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TNTP\BRN for CCC TNTP 25mar20\"/>
    </mc:Choice>
  </mc:AlternateContent>
  <xr:revisionPtr revIDLastSave="0" documentId="13_ncr:1_{2C926C35-B56D-432E-8CA0-C48E6374A7B1}" xr6:coauthVersionLast="36" xr6:coauthVersionMax="36" xr10:uidLastSave="{00000000-0000-0000-0000-000000000000}"/>
  <bookViews>
    <workbookView xWindow="0" yWindow="0" windowWidth="20730" windowHeight="11760" firstSheet="1" activeTab="1" xr2:uid="{00000000-000D-0000-FFFF-FFFF00000000}"/>
  </bookViews>
  <sheets>
    <sheet name="data for export" sheetId="25" r:id="rId1"/>
    <sheet name="Notes" sheetId="18" r:id="rId2"/>
    <sheet name="QAQC" sheetId="1" r:id="rId3"/>
    <sheet name="Method Checks" sheetId="2" r:id="rId4"/>
    <sheet name="QAQC w IDs" sheetId="19" r:id="rId5"/>
    <sheet name="compare rerun" sheetId="20" r:id="rId6"/>
    <sheet name="what is oor" sheetId="24" r:id="rId7"/>
    <sheet name="pruned" sheetId="23" r:id="rId8"/>
  </sheets>
  <calcPr calcId="191029"/>
</workbook>
</file>

<file path=xl/calcChain.xml><?xml version="1.0" encoding="utf-8"?>
<calcChain xmlns="http://schemas.openxmlformats.org/spreadsheetml/2006/main">
  <c r="Z203" i="1" l="1"/>
  <c r="AM100" i="19"/>
  <c r="AK203" i="19"/>
  <c r="AK305" i="19"/>
  <c r="Z305" i="19"/>
  <c r="Z263" i="19"/>
  <c r="Z203" i="19"/>
  <c r="Z157" i="19"/>
  <c r="Z141" i="19"/>
  <c r="AH70" i="2" l="1"/>
  <c r="W70" i="2"/>
  <c r="Q116" i="19" l="1"/>
  <c r="Q296" i="19"/>
  <c r="Q268" i="19"/>
  <c r="Q128" i="19"/>
  <c r="Q126" i="19"/>
  <c r="Q104" i="19"/>
  <c r="Q99" i="19"/>
  <c r="Q91" i="19"/>
  <c r="Q79" i="19"/>
  <c r="Q51" i="19"/>
  <c r="Q330" i="19" l="1"/>
  <c r="Q226" i="19"/>
  <c r="Q191" i="19"/>
  <c r="Q29" i="19"/>
  <c r="Q6" i="19"/>
  <c r="AP46" i="24" l="1"/>
  <c r="AQ46" i="24"/>
  <c r="AP47" i="24"/>
  <c r="AQ47" i="24"/>
  <c r="AP48" i="24"/>
  <c r="AQ48" i="24"/>
  <c r="AP49" i="24"/>
  <c r="AQ49" i="24"/>
  <c r="AP50" i="24"/>
  <c r="AQ50" i="24"/>
  <c r="AP51" i="24"/>
  <c r="AQ58" i="24"/>
  <c r="AQ57" i="24"/>
  <c r="AQ56" i="24"/>
  <c r="AQ55" i="24"/>
  <c r="AQ54" i="24"/>
  <c r="AQ53" i="24"/>
  <c r="AQ52" i="24"/>
  <c r="AQ51" i="24"/>
  <c r="AP52" i="24"/>
  <c r="AP58" i="24"/>
  <c r="AP57" i="24"/>
  <c r="AP56" i="24"/>
  <c r="AP55" i="24"/>
  <c r="AP54" i="24"/>
  <c r="AP53" i="24"/>
  <c r="AF76" i="24"/>
  <c r="AH76" i="24" s="1"/>
  <c r="U76" i="24"/>
  <c r="V76" i="24" s="1"/>
  <c r="AF75" i="24"/>
  <c r="AH75" i="24" s="1"/>
  <c r="U75" i="24"/>
  <c r="W75" i="24" s="1"/>
  <c r="AF74" i="24"/>
  <c r="AH74" i="24" s="1"/>
  <c r="U74" i="24"/>
  <c r="V74" i="24" s="1"/>
  <c r="AF73" i="24"/>
  <c r="AH73" i="24" s="1"/>
  <c r="U73" i="24"/>
  <c r="W73" i="24" s="1"/>
  <c r="AF72" i="24"/>
  <c r="AH72" i="24" s="1"/>
  <c r="U72" i="24"/>
  <c r="V72" i="24" s="1"/>
  <c r="AF71" i="24"/>
  <c r="AH71" i="24" s="1"/>
  <c r="U71" i="24"/>
  <c r="W71" i="24" s="1"/>
  <c r="AF70" i="24"/>
  <c r="AH70" i="24" s="1"/>
  <c r="U70" i="24"/>
  <c r="V70" i="24" s="1"/>
  <c r="AF69" i="24"/>
  <c r="AH69" i="24" s="1"/>
  <c r="U69" i="24"/>
  <c r="W69" i="24" s="1"/>
  <c r="AF68" i="24"/>
  <c r="AH68" i="24" s="1"/>
  <c r="U68" i="24"/>
  <c r="V68" i="24" s="1"/>
  <c r="AF67" i="24"/>
  <c r="AH67" i="24" s="1"/>
  <c r="U67" i="24"/>
  <c r="W67" i="24" s="1"/>
  <c r="AF66" i="24"/>
  <c r="AH66" i="24" s="1"/>
  <c r="U66" i="24"/>
  <c r="V66" i="24" s="1"/>
  <c r="AF65" i="24"/>
  <c r="AH65" i="24" s="1"/>
  <c r="U65" i="24"/>
  <c r="W65" i="24" s="1"/>
  <c r="AF64" i="24"/>
  <c r="AH64" i="24" s="1"/>
  <c r="U64" i="24"/>
  <c r="V64" i="24" s="1"/>
  <c r="AF63" i="24"/>
  <c r="AH63" i="24" s="1"/>
  <c r="U63" i="24"/>
  <c r="W63" i="24" s="1"/>
  <c r="AF62" i="24"/>
  <c r="AH62" i="24" s="1"/>
  <c r="U62" i="24"/>
  <c r="V62" i="24" s="1"/>
  <c r="AF61" i="24"/>
  <c r="AH61" i="24" s="1"/>
  <c r="U61" i="24"/>
  <c r="W61" i="24" s="1"/>
  <c r="AF58" i="24"/>
  <c r="AG58" i="24" s="1"/>
  <c r="AH58" i="24" s="1"/>
  <c r="U58" i="24"/>
  <c r="V58" i="24" s="1"/>
  <c r="W58" i="24" s="1"/>
  <c r="AF57" i="24"/>
  <c r="AG57" i="24" s="1"/>
  <c r="AH57" i="24" s="1"/>
  <c r="U57" i="24"/>
  <c r="V57" i="24" s="1"/>
  <c r="W57" i="24" s="1"/>
  <c r="AF56" i="24"/>
  <c r="AG56" i="24" s="1"/>
  <c r="AH56" i="24" s="1"/>
  <c r="U56" i="24"/>
  <c r="V56" i="24" s="1"/>
  <c r="W56" i="24" s="1"/>
  <c r="AF55" i="24"/>
  <c r="AG55" i="24" s="1"/>
  <c r="AH55" i="24" s="1"/>
  <c r="U55" i="24"/>
  <c r="V55" i="24" s="1"/>
  <c r="W55" i="24" s="1"/>
  <c r="AF54" i="24"/>
  <c r="AG54" i="24" s="1"/>
  <c r="AH54" i="24" s="1"/>
  <c r="U54" i="24"/>
  <c r="V54" i="24" s="1"/>
  <c r="W54" i="24" s="1"/>
  <c r="AF53" i="24"/>
  <c r="AG53" i="24" s="1"/>
  <c r="AH53" i="24" s="1"/>
  <c r="U53" i="24"/>
  <c r="V53" i="24" s="1"/>
  <c r="W53" i="24" s="1"/>
  <c r="AF52" i="24"/>
  <c r="AG52" i="24" s="1"/>
  <c r="AH52" i="24" s="1"/>
  <c r="U52" i="24"/>
  <c r="V52" i="24" s="1"/>
  <c r="W52" i="24" s="1"/>
  <c r="AF51" i="24"/>
  <c r="AG51" i="24" s="1"/>
  <c r="AH51" i="24" s="1"/>
  <c r="U51" i="24"/>
  <c r="V51" i="24" s="1"/>
  <c r="W51" i="24" s="1"/>
  <c r="AF50" i="24"/>
  <c r="AG50" i="24" s="1"/>
  <c r="AH50" i="24" s="1"/>
  <c r="U50" i="24"/>
  <c r="V50" i="24" s="1"/>
  <c r="W50" i="24" s="1"/>
  <c r="AF49" i="24"/>
  <c r="AG49" i="24" s="1"/>
  <c r="AH49" i="24" s="1"/>
  <c r="U49" i="24"/>
  <c r="V49" i="24" s="1"/>
  <c r="W49" i="24" s="1"/>
  <c r="AF48" i="24"/>
  <c r="AG48" i="24" s="1"/>
  <c r="AH48" i="24" s="1"/>
  <c r="U48" i="24"/>
  <c r="V48" i="24" s="1"/>
  <c r="W48" i="24" s="1"/>
  <c r="AF47" i="24"/>
  <c r="AG47" i="24" s="1"/>
  <c r="AH47" i="24" s="1"/>
  <c r="U47" i="24"/>
  <c r="V47" i="24" s="1"/>
  <c r="W47" i="24" s="1"/>
  <c r="AF46" i="24"/>
  <c r="AG46" i="24" s="1"/>
  <c r="AH46" i="24" s="1"/>
  <c r="U46" i="24"/>
  <c r="V46" i="24" s="1"/>
  <c r="W46" i="24" s="1"/>
  <c r="AF45" i="24"/>
  <c r="AH45" i="24" s="1"/>
  <c r="U45" i="24"/>
  <c r="V45" i="24" s="1"/>
  <c r="AF44" i="24"/>
  <c r="AG44" i="24" s="1"/>
  <c r="U44" i="24"/>
  <c r="W44" i="24" s="1"/>
  <c r="AF43" i="24"/>
  <c r="AH43" i="24" s="1"/>
  <c r="U43" i="24"/>
  <c r="V43" i="24" s="1"/>
  <c r="AF42" i="24"/>
  <c r="AG42" i="24" s="1"/>
  <c r="U42" i="24"/>
  <c r="W42" i="24" s="1"/>
  <c r="AF41" i="24"/>
  <c r="AH41" i="24" s="1"/>
  <c r="U41" i="24"/>
  <c r="W41" i="24" s="1"/>
  <c r="AF40" i="24"/>
  <c r="AG40" i="24" s="1"/>
  <c r="U40" i="24"/>
  <c r="W40" i="24" s="1"/>
  <c r="AF39" i="24"/>
  <c r="AH39" i="24" s="1"/>
  <c r="U39" i="24"/>
  <c r="V39" i="24" s="1"/>
  <c r="AF38" i="24"/>
  <c r="AH38" i="24" s="1"/>
  <c r="U38" i="24"/>
  <c r="W38" i="24" s="1"/>
  <c r="AF37" i="24"/>
  <c r="AH37" i="24" s="1"/>
  <c r="U37" i="24"/>
  <c r="V37" i="24" s="1"/>
  <c r="AF36" i="24"/>
  <c r="AH36" i="24" s="1"/>
  <c r="U36" i="24"/>
  <c r="W36" i="24" s="1"/>
  <c r="AF35" i="24"/>
  <c r="AH35" i="24" s="1"/>
  <c r="U35" i="24"/>
  <c r="V35" i="24" s="1"/>
  <c r="AF34" i="24"/>
  <c r="AH34" i="24" s="1"/>
  <c r="U34" i="24"/>
  <c r="W34" i="24" s="1"/>
  <c r="AF33" i="24"/>
  <c r="AH33" i="24" s="1"/>
  <c r="U33" i="24"/>
  <c r="V33" i="24" s="1"/>
  <c r="AF32" i="24"/>
  <c r="AH32" i="24" s="1"/>
  <c r="U32" i="24"/>
  <c r="W32" i="24" s="1"/>
  <c r="AF31" i="24"/>
  <c r="AH31" i="24" s="1"/>
  <c r="U31" i="24"/>
  <c r="V31" i="24" s="1"/>
  <c r="AF30" i="24"/>
  <c r="AG30" i="24" s="1"/>
  <c r="U30" i="24"/>
  <c r="W30" i="24" s="1"/>
  <c r="AF29" i="24"/>
  <c r="AH29" i="24" s="1"/>
  <c r="U29" i="24"/>
  <c r="W29" i="24" s="1"/>
  <c r="AF28" i="24"/>
  <c r="AH28" i="24" s="1"/>
  <c r="U28" i="24"/>
  <c r="W28" i="24" s="1"/>
  <c r="AF27" i="24"/>
  <c r="AH27" i="24" s="1"/>
  <c r="U27" i="24"/>
  <c r="W27" i="24" s="1"/>
  <c r="AF26" i="24"/>
  <c r="AG26" i="24" s="1"/>
  <c r="U26" i="24"/>
  <c r="W26" i="24" s="1"/>
  <c r="AF25" i="24"/>
  <c r="AH25" i="24" s="1"/>
  <c r="U25" i="24"/>
  <c r="V25" i="24" s="1"/>
  <c r="AG70" i="24" l="1"/>
  <c r="AH26" i="24"/>
  <c r="AH42" i="24"/>
  <c r="AG63" i="24"/>
  <c r="AG64" i="24"/>
  <c r="W66" i="24"/>
  <c r="AG69" i="24"/>
  <c r="AG74" i="24"/>
  <c r="AG34" i="24"/>
  <c r="W45" i="24"/>
  <c r="AG61" i="24"/>
  <c r="AG62" i="24"/>
  <c r="AG76" i="24"/>
  <c r="V29" i="24"/>
  <c r="V30" i="24"/>
  <c r="AH40" i="24"/>
  <c r="W43" i="24"/>
  <c r="AG72" i="24"/>
  <c r="W25" i="24"/>
  <c r="V27" i="24"/>
  <c r="V28" i="24"/>
  <c r="AH30" i="24"/>
  <c r="V32" i="24"/>
  <c r="W39" i="24"/>
  <c r="V41" i="24"/>
  <c r="V42" i="24"/>
  <c r="AH44" i="24"/>
  <c r="W64" i="24"/>
  <c r="AG67" i="24"/>
  <c r="AG68" i="24"/>
  <c r="W72" i="24"/>
  <c r="W74" i="24"/>
  <c r="W76" i="24"/>
  <c r="AG37" i="24"/>
  <c r="V44" i="24"/>
  <c r="W62" i="24"/>
  <c r="AG65" i="24"/>
  <c r="AG66" i="24"/>
  <c r="W70" i="24"/>
  <c r="AG73" i="24"/>
  <c r="AG75" i="24"/>
  <c r="AG28" i="24"/>
  <c r="AG32" i="24"/>
  <c r="W68" i="24"/>
  <c r="AG71" i="24"/>
  <c r="V26" i="24"/>
  <c r="V34" i="24"/>
  <c r="V38" i="24"/>
  <c r="V40" i="24"/>
  <c r="W31" i="24"/>
  <c r="W33" i="24"/>
  <c r="W35" i="24"/>
  <c r="AG36" i="24"/>
  <c r="W37" i="24"/>
  <c r="AG38" i="24"/>
  <c r="AG39" i="24"/>
  <c r="AG41" i="24"/>
  <c r="AG43" i="24"/>
  <c r="AG45" i="24"/>
  <c r="V36" i="24"/>
  <c r="AG25" i="24"/>
  <c r="AG27" i="24"/>
  <c r="AG29" i="24"/>
  <c r="AG31" i="24"/>
  <c r="AG33" i="24"/>
  <c r="AG35" i="24"/>
  <c r="V61" i="24"/>
  <c r="V63" i="24"/>
  <c r="V65" i="24"/>
  <c r="V67" i="24"/>
  <c r="V69" i="24"/>
  <c r="V71" i="24"/>
  <c r="V73" i="24"/>
  <c r="V75" i="24"/>
  <c r="AG321" i="1"/>
  <c r="AH321" i="1" s="1"/>
  <c r="AF321" i="1"/>
  <c r="V321" i="1"/>
  <c r="W321" i="1" s="1"/>
  <c r="U321" i="1"/>
  <c r="AF320" i="1"/>
  <c r="AG320" i="1" s="1"/>
  <c r="AH320" i="1" s="1"/>
  <c r="U320" i="1"/>
  <c r="V320" i="1" s="1"/>
  <c r="W320" i="1" s="1"/>
  <c r="AG319" i="1"/>
  <c r="AH319" i="1" s="1"/>
  <c r="AF319" i="1"/>
  <c r="U319" i="1"/>
  <c r="V319" i="1" s="1"/>
  <c r="W319" i="1" s="1"/>
  <c r="AF318" i="1"/>
  <c r="AG318" i="1" s="1"/>
  <c r="AH318" i="1" s="1"/>
  <c r="U318" i="1"/>
  <c r="V318" i="1" s="1"/>
  <c r="W318" i="1" s="1"/>
  <c r="AF317" i="1"/>
  <c r="AG317" i="1" s="1"/>
  <c r="AH317" i="1" s="1"/>
  <c r="V317" i="1"/>
  <c r="W317" i="1" s="1"/>
  <c r="U317" i="1"/>
  <c r="AF135" i="20" l="1"/>
  <c r="AG135" i="20" s="1"/>
  <c r="AH135" i="20" s="1"/>
  <c r="U135" i="20"/>
  <c r="V135" i="20" s="1"/>
  <c r="W135" i="20" s="1"/>
  <c r="AF134" i="20"/>
  <c r="AG134" i="20" s="1"/>
  <c r="AH134" i="20" s="1"/>
  <c r="U134" i="20"/>
  <c r="V134" i="20" s="1"/>
  <c r="W134" i="20" s="1"/>
  <c r="AF133" i="20"/>
  <c r="AG133" i="20" s="1"/>
  <c r="AH133" i="20" s="1"/>
  <c r="U133" i="20"/>
  <c r="V133" i="20" s="1"/>
  <c r="W133" i="20" s="1"/>
  <c r="AF132" i="20"/>
  <c r="AG132" i="20" s="1"/>
  <c r="AH132" i="20" s="1"/>
  <c r="U132" i="20"/>
  <c r="V132" i="20" s="1"/>
  <c r="W132" i="20" s="1"/>
  <c r="AF131" i="20"/>
  <c r="AG131" i="20" s="1"/>
  <c r="AH131" i="20" s="1"/>
  <c r="U131" i="20"/>
  <c r="V131" i="20" s="1"/>
  <c r="W131" i="20" s="1"/>
  <c r="AF130" i="20"/>
  <c r="AG130" i="20" s="1"/>
  <c r="AH130" i="20" s="1"/>
  <c r="U130" i="20"/>
  <c r="V130" i="20" s="1"/>
  <c r="W130" i="20" s="1"/>
  <c r="AF129" i="20"/>
  <c r="AG129" i="20" s="1"/>
  <c r="AH129" i="20" s="1"/>
  <c r="U129" i="20"/>
  <c r="V129" i="20" s="1"/>
  <c r="W129" i="20" s="1"/>
  <c r="AF128" i="20"/>
  <c r="AG128" i="20" s="1"/>
  <c r="AH128" i="20" s="1"/>
  <c r="U128" i="20"/>
  <c r="V128" i="20" s="1"/>
  <c r="W128" i="20" s="1"/>
  <c r="AF127" i="20"/>
  <c r="AG127" i="20" s="1"/>
  <c r="AH127" i="20" s="1"/>
  <c r="U127" i="20"/>
  <c r="V127" i="20" s="1"/>
  <c r="W127" i="20" s="1"/>
  <c r="AF126" i="20"/>
  <c r="AG126" i="20" s="1"/>
  <c r="AH126" i="20" s="1"/>
  <c r="U126" i="20"/>
  <c r="V126" i="20" s="1"/>
  <c r="W126" i="20" s="1"/>
  <c r="AF125" i="20"/>
  <c r="AG125" i="20" s="1"/>
  <c r="AH125" i="20" s="1"/>
  <c r="U125" i="20"/>
  <c r="V125" i="20" s="1"/>
  <c r="W125" i="20" s="1"/>
  <c r="AF124" i="20"/>
  <c r="AG124" i="20" s="1"/>
  <c r="AH124" i="20" s="1"/>
  <c r="U124" i="20"/>
  <c r="V124" i="20" s="1"/>
  <c r="W124" i="20" s="1"/>
  <c r="AF123" i="20"/>
  <c r="AG123" i="20" s="1"/>
  <c r="AH123" i="20" s="1"/>
  <c r="U123" i="20"/>
  <c r="V123" i="20" s="1"/>
  <c r="W123" i="20" s="1"/>
  <c r="AF122" i="20"/>
  <c r="AG122" i="20" s="1"/>
  <c r="AH122" i="20" s="1"/>
  <c r="U122" i="20"/>
  <c r="V122" i="20" s="1"/>
  <c r="W122" i="20" s="1"/>
  <c r="AF121" i="20"/>
  <c r="AG121" i="20" s="1"/>
  <c r="AH121" i="20" s="1"/>
  <c r="U121" i="20"/>
  <c r="V121" i="20" s="1"/>
  <c r="W121" i="20" s="1"/>
  <c r="AF120" i="20"/>
  <c r="AG120" i="20" s="1"/>
  <c r="AH120" i="20" s="1"/>
  <c r="U120" i="20"/>
  <c r="V120" i="20" s="1"/>
  <c r="W120" i="20" s="1"/>
  <c r="AF119" i="20"/>
  <c r="AG119" i="20" s="1"/>
  <c r="AH119" i="20" s="1"/>
  <c r="U119" i="20"/>
  <c r="V119" i="20" s="1"/>
  <c r="W119" i="20" s="1"/>
  <c r="AF118" i="20"/>
  <c r="AG118" i="20" s="1"/>
  <c r="AH118" i="20" s="1"/>
  <c r="U118" i="20"/>
  <c r="V118" i="20" s="1"/>
  <c r="W118" i="20" s="1"/>
  <c r="AF117" i="20"/>
  <c r="AG117" i="20" s="1"/>
  <c r="AH117" i="20" s="1"/>
  <c r="U117" i="20"/>
  <c r="V117" i="20" s="1"/>
  <c r="W117" i="20" s="1"/>
  <c r="AF116" i="20"/>
  <c r="AG116" i="20" s="1"/>
  <c r="AH116" i="20" s="1"/>
  <c r="U116" i="20"/>
  <c r="V116" i="20" s="1"/>
  <c r="W116" i="20" s="1"/>
  <c r="AF115" i="20"/>
  <c r="AG115" i="20" s="1"/>
  <c r="AH115" i="20" s="1"/>
  <c r="U115" i="20"/>
  <c r="V115" i="20" s="1"/>
  <c r="W115" i="20" s="1"/>
  <c r="AF114" i="20"/>
  <c r="AG114" i="20" s="1"/>
  <c r="AH114" i="20" s="1"/>
  <c r="U114" i="20"/>
  <c r="V114" i="20" s="1"/>
  <c r="W114" i="20" s="1"/>
  <c r="AF113" i="20"/>
  <c r="AG113" i="20" s="1"/>
  <c r="AH113" i="20" s="1"/>
  <c r="U113" i="20"/>
  <c r="V113" i="20" s="1"/>
  <c r="W113" i="20" s="1"/>
  <c r="AF112" i="20"/>
  <c r="AG112" i="20" s="1"/>
  <c r="AH112" i="20" s="1"/>
  <c r="U112" i="20"/>
  <c r="V112" i="20" s="1"/>
  <c r="W112" i="20" s="1"/>
  <c r="AF111" i="20"/>
  <c r="AG111" i="20" s="1"/>
  <c r="AH111" i="20" s="1"/>
  <c r="U111" i="20"/>
  <c r="V111" i="20" s="1"/>
  <c r="W111" i="20" s="1"/>
  <c r="AF110" i="20"/>
  <c r="AG110" i="20" s="1"/>
  <c r="AH110" i="20" s="1"/>
  <c r="U110" i="20"/>
  <c r="V110" i="20" s="1"/>
  <c r="W110" i="20" s="1"/>
  <c r="AF109" i="20"/>
  <c r="AG109" i="20" s="1"/>
  <c r="AH109" i="20" s="1"/>
  <c r="U109" i="20"/>
  <c r="V109" i="20" s="1"/>
  <c r="W109" i="20" s="1"/>
  <c r="AF108" i="20"/>
  <c r="AG108" i="20" s="1"/>
  <c r="AH108" i="20" s="1"/>
  <c r="U108" i="20"/>
  <c r="V108" i="20" s="1"/>
  <c r="W108" i="20" s="1"/>
  <c r="AF107" i="20"/>
  <c r="AG107" i="20" s="1"/>
  <c r="AH107" i="20" s="1"/>
  <c r="U107" i="20"/>
  <c r="V107" i="20" s="1"/>
  <c r="W107" i="20" s="1"/>
  <c r="AF106" i="20"/>
  <c r="AG106" i="20" s="1"/>
  <c r="AH106" i="20" s="1"/>
  <c r="U106" i="20"/>
  <c r="V106" i="20" s="1"/>
  <c r="W106" i="20" s="1"/>
  <c r="AF105" i="20"/>
  <c r="AG105" i="20" s="1"/>
  <c r="AH105" i="20" s="1"/>
  <c r="U105" i="20"/>
  <c r="V105" i="20" s="1"/>
  <c r="W105" i="20" s="1"/>
  <c r="AF104" i="20"/>
  <c r="AG104" i="20" s="1"/>
  <c r="AH104" i="20" s="1"/>
  <c r="U104" i="20"/>
  <c r="V104" i="20" s="1"/>
  <c r="W104" i="20" s="1"/>
  <c r="AF103" i="20"/>
  <c r="AG103" i="20" s="1"/>
  <c r="AH103" i="20" s="1"/>
  <c r="U103" i="20"/>
  <c r="V103" i="20" s="1"/>
  <c r="W103" i="20" s="1"/>
  <c r="AF102" i="20"/>
  <c r="AG102" i="20" s="1"/>
  <c r="AH102" i="20" s="1"/>
  <c r="U102" i="20"/>
  <c r="V102" i="20" s="1"/>
  <c r="W102" i="20" s="1"/>
  <c r="AF101" i="20"/>
  <c r="AG101" i="20" s="1"/>
  <c r="AH101" i="20" s="1"/>
  <c r="U101" i="20"/>
  <c r="V101" i="20" s="1"/>
  <c r="W101" i="20" s="1"/>
  <c r="AF100" i="20"/>
  <c r="AG100" i="20" s="1"/>
  <c r="AH100" i="20" s="1"/>
  <c r="U100" i="20"/>
  <c r="V100" i="20" s="1"/>
  <c r="W100" i="20" s="1"/>
  <c r="AF99" i="20"/>
  <c r="AG99" i="20" s="1"/>
  <c r="AH99" i="20" s="1"/>
  <c r="U99" i="20"/>
  <c r="V99" i="20" s="1"/>
  <c r="W99" i="20" s="1"/>
  <c r="AF98" i="20"/>
  <c r="AG98" i="20" s="1"/>
  <c r="AH98" i="20" s="1"/>
  <c r="U98" i="20"/>
  <c r="V98" i="20" s="1"/>
  <c r="W98" i="20" s="1"/>
  <c r="AF97" i="20"/>
  <c r="AG97" i="20" s="1"/>
  <c r="AH97" i="20" s="1"/>
  <c r="U97" i="20"/>
  <c r="V97" i="20" s="1"/>
  <c r="W97" i="20" s="1"/>
  <c r="AF96" i="20"/>
  <c r="AG96" i="20" s="1"/>
  <c r="AH96" i="20" s="1"/>
  <c r="U96" i="20"/>
  <c r="V96" i="20" s="1"/>
  <c r="W96" i="20" s="1"/>
  <c r="AF95" i="20"/>
  <c r="AG95" i="20" s="1"/>
  <c r="AH95" i="20" s="1"/>
  <c r="U95" i="20"/>
  <c r="V95" i="20" s="1"/>
  <c r="W95" i="20" s="1"/>
  <c r="AF94" i="20"/>
  <c r="AG94" i="20" s="1"/>
  <c r="AH94" i="20" s="1"/>
  <c r="U94" i="20"/>
  <c r="V94" i="20" s="1"/>
  <c r="W94" i="20" s="1"/>
  <c r="AF93" i="20"/>
  <c r="AG93" i="20" s="1"/>
  <c r="AH93" i="20" s="1"/>
  <c r="U93" i="20"/>
  <c r="V93" i="20" s="1"/>
  <c r="W93" i="20" s="1"/>
  <c r="AF92" i="20"/>
  <c r="AG92" i="20" s="1"/>
  <c r="AH92" i="20" s="1"/>
  <c r="U92" i="20"/>
  <c r="V92" i="20" s="1"/>
  <c r="W92" i="20" s="1"/>
  <c r="AF91" i="20"/>
  <c r="AG91" i="20" s="1"/>
  <c r="AH91" i="20" s="1"/>
  <c r="U91" i="20"/>
  <c r="V91" i="20" s="1"/>
  <c r="W91" i="20" s="1"/>
  <c r="AF90" i="20"/>
  <c r="AG90" i="20" s="1"/>
  <c r="AH90" i="20" s="1"/>
  <c r="U90" i="20"/>
  <c r="V90" i="20" s="1"/>
  <c r="W90" i="20" s="1"/>
  <c r="AF89" i="20"/>
  <c r="AG89" i="20" s="1"/>
  <c r="AH89" i="20" s="1"/>
  <c r="U89" i="20"/>
  <c r="V89" i="20" s="1"/>
  <c r="W89" i="20" s="1"/>
  <c r="AF88" i="20"/>
  <c r="AG88" i="20" s="1"/>
  <c r="AH88" i="20" s="1"/>
  <c r="U88" i="20"/>
  <c r="V88" i="20" s="1"/>
  <c r="W88" i="20" s="1"/>
  <c r="AF87" i="20"/>
  <c r="AG87" i="20" s="1"/>
  <c r="AH87" i="20" s="1"/>
  <c r="U87" i="20"/>
  <c r="V87" i="20" s="1"/>
  <c r="W87" i="20" s="1"/>
  <c r="AF86" i="20"/>
  <c r="AG86" i="20" s="1"/>
  <c r="AH86" i="20" s="1"/>
  <c r="U86" i="20"/>
  <c r="V86" i="20" s="1"/>
  <c r="W86" i="20" s="1"/>
  <c r="AF85" i="20"/>
  <c r="AG85" i="20" s="1"/>
  <c r="AH85" i="20" s="1"/>
  <c r="U85" i="20"/>
  <c r="V85" i="20" s="1"/>
  <c r="W85" i="20" s="1"/>
  <c r="AF84" i="20"/>
  <c r="AG84" i="20" s="1"/>
  <c r="AH84" i="20" s="1"/>
  <c r="U84" i="20"/>
  <c r="V84" i="20" s="1"/>
  <c r="W84" i="20" s="1"/>
  <c r="AF83" i="20"/>
  <c r="AG83" i="20" s="1"/>
  <c r="AH83" i="20" s="1"/>
  <c r="U83" i="20"/>
  <c r="V83" i="20" s="1"/>
  <c r="W83" i="20" s="1"/>
  <c r="AF82" i="20"/>
  <c r="AG82" i="20" s="1"/>
  <c r="AH82" i="20" s="1"/>
  <c r="U82" i="20"/>
  <c r="V82" i="20" s="1"/>
  <c r="W82" i="20" s="1"/>
  <c r="AF81" i="20"/>
  <c r="AG81" i="20" s="1"/>
  <c r="AH81" i="20" s="1"/>
  <c r="U81" i="20"/>
  <c r="V81" i="20" s="1"/>
  <c r="W81" i="20" s="1"/>
  <c r="AF80" i="20"/>
  <c r="AG80" i="20" s="1"/>
  <c r="AH80" i="20" s="1"/>
  <c r="U80" i="20"/>
  <c r="V80" i="20" s="1"/>
  <c r="W80" i="20" s="1"/>
  <c r="AF72" i="20"/>
  <c r="AG72" i="20" s="1"/>
  <c r="AH72" i="20" s="1"/>
  <c r="U72" i="20"/>
  <c r="V72" i="20" s="1"/>
  <c r="W72" i="20" s="1"/>
  <c r="AF71" i="20"/>
  <c r="AG71" i="20" s="1"/>
  <c r="AH71" i="20" s="1"/>
  <c r="U71" i="20"/>
  <c r="V71" i="20" s="1"/>
  <c r="W71" i="20" s="1"/>
  <c r="AF70" i="20"/>
  <c r="AG70" i="20" s="1"/>
  <c r="AH70" i="20" s="1"/>
  <c r="U70" i="20"/>
  <c r="V70" i="20" s="1"/>
  <c r="W70" i="20" s="1"/>
  <c r="AF69" i="20"/>
  <c r="AG69" i="20" s="1"/>
  <c r="AH69" i="20" s="1"/>
  <c r="U69" i="20"/>
  <c r="V69" i="20" s="1"/>
  <c r="W69" i="20" s="1"/>
  <c r="AF68" i="20"/>
  <c r="AG68" i="20" s="1"/>
  <c r="AH68" i="20" s="1"/>
  <c r="U68" i="20"/>
  <c r="V68" i="20" s="1"/>
  <c r="W68" i="20" s="1"/>
  <c r="AF67" i="20"/>
  <c r="AG67" i="20" s="1"/>
  <c r="AH67" i="20" s="1"/>
  <c r="U67" i="20"/>
  <c r="V67" i="20" s="1"/>
  <c r="W67" i="20" s="1"/>
  <c r="AF66" i="20"/>
  <c r="AG66" i="20" s="1"/>
  <c r="AH66" i="20" s="1"/>
  <c r="U66" i="20"/>
  <c r="V66" i="20" s="1"/>
  <c r="W66" i="20" s="1"/>
  <c r="AF65" i="20"/>
  <c r="AG65" i="20" s="1"/>
  <c r="AH65" i="20" s="1"/>
  <c r="U65" i="20"/>
  <c r="V65" i="20" s="1"/>
  <c r="W65" i="20" s="1"/>
  <c r="AF64" i="20"/>
  <c r="AG64" i="20" s="1"/>
  <c r="AH64" i="20" s="1"/>
  <c r="U64" i="20"/>
  <c r="V64" i="20" s="1"/>
  <c r="W64" i="20" s="1"/>
  <c r="AF63" i="20"/>
  <c r="AG63" i="20" s="1"/>
  <c r="AH63" i="20" s="1"/>
  <c r="U63" i="20"/>
  <c r="V63" i="20" s="1"/>
  <c r="W63" i="20" s="1"/>
  <c r="AF62" i="20"/>
  <c r="AG62" i="20" s="1"/>
  <c r="AH62" i="20" s="1"/>
  <c r="U62" i="20"/>
  <c r="V62" i="20" s="1"/>
  <c r="W62" i="20" s="1"/>
  <c r="AF61" i="20"/>
  <c r="AG61" i="20" s="1"/>
  <c r="AH61" i="20" s="1"/>
  <c r="U61" i="20"/>
  <c r="V61" i="20" s="1"/>
  <c r="W61" i="20" s="1"/>
  <c r="AF60" i="20"/>
  <c r="AG60" i="20" s="1"/>
  <c r="AH60" i="20" s="1"/>
  <c r="U60" i="20"/>
  <c r="V60" i="20" s="1"/>
  <c r="W60" i="20" s="1"/>
  <c r="AF59" i="20"/>
  <c r="AG59" i="20" s="1"/>
  <c r="AH59" i="20" s="1"/>
  <c r="U59" i="20"/>
  <c r="V59" i="20" s="1"/>
  <c r="W59" i="20" s="1"/>
  <c r="AF58" i="20"/>
  <c r="AG58" i="20" s="1"/>
  <c r="AH58" i="20" s="1"/>
  <c r="U58" i="20"/>
  <c r="V58" i="20" s="1"/>
  <c r="W58" i="20" s="1"/>
  <c r="AF57" i="20"/>
  <c r="AG57" i="20" s="1"/>
  <c r="AH57" i="20" s="1"/>
  <c r="U57" i="20"/>
  <c r="V57" i="20" s="1"/>
  <c r="W57" i="20" s="1"/>
  <c r="AF56" i="20"/>
  <c r="AG56" i="20" s="1"/>
  <c r="AH56" i="20" s="1"/>
  <c r="U56" i="20"/>
  <c r="V56" i="20" s="1"/>
  <c r="W56" i="20" s="1"/>
  <c r="AF55" i="20"/>
  <c r="AG55" i="20" s="1"/>
  <c r="AH55" i="20" s="1"/>
  <c r="U55" i="20"/>
  <c r="V55" i="20" s="1"/>
  <c r="W55" i="20" s="1"/>
  <c r="AF54" i="20"/>
  <c r="AG54" i="20" s="1"/>
  <c r="AH54" i="20" s="1"/>
  <c r="U54" i="20"/>
  <c r="V54" i="20" s="1"/>
  <c r="W54" i="20" s="1"/>
  <c r="AF53" i="20"/>
  <c r="AG53" i="20" s="1"/>
  <c r="AH53" i="20" s="1"/>
  <c r="U53" i="20"/>
  <c r="V53" i="20" s="1"/>
  <c r="W53" i="20" s="1"/>
  <c r="AF52" i="20"/>
  <c r="AG52" i="20" s="1"/>
  <c r="AH52" i="20" s="1"/>
  <c r="U52" i="20"/>
  <c r="V52" i="20" s="1"/>
  <c r="W52" i="20" s="1"/>
  <c r="AF51" i="20"/>
  <c r="AG51" i="20" s="1"/>
  <c r="AH51" i="20" s="1"/>
  <c r="U51" i="20"/>
  <c r="V51" i="20" s="1"/>
  <c r="W51" i="20" s="1"/>
  <c r="AF50" i="20"/>
  <c r="AG50" i="20" s="1"/>
  <c r="AH50" i="20" s="1"/>
  <c r="U50" i="20"/>
  <c r="V50" i="20" s="1"/>
  <c r="W50" i="20" s="1"/>
  <c r="AF49" i="20"/>
  <c r="AG49" i="20" s="1"/>
  <c r="AH49" i="20" s="1"/>
  <c r="U49" i="20"/>
  <c r="V49" i="20" s="1"/>
  <c r="W49" i="20" s="1"/>
  <c r="AF48" i="20"/>
  <c r="AG48" i="20" s="1"/>
  <c r="AH48" i="20" s="1"/>
  <c r="U48" i="20"/>
  <c r="V48" i="20" s="1"/>
  <c r="W48" i="20" s="1"/>
  <c r="AF47" i="20"/>
  <c r="AG47" i="20" s="1"/>
  <c r="AH47" i="20" s="1"/>
  <c r="U47" i="20"/>
  <c r="V47" i="20" s="1"/>
  <c r="W47" i="20" s="1"/>
  <c r="AF46" i="20"/>
  <c r="AG46" i="20" s="1"/>
  <c r="AH46" i="20" s="1"/>
  <c r="U46" i="20"/>
  <c r="V46" i="20" s="1"/>
  <c r="W46" i="20" s="1"/>
  <c r="AF45" i="20"/>
  <c r="AG45" i="20" s="1"/>
  <c r="AH45" i="20" s="1"/>
  <c r="U45" i="20"/>
  <c r="V45" i="20" s="1"/>
  <c r="W45" i="20" s="1"/>
  <c r="AF44" i="20"/>
  <c r="AG44" i="20" s="1"/>
  <c r="AH44" i="20" s="1"/>
  <c r="U44" i="20"/>
  <c r="V44" i="20" s="1"/>
  <c r="W44" i="20" s="1"/>
  <c r="AF43" i="20"/>
  <c r="AG43" i="20" s="1"/>
  <c r="AH43" i="20" s="1"/>
  <c r="U43" i="20"/>
  <c r="V43" i="20" s="1"/>
  <c r="W43" i="20" s="1"/>
  <c r="AF42" i="20"/>
  <c r="AG42" i="20" s="1"/>
  <c r="AH42" i="20" s="1"/>
  <c r="U42" i="20"/>
  <c r="V42" i="20" s="1"/>
  <c r="W42" i="20" s="1"/>
  <c r="AF41" i="20"/>
  <c r="AG41" i="20" s="1"/>
  <c r="AH41" i="20" s="1"/>
  <c r="U41" i="20"/>
  <c r="V41" i="20" s="1"/>
  <c r="W41" i="20" s="1"/>
  <c r="AF40" i="20"/>
  <c r="AG40" i="20" s="1"/>
  <c r="AH40" i="20" s="1"/>
  <c r="U40" i="20"/>
  <c r="V40" i="20" s="1"/>
  <c r="W40" i="20" s="1"/>
  <c r="AF39" i="20"/>
  <c r="AG39" i="20" s="1"/>
  <c r="AH39" i="20" s="1"/>
  <c r="U39" i="20"/>
  <c r="V39" i="20" s="1"/>
  <c r="W39" i="20" s="1"/>
  <c r="AF38" i="20"/>
  <c r="AG38" i="20" s="1"/>
  <c r="AH38" i="20" s="1"/>
  <c r="U38" i="20"/>
  <c r="V38" i="20" s="1"/>
  <c r="W38" i="20" s="1"/>
  <c r="AF37" i="20"/>
  <c r="AG37" i="20" s="1"/>
  <c r="AH37" i="20" s="1"/>
  <c r="U37" i="20"/>
  <c r="V37" i="20" s="1"/>
  <c r="W37" i="20" s="1"/>
  <c r="AF36" i="20"/>
  <c r="AG36" i="20" s="1"/>
  <c r="AH36" i="20" s="1"/>
  <c r="U36" i="20"/>
  <c r="V36" i="20" s="1"/>
  <c r="W36" i="20" s="1"/>
  <c r="AF35" i="20"/>
  <c r="AG35" i="20" s="1"/>
  <c r="AH35" i="20" s="1"/>
  <c r="U35" i="20"/>
  <c r="V35" i="20" s="1"/>
  <c r="W35" i="20" s="1"/>
  <c r="AF34" i="20"/>
  <c r="AG34" i="20" s="1"/>
  <c r="AH34" i="20" s="1"/>
  <c r="U34" i="20"/>
  <c r="V34" i="20" s="1"/>
  <c r="W34" i="20" s="1"/>
  <c r="AF33" i="20"/>
  <c r="AG33" i="20" s="1"/>
  <c r="AH33" i="20" s="1"/>
  <c r="U33" i="20"/>
  <c r="V33" i="20" s="1"/>
  <c r="W33" i="20" s="1"/>
  <c r="AF32" i="20"/>
  <c r="AG32" i="20" s="1"/>
  <c r="AH32" i="20" s="1"/>
  <c r="U32" i="20"/>
  <c r="V32" i="20" s="1"/>
  <c r="W32" i="20" s="1"/>
  <c r="AF31" i="20"/>
  <c r="AG31" i="20" s="1"/>
  <c r="AH31" i="20" s="1"/>
  <c r="U31" i="20"/>
  <c r="V31" i="20" s="1"/>
  <c r="W31" i="20" s="1"/>
  <c r="AF30" i="20"/>
  <c r="AG30" i="20" s="1"/>
  <c r="AH30" i="20" s="1"/>
  <c r="U30" i="20"/>
  <c r="V30" i="20" s="1"/>
  <c r="W30" i="20" s="1"/>
  <c r="AF29" i="20"/>
  <c r="AG29" i="20" s="1"/>
  <c r="AH29" i="20" s="1"/>
  <c r="U29" i="20"/>
  <c r="V29" i="20" s="1"/>
  <c r="W29" i="20" s="1"/>
  <c r="AF28" i="20"/>
  <c r="AG28" i="20" s="1"/>
  <c r="AH28" i="20" s="1"/>
  <c r="U28" i="20"/>
  <c r="V28" i="20" s="1"/>
  <c r="W28" i="20" s="1"/>
  <c r="AF27" i="20"/>
  <c r="AG27" i="20" s="1"/>
  <c r="AH27" i="20" s="1"/>
  <c r="U27" i="20"/>
  <c r="V27" i="20" s="1"/>
  <c r="W27" i="20" s="1"/>
  <c r="AF26" i="20"/>
  <c r="AG26" i="20" s="1"/>
  <c r="AH26" i="20" s="1"/>
  <c r="U26" i="20"/>
  <c r="V26" i="20" s="1"/>
  <c r="W26" i="20" s="1"/>
  <c r="AF25" i="20"/>
  <c r="AG25" i="20" s="1"/>
  <c r="AH25" i="20" s="1"/>
  <c r="U25" i="20"/>
  <c r="V25" i="20" s="1"/>
  <c r="W25" i="20" s="1"/>
  <c r="AF24" i="20"/>
  <c r="AG24" i="20" s="1"/>
  <c r="AH24" i="20" s="1"/>
  <c r="U24" i="20"/>
  <c r="V24" i="20" s="1"/>
  <c r="W24" i="20" s="1"/>
  <c r="AF23" i="20"/>
  <c r="AG23" i="20" s="1"/>
  <c r="AH23" i="20" s="1"/>
  <c r="U23" i="20"/>
  <c r="V23" i="20" s="1"/>
  <c r="W23" i="20" s="1"/>
  <c r="AF22" i="20"/>
  <c r="AG22" i="20" s="1"/>
  <c r="AH22" i="20" s="1"/>
  <c r="U22" i="20"/>
  <c r="V22" i="20" s="1"/>
  <c r="W22" i="20" s="1"/>
  <c r="AF21" i="20"/>
  <c r="AG21" i="20" s="1"/>
  <c r="AH21" i="20" s="1"/>
  <c r="U21" i="20"/>
  <c r="V21" i="20" s="1"/>
  <c r="W21" i="20" s="1"/>
  <c r="AF20" i="20"/>
  <c r="AG20" i="20" s="1"/>
  <c r="AH20" i="20" s="1"/>
  <c r="U20" i="20"/>
  <c r="V20" i="20" s="1"/>
  <c r="W20" i="20" s="1"/>
  <c r="AF19" i="20"/>
  <c r="AG19" i="20" s="1"/>
  <c r="AH19" i="20" s="1"/>
  <c r="U19" i="20"/>
  <c r="V19" i="20" s="1"/>
  <c r="W19" i="20" s="1"/>
  <c r="AF18" i="20"/>
  <c r="AG18" i="20" s="1"/>
  <c r="AH18" i="20" s="1"/>
  <c r="U18" i="20"/>
  <c r="V18" i="20" s="1"/>
  <c r="W18" i="20" s="1"/>
  <c r="AF17" i="20"/>
  <c r="AG17" i="20" s="1"/>
  <c r="AH17" i="20" s="1"/>
  <c r="U17" i="20"/>
  <c r="V17" i="20" s="1"/>
  <c r="W17" i="20" s="1"/>
  <c r="AH330" i="19"/>
  <c r="AG330" i="19"/>
  <c r="AF330" i="19"/>
  <c r="U330" i="19"/>
  <c r="V330" i="19" s="1"/>
  <c r="AF329" i="19"/>
  <c r="AH329" i="19" s="1"/>
  <c r="U329" i="19"/>
  <c r="W329" i="19" s="1"/>
  <c r="AF328" i="19"/>
  <c r="AH328" i="19" s="1"/>
  <c r="U328" i="19"/>
  <c r="V328" i="19" s="1"/>
  <c r="AH327" i="19"/>
  <c r="AG327" i="19"/>
  <c r="AF327" i="19"/>
  <c r="U327" i="19"/>
  <c r="W327" i="19" s="1"/>
  <c r="AF326" i="19"/>
  <c r="AH326" i="19" s="1"/>
  <c r="W326" i="19"/>
  <c r="U326" i="19"/>
  <c r="V326" i="19" s="1"/>
  <c r="AF325" i="19"/>
  <c r="AH325" i="19" s="1"/>
  <c r="AI325" i="19" s="1"/>
  <c r="AJ325" i="19" s="1"/>
  <c r="V325" i="19"/>
  <c r="U325" i="19"/>
  <c r="W325" i="19" s="1"/>
  <c r="X325" i="19" s="1"/>
  <c r="Y325" i="19" s="1"/>
  <c r="AF324" i="19"/>
  <c r="AH324" i="19" s="1"/>
  <c r="W324" i="19"/>
  <c r="U324" i="19"/>
  <c r="V324" i="19" s="1"/>
  <c r="AF323" i="19"/>
  <c r="AH323" i="19" s="1"/>
  <c r="U323" i="19"/>
  <c r="W323" i="19" s="1"/>
  <c r="AF322" i="19"/>
  <c r="AH322" i="19" s="1"/>
  <c r="U322" i="19"/>
  <c r="V322" i="19" s="1"/>
  <c r="AF321" i="19"/>
  <c r="AG321" i="19" s="1"/>
  <c r="AH321" i="19" s="1"/>
  <c r="U321" i="19"/>
  <c r="V321" i="19" s="1"/>
  <c r="W321" i="19" s="1"/>
  <c r="AF320" i="19"/>
  <c r="AG320" i="19" s="1"/>
  <c r="AH320" i="19" s="1"/>
  <c r="U320" i="19"/>
  <c r="V320" i="19" s="1"/>
  <c r="W320" i="19" s="1"/>
  <c r="AF319" i="19"/>
  <c r="AG319" i="19" s="1"/>
  <c r="AH319" i="19" s="1"/>
  <c r="U319" i="19"/>
  <c r="V319" i="19" s="1"/>
  <c r="W319" i="19" s="1"/>
  <c r="AF318" i="19"/>
  <c r="AG318" i="19" s="1"/>
  <c r="AH318" i="19" s="1"/>
  <c r="U318" i="19"/>
  <c r="V318" i="19" s="1"/>
  <c r="W318" i="19" s="1"/>
  <c r="AF317" i="19"/>
  <c r="AG317" i="19" s="1"/>
  <c r="AH317" i="19" s="1"/>
  <c r="U317" i="19"/>
  <c r="V317" i="19" s="1"/>
  <c r="W317" i="19" s="1"/>
  <c r="AF316" i="19"/>
  <c r="AG316" i="19" s="1"/>
  <c r="AH316" i="19" s="1"/>
  <c r="U316" i="19"/>
  <c r="V316" i="19" s="1"/>
  <c r="W316" i="19" s="1"/>
  <c r="AF315" i="19"/>
  <c r="AG315" i="19" s="1"/>
  <c r="AH315" i="19" s="1"/>
  <c r="U315" i="19"/>
  <c r="V315" i="19" s="1"/>
  <c r="W315" i="19" s="1"/>
  <c r="AG314" i="19"/>
  <c r="AH314" i="19" s="1"/>
  <c r="AF314" i="19"/>
  <c r="U314" i="19"/>
  <c r="V314" i="19" s="1"/>
  <c r="W314" i="19" s="1"/>
  <c r="AF313" i="19"/>
  <c r="AG313" i="19" s="1"/>
  <c r="AH313" i="19" s="1"/>
  <c r="U313" i="19"/>
  <c r="V313" i="19" s="1"/>
  <c r="W313" i="19" s="1"/>
  <c r="AG312" i="19"/>
  <c r="AH312" i="19" s="1"/>
  <c r="AF312" i="19"/>
  <c r="U312" i="19"/>
  <c r="V312" i="19" s="1"/>
  <c r="W312" i="19" s="1"/>
  <c r="AF311" i="19"/>
  <c r="AG311" i="19" s="1"/>
  <c r="AH311" i="19" s="1"/>
  <c r="U311" i="19"/>
  <c r="V311" i="19" s="1"/>
  <c r="W311" i="19" s="1"/>
  <c r="AG310" i="19"/>
  <c r="AF310" i="19"/>
  <c r="AH310" i="19" s="1"/>
  <c r="U310" i="19"/>
  <c r="V310" i="19" s="1"/>
  <c r="AF309" i="19"/>
  <c r="AH309" i="19" s="1"/>
  <c r="AI309" i="19" s="1"/>
  <c r="AJ309" i="19" s="1"/>
  <c r="U309" i="19"/>
  <c r="W309" i="19" s="1"/>
  <c r="X309" i="19" s="1"/>
  <c r="Y309" i="19" s="1"/>
  <c r="AG308" i="19"/>
  <c r="AH308" i="19" s="1"/>
  <c r="AF308" i="19"/>
  <c r="U308" i="19"/>
  <c r="V308" i="19" s="1"/>
  <c r="W308" i="19" s="1"/>
  <c r="AF307" i="19"/>
  <c r="AG307" i="19" s="1"/>
  <c r="AH307" i="19" s="1"/>
  <c r="U307" i="19"/>
  <c r="V307" i="19" s="1"/>
  <c r="W307" i="19" s="1"/>
  <c r="AG306" i="19"/>
  <c r="AH306" i="19" s="1"/>
  <c r="AF306" i="19"/>
  <c r="U306" i="19"/>
  <c r="V306" i="19" s="1"/>
  <c r="W306" i="19" s="1"/>
  <c r="AF305" i="19"/>
  <c r="AG305" i="19" s="1"/>
  <c r="AH305" i="19" s="1"/>
  <c r="U305" i="19"/>
  <c r="V305" i="19" s="1"/>
  <c r="W305" i="19" s="1"/>
  <c r="AG304" i="19"/>
  <c r="AH304" i="19" s="1"/>
  <c r="AF304" i="19"/>
  <c r="U304" i="19"/>
  <c r="V304" i="19" s="1"/>
  <c r="W304" i="19" s="1"/>
  <c r="AF303" i="19"/>
  <c r="AG303" i="19" s="1"/>
  <c r="AH303" i="19" s="1"/>
  <c r="U303" i="19"/>
  <c r="V303" i="19" s="1"/>
  <c r="W303" i="19" s="1"/>
  <c r="AG302" i="19"/>
  <c r="AH302" i="19" s="1"/>
  <c r="AF302" i="19"/>
  <c r="U302" i="19"/>
  <c r="V302" i="19" s="1"/>
  <c r="W302" i="19" s="1"/>
  <c r="AF301" i="19"/>
  <c r="AG301" i="19" s="1"/>
  <c r="AH301" i="19" s="1"/>
  <c r="U301" i="19"/>
  <c r="V301" i="19" s="1"/>
  <c r="W301" i="19" s="1"/>
  <c r="AG300" i="19"/>
  <c r="AH300" i="19" s="1"/>
  <c r="AF300" i="19"/>
  <c r="U300" i="19"/>
  <c r="V300" i="19" s="1"/>
  <c r="W300" i="19" s="1"/>
  <c r="AF299" i="19"/>
  <c r="AG299" i="19" s="1"/>
  <c r="AH299" i="19" s="1"/>
  <c r="U299" i="19"/>
  <c r="V299" i="19" s="1"/>
  <c r="W299" i="19" s="1"/>
  <c r="AG298" i="19"/>
  <c r="AF298" i="19"/>
  <c r="AH298" i="19" s="1"/>
  <c r="U298" i="19"/>
  <c r="V298" i="19" s="1"/>
  <c r="AF297" i="19"/>
  <c r="AH297" i="19" s="1"/>
  <c r="AI297" i="19" s="1"/>
  <c r="AJ297" i="19" s="1"/>
  <c r="U297" i="19"/>
  <c r="V297" i="19" s="1"/>
  <c r="AF296" i="19"/>
  <c r="AG296" i="19" s="1"/>
  <c r="AH296" i="19" s="1"/>
  <c r="U296" i="19"/>
  <c r="V296" i="19" s="1"/>
  <c r="W296" i="19" s="1"/>
  <c r="AG295" i="19"/>
  <c r="AH295" i="19" s="1"/>
  <c r="AF295" i="19"/>
  <c r="U295" i="19"/>
  <c r="V295" i="19" s="1"/>
  <c r="W295" i="19" s="1"/>
  <c r="AF294" i="19"/>
  <c r="AG294" i="19" s="1"/>
  <c r="AH294" i="19" s="1"/>
  <c r="U294" i="19"/>
  <c r="V294" i="19" s="1"/>
  <c r="W294" i="19" s="1"/>
  <c r="AG293" i="19"/>
  <c r="AH293" i="19" s="1"/>
  <c r="AF293" i="19"/>
  <c r="U293" i="19"/>
  <c r="V293" i="19" s="1"/>
  <c r="W293" i="19" s="1"/>
  <c r="AF292" i="19"/>
  <c r="AG292" i="19" s="1"/>
  <c r="AH292" i="19" s="1"/>
  <c r="U292" i="19"/>
  <c r="V292" i="19" s="1"/>
  <c r="W292" i="19" s="1"/>
  <c r="AG291" i="19"/>
  <c r="AH291" i="19" s="1"/>
  <c r="AF291" i="19"/>
  <c r="U291" i="19"/>
  <c r="V291" i="19" s="1"/>
  <c r="W291" i="19" s="1"/>
  <c r="AF290" i="19"/>
  <c r="AG290" i="19" s="1"/>
  <c r="AH290" i="19" s="1"/>
  <c r="U290" i="19"/>
  <c r="V290" i="19" s="1"/>
  <c r="W290" i="19" s="1"/>
  <c r="AG289" i="19"/>
  <c r="AH289" i="19" s="1"/>
  <c r="AF289" i="19"/>
  <c r="U289" i="19"/>
  <c r="V289" i="19" s="1"/>
  <c r="W289" i="19" s="1"/>
  <c r="AF288" i="19"/>
  <c r="AG288" i="19" s="1"/>
  <c r="AH288" i="19" s="1"/>
  <c r="U288" i="19"/>
  <c r="V288" i="19" s="1"/>
  <c r="W288" i="19" s="1"/>
  <c r="AG287" i="19"/>
  <c r="AH287" i="19" s="1"/>
  <c r="AF287" i="19"/>
  <c r="U287" i="19"/>
  <c r="V287" i="19" s="1"/>
  <c r="W287" i="19" s="1"/>
  <c r="AF286" i="19"/>
  <c r="AH286" i="19" s="1"/>
  <c r="U286" i="19"/>
  <c r="V286" i="19" s="1"/>
  <c r="AG285" i="19"/>
  <c r="AF285" i="19"/>
  <c r="AH285" i="19" s="1"/>
  <c r="AI285" i="19" s="1"/>
  <c r="AJ285" i="19" s="1"/>
  <c r="W285" i="19"/>
  <c r="X285" i="19" s="1"/>
  <c r="Y285" i="19" s="1"/>
  <c r="U285" i="19"/>
  <c r="V285" i="19" s="1"/>
  <c r="AG284" i="19"/>
  <c r="AH284" i="19" s="1"/>
  <c r="AF284" i="19"/>
  <c r="U284" i="19"/>
  <c r="V284" i="19" s="1"/>
  <c r="W284" i="19" s="1"/>
  <c r="AF283" i="19"/>
  <c r="AG283" i="19" s="1"/>
  <c r="AH283" i="19" s="1"/>
  <c r="U283" i="19"/>
  <c r="V283" i="19" s="1"/>
  <c r="W283" i="19" s="1"/>
  <c r="AG282" i="19"/>
  <c r="AH282" i="19" s="1"/>
  <c r="AF282" i="19"/>
  <c r="U282" i="19"/>
  <c r="V282" i="19" s="1"/>
  <c r="W282" i="19" s="1"/>
  <c r="AF281" i="19"/>
  <c r="AG281" i="19" s="1"/>
  <c r="AH281" i="19" s="1"/>
  <c r="U281" i="19"/>
  <c r="V281" i="19" s="1"/>
  <c r="W281" i="19" s="1"/>
  <c r="AG280" i="19"/>
  <c r="AH280" i="19" s="1"/>
  <c r="AF280" i="19"/>
  <c r="U280" i="19"/>
  <c r="V280" i="19" s="1"/>
  <c r="W280" i="19" s="1"/>
  <c r="AF279" i="19"/>
  <c r="AG279" i="19" s="1"/>
  <c r="AH279" i="19" s="1"/>
  <c r="U279" i="19"/>
  <c r="V279" i="19" s="1"/>
  <c r="W279" i="19" s="1"/>
  <c r="AG278" i="19"/>
  <c r="AH278" i="19" s="1"/>
  <c r="AF278" i="19"/>
  <c r="U278" i="19"/>
  <c r="V278" i="19" s="1"/>
  <c r="W278" i="19" s="1"/>
  <c r="AF277" i="19"/>
  <c r="AG277" i="19" s="1"/>
  <c r="AH277" i="19" s="1"/>
  <c r="U277" i="19"/>
  <c r="V277" i="19" s="1"/>
  <c r="W277" i="19" s="1"/>
  <c r="AG276" i="19"/>
  <c r="AH276" i="19" s="1"/>
  <c r="AF276" i="19"/>
  <c r="U276" i="19"/>
  <c r="V276" i="19" s="1"/>
  <c r="W276" i="19" s="1"/>
  <c r="AF275" i="19"/>
  <c r="AG275" i="19" s="1"/>
  <c r="AH275" i="19" s="1"/>
  <c r="U275" i="19"/>
  <c r="V275" i="19" s="1"/>
  <c r="W275" i="19" s="1"/>
  <c r="AG274" i="19"/>
  <c r="AF274" i="19"/>
  <c r="AH274" i="19" s="1"/>
  <c r="U274" i="19"/>
  <c r="V274" i="19" s="1"/>
  <c r="AF273" i="19"/>
  <c r="AH273" i="19" s="1"/>
  <c r="AI273" i="19" s="1"/>
  <c r="AJ273" i="19" s="1"/>
  <c r="U273" i="19"/>
  <c r="W273" i="19" s="1"/>
  <c r="X273" i="19" s="1"/>
  <c r="Y273" i="19" s="1"/>
  <c r="AG272" i="19"/>
  <c r="AH272" i="19" s="1"/>
  <c r="AF272" i="19"/>
  <c r="U272" i="19"/>
  <c r="V272" i="19" s="1"/>
  <c r="W272" i="19" s="1"/>
  <c r="AF271" i="19"/>
  <c r="AG271" i="19" s="1"/>
  <c r="AH271" i="19" s="1"/>
  <c r="U271" i="19"/>
  <c r="V271" i="19" s="1"/>
  <c r="W271" i="19" s="1"/>
  <c r="AG270" i="19"/>
  <c r="AH270" i="19" s="1"/>
  <c r="AF270" i="19"/>
  <c r="U270" i="19"/>
  <c r="V270" i="19" s="1"/>
  <c r="W270" i="19" s="1"/>
  <c r="AF269" i="19"/>
  <c r="AG269" i="19" s="1"/>
  <c r="AH269" i="19" s="1"/>
  <c r="U269" i="19"/>
  <c r="V269" i="19" s="1"/>
  <c r="W269" i="19" s="1"/>
  <c r="AG268" i="19"/>
  <c r="AH268" i="19" s="1"/>
  <c r="AF268" i="19"/>
  <c r="U268" i="19"/>
  <c r="V268" i="19" s="1"/>
  <c r="W268" i="19" s="1"/>
  <c r="AF267" i="19"/>
  <c r="AG267" i="19" s="1"/>
  <c r="AH267" i="19" s="1"/>
  <c r="U267" i="19"/>
  <c r="V267" i="19" s="1"/>
  <c r="W267" i="19" s="1"/>
  <c r="AG266" i="19"/>
  <c r="AH266" i="19" s="1"/>
  <c r="AF266" i="19"/>
  <c r="U266" i="19"/>
  <c r="V266" i="19" s="1"/>
  <c r="W266" i="19" s="1"/>
  <c r="AF265" i="19"/>
  <c r="AG265" i="19" s="1"/>
  <c r="AH265" i="19" s="1"/>
  <c r="U265" i="19"/>
  <c r="V265" i="19" s="1"/>
  <c r="W265" i="19" s="1"/>
  <c r="AG264" i="19"/>
  <c r="AH264" i="19" s="1"/>
  <c r="AF264" i="19"/>
  <c r="W264" i="19"/>
  <c r="U264" i="19"/>
  <c r="V264" i="19" s="1"/>
  <c r="AF263" i="19"/>
  <c r="AG263" i="19" s="1"/>
  <c r="AH263" i="19" s="1"/>
  <c r="U263" i="19"/>
  <c r="V263" i="19" s="1"/>
  <c r="W263" i="19" s="1"/>
  <c r="AF262" i="19"/>
  <c r="AH262" i="19" s="1"/>
  <c r="U262" i="19"/>
  <c r="W262" i="19" s="1"/>
  <c r="AG261" i="19"/>
  <c r="AF261" i="19"/>
  <c r="AH261" i="19" s="1"/>
  <c r="AI261" i="19" s="1"/>
  <c r="AJ261" i="19" s="1"/>
  <c r="W261" i="19"/>
  <c r="X261" i="19" s="1"/>
  <c r="Y261" i="19" s="1"/>
  <c r="U261" i="19"/>
  <c r="V261" i="19" s="1"/>
  <c r="AG260" i="19"/>
  <c r="AH260" i="19" s="1"/>
  <c r="AF260" i="19"/>
  <c r="U260" i="19"/>
  <c r="V260" i="19" s="1"/>
  <c r="W260" i="19" s="1"/>
  <c r="AF259" i="19"/>
  <c r="AG259" i="19" s="1"/>
  <c r="AH259" i="19" s="1"/>
  <c r="U259" i="19"/>
  <c r="V259" i="19" s="1"/>
  <c r="W259" i="19" s="1"/>
  <c r="AG258" i="19"/>
  <c r="AH258" i="19" s="1"/>
  <c r="AF258" i="19"/>
  <c r="U258" i="19"/>
  <c r="V258" i="19" s="1"/>
  <c r="W258" i="19" s="1"/>
  <c r="AF257" i="19"/>
  <c r="AG257" i="19" s="1"/>
  <c r="AH257" i="19" s="1"/>
  <c r="U257" i="19"/>
  <c r="V257" i="19" s="1"/>
  <c r="W257" i="19" s="1"/>
  <c r="AG256" i="19"/>
  <c r="AH256" i="19" s="1"/>
  <c r="AF256" i="19"/>
  <c r="U256" i="19"/>
  <c r="V256" i="19" s="1"/>
  <c r="W256" i="19" s="1"/>
  <c r="AF255" i="19"/>
  <c r="AG255" i="19" s="1"/>
  <c r="AH255" i="19" s="1"/>
  <c r="U255" i="19"/>
  <c r="V255" i="19" s="1"/>
  <c r="W255" i="19" s="1"/>
  <c r="AG254" i="19"/>
  <c r="AH254" i="19" s="1"/>
  <c r="AF254" i="19"/>
  <c r="U254" i="19"/>
  <c r="V254" i="19" s="1"/>
  <c r="W254" i="19" s="1"/>
  <c r="AF253" i="19"/>
  <c r="AG253" i="19" s="1"/>
  <c r="AH253" i="19" s="1"/>
  <c r="U253" i="19"/>
  <c r="V253" i="19" s="1"/>
  <c r="W253" i="19" s="1"/>
  <c r="AG252" i="19"/>
  <c r="AH252" i="19" s="1"/>
  <c r="AF252" i="19"/>
  <c r="U252" i="19"/>
  <c r="V252" i="19" s="1"/>
  <c r="W252" i="19" s="1"/>
  <c r="AF251" i="19"/>
  <c r="AG251" i="19" s="1"/>
  <c r="AH251" i="19" s="1"/>
  <c r="U251" i="19"/>
  <c r="V251" i="19" s="1"/>
  <c r="W251" i="19" s="1"/>
  <c r="AF250" i="19"/>
  <c r="AH250" i="19" s="1"/>
  <c r="U250" i="19"/>
  <c r="W250" i="19" s="1"/>
  <c r="AG249" i="19"/>
  <c r="AF249" i="19"/>
  <c r="AH249" i="19" s="1"/>
  <c r="W249" i="19"/>
  <c r="U249" i="19"/>
  <c r="V249" i="19" s="1"/>
  <c r="AF248" i="19"/>
  <c r="AH248" i="19" s="1"/>
  <c r="U248" i="19"/>
  <c r="W248" i="19" s="1"/>
  <c r="AG247" i="19"/>
  <c r="AF247" i="19"/>
  <c r="AH247" i="19" s="1"/>
  <c r="W247" i="19"/>
  <c r="U247" i="19"/>
  <c r="V247" i="19" s="1"/>
  <c r="AH246" i="19"/>
  <c r="AF246" i="19"/>
  <c r="AG246" i="19" s="1"/>
  <c r="U246" i="19"/>
  <c r="W246" i="19" s="1"/>
  <c r="AG245" i="19"/>
  <c r="AF245" i="19"/>
  <c r="AH245" i="19" s="1"/>
  <c r="W245" i="19"/>
  <c r="U245" i="19"/>
  <c r="V245" i="19" s="1"/>
  <c r="AH244" i="19"/>
  <c r="AF244" i="19"/>
  <c r="AG244" i="19" s="1"/>
  <c r="U244" i="19"/>
  <c r="W244" i="19" s="1"/>
  <c r="AG243" i="19"/>
  <c r="AF243" i="19"/>
  <c r="AH243" i="19" s="1"/>
  <c r="W243" i="19"/>
  <c r="U243" i="19"/>
  <c r="V243" i="19" s="1"/>
  <c r="AH242" i="19"/>
  <c r="AF242" i="19"/>
  <c r="AG242" i="19" s="1"/>
  <c r="U242" i="19"/>
  <c r="W242" i="19" s="1"/>
  <c r="AG241" i="19"/>
  <c r="AF241" i="19"/>
  <c r="AH241" i="19" s="1"/>
  <c r="W241" i="19"/>
  <c r="U241" i="19"/>
  <c r="V241" i="19" s="1"/>
  <c r="AH240" i="19"/>
  <c r="AF240" i="19"/>
  <c r="AG240" i="19" s="1"/>
  <c r="U240" i="19"/>
  <c r="W240" i="19" s="1"/>
  <c r="AG239" i="19"/>
  <c r="AF239" i="19"/>
  <c r="AH239" i="19" s="1"/>
  <c r="W239" i="19"/>
  <c r="U239" i="19"/>
  <c r="V239" i="19" s="1"/>
  <c r="AH238" i="19"/>
  <c r="AF238" i="19"/>
  <c r="AG238" i="19" s="1"/>
  <c r="U238" i="19"/>
  <c r="W238" i="19" s="1"/>
  <c r="AG237" i="19"/>
  <c r="AF237" i="19"/>
  <c r="AH237" i="19" s="1"/>
  <c r="W237" i="19"/>
  <c r="U237" i="19"/>
  <c r="V237" i="19" s="1"/>
  <c r="AH236" i="19"/>
  <c r="AF236" i="19"/>
  <c r="AG236" i="19" s="1"/>
  <c r="U236" i="19"/>
  <c r="W236" i="19" s="1"/>
  <c r="AG235" i="19"/>
  <c r="AF235" i="19"/>
  <c r="AH235" i="19" s="1"/>
  <c r="W235" i="19"/>
  <c r="U235" i="19"/>
  <c r="V235" i="19" s="1"/>
  <c r="AH234" i="19"/>
  <c r="AF234" i="19"/>
  <c r="AG234" i="19" s="1"/>
  <c r="U234" i="19"/>
  <c r="W234" i="19" s="1"/>
  <c r="AF233" i="19"/>
  <c r="AH233" i="19" s="1"/>
  <c r="U233" i="19"/>
  <c r="V233" i="19" s="1"/>
  <c r="AH232" i="19"/>
  <c r="AG232" i="19"/>
  <c r="AF232" i="19"/>
  <c r="U232" i="19"/>
  <c r="W232" i="19" s="1"/>
  <c r="AF231" i="19"/>
  <c r="AH231" i="19" s="1"/>
  <c r="W231" i="19"/>
  <c r="U231" i="19"/>
  <c r="V231" i="19" s="1"/>
  <c r="AF230" i="19"/>
  <c r="AH230" i="19" s="1"/>
  <c r="U230" i="19"/>
  <c r="W230" i="19" s="1"/>
  <c r="AF229" i="19"/>
  <c r="AH229" i="19" s="1"/>
  <c r="U229" i="19"/>
  <c r="V229" i="19" s="1"/>
  <c r="AG228" i="19"/>
  <c r="AF228" i="19"/>
  <c r="AH228" i="19" s="1"/>
  <c r="U228" i="19"/>
  <c r="W228" i="19" s="1"/>
  <c r="AF227" i="19"/>
  <c r="AH227" i="19" s="1"/>
  <c r="W227" i="19"/>
  <c r="U227" i="19"/>
  <c r="V227" i="19" s="1"/>
  <c r="AH226" i="19"/>
  <c r="AF226" i="19"/>
  <c r="AG226" i="19" s="1"/>
  <c r="U226" i="19"/>
  <c r="W226" i="19" s="1"/>
  <c r="AF225" i="19"/>
  <c r="AH225" i="19" s="1"/>
  <c r="U225" i="19"/>
  <c r="V225" i="19" s="1"/>
  <c r="AH224" i="19"/>
  <c r="AG224" i="19"/>
  <c r="AF224" i="19"/>
  <c r="U224" i="19"/>
  <c r="W224" i="19" s="1"/>
  <c r="AF223" i="19"/>
  <c r="AH223" i="19" s="1"/>
  <c r="W223" i="19"/>
  <c r="U223" i="19"/>
  <c r="V223" i="19" s="1"/>
  <c r="AF222" i="19"/>
  <c r="AH222" i="19" s="1"/>
  <c r="U222" i="19"/>
  <c r="W222" i="19" s="1"/>
  <c r="AF221" i="19"/>
  <c r="AG221" i="19" s="1"/>
  <c r="AH221" i="19" s="1"/>
  <c r="U221" i="19"/>
  <c r="V221" i="19" s="1"/>
  <c r="W221" i="19" s="1"/>
  <c r="AG220" i="19"/>
  <c r="AH220" i="19" s="1"/>
  <c r="AF220" i="19"/>
  <c r="U220" i="19"/>
  <c r="V220" i="19" s="1"/>
  <c r="W220" i="19" s="1"/>
  <c r="AF219" i="19"/>
  <c r="AG219" i="19" s="1"/>
  <c r="AH219" i="19" s="1"/>
  <c r="U219" i="19"/>
  <c r="V219" i="19" s="1"/>
  <c r="W219" i="19" s="1"/>
  <c r="AF218" i="19"/>
  <c r="AG218" i="19" s="1"/>
  <c r="AH218" i="19" s="1"/>
  <c r="U218" i="19"/>
  <c r="V218" i="19" s="1"/>
  <c r="W218" i="19" s="1"/>
  <c r="AF217" i="19"/>
  <c r="AG217" i="19" s="1"/>
  <c r="AH217" i="19" s="1"/>
  <c r="U217" i="19"/>
  <c r="V217" i="19" s="1"/>
  <c r="W217" i="19" s="1"/>
  <c r="AG216" i="19"/>
  <c r="AH216" i="19" s="1"/>
  <c r="AF216" i="19"/>
  <c r="U216" i="19"/>
  <c r="V216" i="19" s="1"/>
  <c r="W216" i="19" s="1"/>
  <c r="AF215" i="19"/>
  <c r="AG215" i="19" s="1"/>
  <c r="AH215" i="19" s="1"/>
  <c r="U215" i="19"/>
  <c r="V215" i="19" s="1"/>
  <c r="W215" i="19" s="1"/>
  <c r="AF214" i="19"/>
  <c r="AG214" i="19" s="1"/>
  <c r="AH214" i="19" s="1"/>
  <c r="U214" i="19"/>
  <c r="V214" i="19" s="1"/>
  <c r="W214" i="19" s="1"/>
  <c r="AF213" i="19"/>
  <c r="AG213" i="19" s="1"/>
  <c r="AH213" i="19" s="1"/>
  <c r="U213" i="19"/>
  <c r="V213" i="19" s="1"/>
  <c r="W213" i="19" s="1"/>
  <c r="AG212" i="19"/>
  <c r="AH212" i="19" s="1"/>
  <c r="AF212" i="19"/>
  <c r="U212" i="19"/>
  <c r="V212" i="19" s="1"/>
  <c r="W212" i="19" s="1"/>
  <c r="AF211" i="19"/>
  <c r="AG211" i="19" s="1"/>
  <c r="AH211" i="19" s="1"/>
  <c r="U211" i="19"/>
  <c r="V211" i="19" s="1"/>
  <c r="W211" i="19" s="1"/>
  <c r="AF210" i="19"/>
  <c r="AG210" i="19" s="1"/>
  <c r="AH210" i="19" s="1"/>
  <c r="U210" i="19"/>
  <c r="V210" i="19" s="1"/>
  <c r="W210" i="19" s="1"/>
  <c r="AF209" i="19"/>
  <c r="AG209" i="19" s="1"/>
  <c r="AH209" i="19" s="1"/>
  <c r="U209" i="19"/>
  <c r="V209" i="19" s="1"/>
  <c r="W209" i="19" s="1"/>
  <c r="AG208" i="19"/>
  <c r="AH208" i="19" s="1"/>
  <c r="AF208" i="19"/>
  <c r="U208" i="19"/>
  <c r="V208" i="19" s="1"/>
  <c r="W208" i="19" s="1"/>
  <c r="AF207" i="19"/>
  <c r="AH207" i="19" s="1"/>
  <c r="W207" i="19"/>
  <c r="U207" i="19"/>
  <c r="V207" i="19" s="1"/>
  <c r="AF206" i="19"/>
  <c r="AH206" i="19" s="1"/>
  <c r="AI206" i="19" s="1"/>
  <c r="AJ206" i="19" s="1"/>
  <c r="U206" i="19"/>
  <c r="W206" i="19" s="1"/>
  <c r="X206" i="19" s="1"/>
  <c r="Y206" i="19" s="1"/>
  <c r="AF205" i="19"/>
  <c r="AG205" i="19" s="1"/>
  <c r="AH205" i="19" s="1"/>
  <c r="U205" i="19"/>
  <c r="V205" i="19" s="1"/>
  <c r="W205" i="19" s="1"/>
  <c r="AF204" i="19"/>
  <c r="AG204" i="19" s="1"/>
  <c r="AH204" i="19" s="1"/>
  <c r="U204" i="19"/>
  <c r="V204" i="19" s="1"/>
  <c r="W204" i="19" s="1"/>
  <c r="AG203" i="19"/>
  <c r="AH203" i="19" s="1"/>
  <c r="AF203" i="19"/>
  <c r="U203" i="19"/>
  <c r="V203" i="19" s="1"/>
  <c r="W203" i="19" s="1"/>
  <c r="AF202" i="19"/>
  <c r="AG202" i="19" s="1"/>
  <c r="AH202" i="19" s="1"/>
  <c r="U202" i="19"/>
  <c r="V202" i="19" s="1"/>
  <c r="W202" i="19" s="1"/>
  <c r="AF201" i="19"/>
  <c r="AG201" i="19" s="1"/>
  <c r="AH201" i="19" s="1"/>
  <c r="U201" i="19"/>
  <c r="V201" i="19" s="1"/>
  <c r="W201" i="19" s="1"/>
  <c r="AG200" i="19"/>
  <c r="AH200" i="19" s="1"/>
  <c r="AF200" i="19"/>
  <c r="U200" i="19"/>
  <c r="V200" i="19" s="1"/>
  <c r="W200" i="19" s="1"/>
  <c r="AF199" i="19"/>
  <c r="AG199" i="19" s="1"/>
  <c r="AH199" i="19" s="1"/>
  <c r="U199" i="19"/>
  <c r="V199" i="19" s="1"/>
  <c r="W199" i="19" s="1"/>
  <c r="AF198" i="19"/>
  <c r="AG198" i="19" s="1"/>
  <c r="AH198" i="19" s="1"/>
  <c r="U198" i="19"/>
  <c r="V198" i="19" s="1"/>
  <c r="W198" i="19" s="1"/>
  <c r="AF197" i="19"/>
  <c r="AG197" i="19" s="1"/>
  <c r="AH197" i="19" s="1"/>
  <c r="U197" i="19"/>
  <c r="V197" i="19" s="1"/>
  <c r="W197" i="19" s="1"/>
  <c r="AH196" i="19"/>
  <c r="AF196" i="19"/>
  <c r="AG196" i="19" s="1"/>
  <c r="U196" i="19"/>
  <c r="W196" i="19" s="1"/>
  <c r="AF195" i="19"/>
  <c r="AH195" i="19" s="1"/>
  <c r="U195" i="19"/>
  <c r="V195" i="19" s="1"/>
  <c r="AF194" i="19"/>
  <c r="AH194" i="19" s="1"/>
  <c r="AI194" i="19" s="1"/>
  <c r="AJ194" i="19" s="1"/>
  <c r="U194" i="19"/>
  <c r="W194" i="19" s="1"/>
  <c r="X194" i="19" s="1"/>
  <c r="Y194" i="19" s="1"/>
  <c r="AF193" i="19"/>
  <c r="AH193" i="19" s="1"/>
  <c r="W193" i="19"/>
  <c r="U193" i="19"/>
  <c r="V193" i="19" s="1"/>
  <c r="AH192" i="19"/>
  <c r="AF192" i="19"/>
  <c r="AG192" i="19" s="1"/>
  <c r="U192" i="19"/>
  <c r="W192" i="19" s="1"/>
  <c r="AF191" i="19"/>
  <c r="AH191" i="19" s="1"/>
  <c r="U191" i="19"/>
  <c r="V191" i="19" s="1"/>
  <c r="AF190" i="19"/>
  <c r="AG190" i="19" s="1"/>
  <c r="AH190" i="19" s="1"/>
  <c r="U190" i="19"/>
  <c r="V190" i="19" s="1"/>
  <c r="W190" i="19" s="1"/>
  <c r="AF189" i="19"/>
  <c r="AG189" i="19" s="1"/>
  <c r="AH189" i="19" s="1"/>
  <c r="U189" i="19"/>
  <c r="V189" i="19" s="1"/>
  <c r="W189" i="19" s="1"/>
  <c r="AG188" i="19"/>
  <c r="AH188" i="19" s="1"/>
  <c r="AF188" i="19"/>
  <c r="U188" i="19"/>
  <c r="V188" i="19" s="1"/>
  <c r="W188" i="19" s="1"/>
  <c r="AF187" i="19"/>
  <c r="AG187" i="19" s="1"/>
  <c r="AH187" i="19" s="1"/>
  <c r="U187" i="19"/>
  <c r="V187" i="19" s="1"/>
  <c r="W187" i="19" s="1"/>
  <c r="AF186" i="19"/>
  <c r="AG186" i="19" s="1"/>
  <c r="AH186" i="19" s="1"/>
  <c r="U186" i="19"/>
  <c r="V186" i="19" s="1"/>
  <c r="W186" i="19" s="1"/>
  <c r="AF185" i="19"/>
  <c r="AG185" i="19" s="1"/>
  <c r="AH185" i="19" s="1"/>
  <c r="U185" i="19"/>
  <c r="V185" i="19" s="1"/>
  <c r="W185" i="19" s="1"/>
  <c r="AG184" i="19"/>
  <c r="AH184" i="19" s="1"/>
  <c r="AF184" i="19"/>
  <c r="U184" i="19"/>
  <c r="V184" i="19" s="1"/>
  <c r="W184" i="19" s="1"/>
  <c r="AF183" i="19"/>
  <c r="AG183" i="19" s="1"/>
  <c r="AH183" i="19" s="1"/>
  <c r="U183" i="19"/>
  <c r="V183" i="19" s="1"/>
  <c r="W183" i="19" s="1"/>
  <c r="AF182" i="19"/>
  <c r="AG182" i="19" s="1"/>
  <c r="AH182" i="19" s="1"/>
  <c r="U182" i="19"/>
  <c r="V182" i="19" s="1"/>
  <c r="W182" i="19" s="1"/>
  <c r="AF181" i="19"/>
  <c r="AG181" i="19" s="1"/>
  <c r="AH181" i="19" s="1"/>
  <c r="U181" i="19"/>
  <c r="V181" i="19" s="1"/>
  <c r="W181" i="19" s="1"/>
  <c r="AH180" i="19"/>
  <c r="AF180" i="19"/>
  <c r="AG180" i="19" s="1"/>
  <c r="U180" i="19"/>
  <c r="W180" i="19" s="1"/>
  <c r="AH179" i="19"/>
  <c r="AI179" i="19" s="1"/>
  <c r="AJ179" i="19" s="1"/>
  <c r="AF179" i="19"/>
  <c r="AG179" i="19" s="1"/>
  <c r="U179" i="19"/>
  <c r="V179" i="19" s="1"/>
  <c r="AF178" i="19"/>
  <c r="AG178" i="19" s="1"/>
  <c r="AH178" i="19" s="1"/>
  <c r="U178" i="19"/>
  <c r="V178" i="19" s="1"/>
  <c r="W178" i="19" s="1"/>
  <c r="AF177" i="19"/>
  <c r="AG177" i="19" s="1"/>
  <c r="AH177" i="19" s="1"/>
  <c r="U177" i="19"/>
  <c r="V177" i="19" s="1"/>
  <c r="W177" i="19" s="1"/>
  <c r="AG176" i="19"/>
  <c r="AH176" i="19" s="1"/>
  <c r="AF176" i="19"/>
  <c r="U176" i="19"/>
  <c r="V176" i="19" s="1"/>
  <c r="W176" i="19" s="1"/>
  <c r="AF175" i="19"/>
  <c r="AG175" i="19" s="1"/>
  <c r="AH175" i="19" s="1"/>
  <c r="U175" i="19"/>
  <c r="V175" i="19" s="1"/>
  <c r="W175" i="19" s="1"/>
  <c r="AF174" i="19"/>
  <c r="AG174" i="19" s="1"/>
  <c r="AH174" i="19" s="1"/>
  <c r="U174" i="19"/>
  <c r="V174" i="19" s="1"/>
  <c r="W174" i="19" s="1"/>
  <c r="AG173" i="19"/>
  <c r="AH173" i="19" s="1"/>
  <c r="AF173" i="19"/>
  <c r="V173" i="19"/>
  <c r="W173" i="19" s="1"/>
  <c r="U173" i="19"/>
  <c r="AF172" i="19"/>
  <c r="AG172" i="19" s="1"/>
  <c r="AH172" i="19" s="1"/>
  <c r="U172" i="19"/>
  <c r="V172" i="19" s="1"/>
  <c r="W172" i="19" s="1"/>
  <c r="AF171" i="19"/>
  <c r="AG171" i="19" s="1"/>
  <c r="AH171" i="19" s="1"/>
  <c r="V171" i="19"/>
  <c r="W171" i="19" s="1"/>
  <c r="U171" i="19"/>
  <c r="AF170" i="19"/>
  <c r="AG170" i="19" s="1"/>
  <c r="AH170" i="19" s="1"/>
  <c r="V170" i="19"/>
  <c r="W170" i="19" s="1"/>
  <c r="U170" i="19"/>
  <c r="AF169" i="19"/>
  <c r="AG169" i="19" s="1"/>
  <c r="AH169" i="19" s="1"/>
  <c r="U169" i="19"/>
  <c r="V169" i="19" s="1"/>
  <c r="W169" i="19" s="1"/>
  <c r="AF168" i="19"/>
  <c r="AH168" i="19" s="1"/>
  <c r="U168" i="19"/>
  <c r="W168" i="19" s="1"/>
  <c r="AF167" i="19"/>
  <c r="AH167" i="19" s="1"/>
  <c r="AI167" i="19" s="1"/>
  <c r="AJ167" i="19" s="1"/>
  <c r="V167" i="19"/>
  <c r="U167" i="19"/>
  <c r="W167" i="19" s="1"/>
  <c r="X167" i="19" s="1"/>
  <c r="Y167" i="19" s="1"/>
  <c r="AF166" i="19"/>
  <c r="AG166" i="19" s="1"/>
  <c r="AH166" i="19" s="1"/>
  <c r="U166" i="19"/>
  <c r="V166" i="19" s="1"/>
  <c r="W166" i="19" s="1"/>
  <c r="AG165" i="19"/>
  <c r="AH165" i="19" s="1"/>
  <c r="AF165" i="19"/>
  <c r="V165" i="19"/>
  <c r="W165" i="19" s="1"/>
  <c r="U165" i="19"/>
  <c r="AF164" i="19"/>
  <c r="AG164" i="19" s="1"/>
  <c r="AH164" i="19" s="1"/>
  <c r="V164" i="19"/>
  <c r="W164" i="19" s="1"/>
  <c r="U164" i="19"/>
  <c r="AF163" i="19"/>
  <c r="AG163" i="19" s="1"/>
  <c r="AH163" i="19" s="1"/>
  <c r="U163" i="19"/>
  <c r="V163" i="19" s="1"/>
  <c r="W163" i="19" s="1"/>
  <c r="AF162" i="19"/>
  <c r="AG162" i="19" s="1"/>
  <c r="AH162" i="19" s="1"/>
  <c r="U162" i="19"/>
  <c r="V162" i="19" s="1"/>
  <c r="W162" i="19" s="1"/>
  <c r="AG161" i="19"/>
  <c r="AH161" i="19" s="1"/>
  <c r="AF161" i="19"/>
  <c r="V161" i="19"/>
  <c r="W161" i="19" s="1"/>
  <c r="U161" i="19"/>
  <c r="AF160" i="19"/>
  <c r="AG160" i="19" s="1"/>
  <c r="AH160" i="19" s="1"/>
  <c r="V160" i="19"/>
  <c r="W160" i="19" s="1"/>
  <c r="U160" i="19"/>
  <c r="AF159" i="19"/>
  <c r="AG159" i="19" s="1"/>
  <c r="AH159" i="19" s="1"/>
  <c r="U159" i="19"/>
  <c r="V159" i="19" s="1"/>
  <c r="W159" i="19" s="1"/>
  <c r="AG158" i="19"/>
  <c r="AH158" i="19" s="1"/>
  <c r="AF158" i="19"/>
  <c r="U158" i="19"/>
  <c r="V158" i="19" s="1"/>
  <c r="W158" i="19" s="1"/>
  <c r="AF157" i="19"/>
  <c r="AG157" i="19" s="1"/>
  <c r="AH157" i="19" s="1"/>
  <c r="V157" i="19"/>
  <c r="W157" i="19" s="1"/>
  <c r="U157" i="19"/>
  <c r="AF156" i="19"/>
  <c r="AH156" i="19" s="1"/>
  <c r="V156" i="19"/>
  <c r="U156" i="19"/>
  <c r="W156" i="19" s="1"/>
  <c r="AF155" i="19"/>
  <c r="AH155" i="19" s="1"/>
  <c r="AI155" i="19" s="1"/>
  <c r="AJ155" i="19" s="1"/>
  <c r="U155" i="19"/>
  <c r="W155" i="19" s="1"/>
  <c r="X155" i="19" s="1"/>
  <c r="Y155" i="19" s="1"/>
  <c r="AF154" i="19"/>
  <c r="AG154" i="19" s="1"/>
  <c r="AH154" i="19" s="1"/>
  <c r="V154" i="19"/>
  <c r="W154" i="19" s="1"/>
  <c r="U154" i="19"/>
  <c r="AF153" i="19"/>
  <c r="AG153" i="19" s="1"/>
  <c r="AH153" i="19" s="1"/>
  <c r="U153" i="19"/>
  <c r="V153" i="19" s="1"/>
  <c r="W153" i="19" s="1"/>
  <c r="AF152" i="19"/>
  <c r="AG152" i="19" s="1"/>
  <c r="AH152" i="19" s="1"/>
  <c r="U152" i="19"/>
  <c r="V152" i="19" s="1"/>
  <c r="W152" i="19" s="1"/>
  <c r="AG151" i="19"/>
  <c r="AH151" i="19" s="1"/>
  <c r="AF151" i="19"/>
  <c r="V151" i="19"/>
  <c r="W151" i="19" s="1"/>
  <c r="U151" i="19"/>
  <c r="AF150" i="19"/>
  <c r="AG150" i="19" s="1"/>
  <c r="AH150" i="19" s="1"/>
  <c r="V150" i="19"/>
  <c r="W150" i="19" s="1"/>
  <c r="U150" i="19"/>
  <c r="AF149" i="19"/>
  <c r="AG149" i="19" s="1"/>
  <c r="AH149" i="19" s="1"/>
  <c r="U149" i="19"/>
  <c r="V149" i="19" s="1"/>
  <c r="W149" i="19" s="1"/>
  <c r="AF148" i="19"/>
  <c r="AG148" i="19" s="1"/>
  <c r="AH148" i="19" s="1"/>
  <c r="U148" i="19"/>
  <c r="V148" i="19" s="1"/>
  <c r="W148" i="19" s="1"/>
  <c r="AG147" i="19"/>
  <c r="AH147" i="19" s="1"/>
  <c r="AF147" i="19"/>
  <c r="V147" i="19"/>
  <c r="W147" i="19" s="1"/>
  <c r="U147" i="19"/>
  <c r="AF146" i="19"/>
  <c r="AG146" i="19" s="1"/>
  <c r="AH146" i="19" s="1"/>
  <c r="V146" i="19"/>
  <c r="W146" i="19" s="1"/>
  <c r="U146" i="19"/>
  <c r="AF145" i="19"/>
  <c r="AG145" i="19" s="1"/>
  <c r="AH145" i="19" s="1"/>
  <c r="U145" i="19"/>
  <c r="V145" i="19" s="1"/>
  <c r="W145" i="19" s="1"/>
  <c r="AF144" i="19"/>
  <c r="AH144" i="19" s="1"/>
  <c r="W144" i="19"/>
  <c r="U144" i="19"/>
  <c r="V144" i="19" s="1"/>
  <c r="AF143" i="19"/>
  <c r="AH143" i="19" s="1"/>
  <c r="AI143" i="19" s="1"/>
  <c r="AJ143" i="19" s="1"/>
  <c r="V143" i="19"/>
  <c r="U143" i="19"/>
  <c r="W143" i="19" s="1"/>
  <c r="X143" i="19" s="1"/>
  <c r="Y143" i="19" s="1"/>
  <c r="AF142" i="19"/>
  <c r="AG142" i="19" s="1"/>
  <c r="AH142" i="19" s="1"/>
  <c r="V142" i="19"/>
  <c r="W142" i="19" s="1"/>
  <c r="U142" i="19"/>
  <c r="AF141" i="19"/>
  <c r="AG141" i="19" s="1"/>
  <c r="AH141" i="19" s="1"/>
  <c r="U141" i="19"/>
  <c r="V141" i="19" s="1"/>
  <c r="W141" i="19" s="1"/>
  <c r="AF140" i="19"/>
  <c r="AG140" i="19" s="1"/>
  <c r="AH140" i="19" s="1"/>
  <c r="V140" i="19"/>
  <c r="W140" i="19" s="1"/>
  <c r="U140" i="19"/>
  <c r="AF139" i="19"/>
  <c r="AG139" i="19" s="1"/>
  <c r="AH139" i="19" s="1"/>
  <c r="U139" i="19"/>
  <c r="V139" i="19" s="1"/>
  <c r="W139" i="19" s="1"/>
  <c r="AF138" i="19"/>
  <c r="AG138" i="19" s="1"/>
  <c r="AH138" i="19" s="1"/>
  <c r="V138" i="19"/>
  <c r="W138" i="19" s="1"/>
  <c r="U138" i="19"/>
  <c r="AF137" i="19"/>
  <c r="AG137" i="19" s="1"/>
  <c r="AH137" i="19" s="1"/>
  <c r="U137" i="19"/>
  <c r="V137" i="19" s="1"/>
  <c r="W137" i="19" s="1"/>
  <c r="AF136" i="19"/>
  <c r="AG136" i="19" s="1"/>
  <c r="AH136" i="19" s="1"/>
  <c r="V136" i="19"/>
  <c r="W136" i="19" s="1"/>
  <c r="U136" i="19"/>
  <c r="AF135" i="19"/>
  <c r="AG135" i="19" s="1"/>
  <c r="AH135" i="19" s="1"/>
  <c r="U135" i="19"/>
  <c r="V135" i="19" s="1"/>
  <c r="W135" i="19" s="1"/>
  <c r="AF134" i="19"/>
  <c r="AG134" i="19" s="1"/>
  <c r="AH134" i="19" s="1"/>
  <c r="U134" i="19"/>
  <c r="V134" i="19" s="1"/>
  <c r="W134" i="19" s="1"/>
  <c r="AG133" i="19"/>
  <c r="AH133" i="19" s="1"/>
  <c r="AF133" i="19"/>
  <c r="V133" i="19"/>
  <c r="W133" i="19" s="1"/>
  <c r="U133" i="19"/>
  <c r="AF132" i="19"/>
  <c r="AH132" i="19" s="1"/>
  <c r="U132" i="19"/>
  <c r="V132" i="19" s="1"/>
  <c r="AF131" i="19"/>
  <c r="AH131" i="19" s="1"/>
  <c r="AI131" i="19" s="1"/>
  <c r="AJ131" i="19" s="1"/>
  <c r="V131" i="19"/>
  <c r="U131" i="19"/>
  <c r="W131" i="19" s="1"/>
  <c r="X131" i="19" s="1"/>
  <c r="Y131" i="19" s="1"/>
  <c r="AF130" i="19"/>
  <c r="AG130" i="19" s="1"/>
  <c r="AH130" i="19" s="1"/>
  <c r="U130" i="19"/>
  <c r="V130" i="19" s="1"/>
  <c r="W130" i="19" s="1"/>
  <c r="AF129" i="19"/>
  <c r="AG129" i="19" s="1"/>
  <c r="AH129" i="19" s="1"/>
  <c r="U129" i="19"/>
  <c r="V129" i="19" s="1"/>
  <c r="W129" i="19" s="1"/>
  <c r="AF128" i="19"/>
  <c r="AG128" i="19" s="1"/>
  <c r="AH128" i="19" s="1"/>
  <c r="U128" i="19"/>
  <c r="V128" i="19" s="1"/>
  <c r="W128" i="19" s="1"/>
  <c r="AF127" i="19"/>
  <c r="AG127" i="19" s="1"/>
  <c r="AH127" i="19" s="1"/>
  <c r="U127" i="19"/>
  <c r="V127" i="19" s="1"/>
  <c r="W127" i="19" s="1"/>
  <c r="AF126" i="19"/>
  <c r="AG126" i="19" s="1"/>
  <c r="AH126" i="19" s="1"/>
  <c r="U126" i="19"/>
  <c r="V126" i="19" s="1"/>
  <c r="W126" i="19" s="1"/>
  <c r="AF125" i="19"/>
  <c r="AG125" i="19" s="1"/>
  <c r="AH125" i="19" s="1"/>
  <c r="U125" i="19"/>
  <c r="V125" i="19" s="1"/>
  <c r="W125" i="19" s="1"/>
  <c r="AF124" i="19"/>
  <c r="AG124" i="19" s="1"/>
  <c r="AH124" i="19" s="1"/>
  <c r="U124" i="19"/>
  <c r="V124" i="19" s="1"/>
  <c r="W124" i="19" s="1"/>
  <c r="AF123" i="19"/>
  <c r="AG123" i="19" s="1"/>
  <c r="AH123" i="19" s="1"/>
  <c r="V123" i="19"/>
  <c r="W123" i="19" s="1"/>
  <c r="U123" i="19"/>
  <c r="AF122" i="19"/>
  <c r="AG122" i="19" s="1"/>
  <c r="AH122" i="19" s="1"/>
  <c r="U122" i="19"/>
  <c r="V122" i="19" s="1"/>
  <c r="W122" i="19" s="1"/>
  <c r="AF121" i="19"/>
  <c r="AG121" i="19" s="1"/>
  <c r="AH121" i="19" s="1"/>
  <c r="U121" i="19"/>
  <c r="V121" i="19" s="1"/>
  <c r="W121" i="19" s="1"/>
  <c r="AF120" i="19"/>
  <c r="AH120" i="19" s="1"/>
  <c r="U120" i="19"/>
  <c r="W120" i="19" s="1"/>
  <c r="AF119" i="19"/>
  <c r="AH119" i="19" s="1"/>
  <c r="AI119" i="19" s="1"/>
  <c r="AJ119" i="19" s="1"/>
  <c r="U119" i="19"/>
  <c r="W119" i="19" s="1"/>
  <c r="X119" i="19" s="1"/>
  <c r="Y119" i="19" s="1"/>
  <c r="AF118" i="19"/>
  <c r="AG118" i="19" s="1"/>
  <c r="AH118" i="19" s="1"/>
  <c r="U118" i="19"/>
  <c r="V118" i="19" s="1"/>
  <c r="W118" i="19" s="1"/>
  <c r="AF117" i="19"/>
  <c r="AG117" i="19" s="1"/>
  <c r="AH117" i="19" s="1"/>
  <c r="V117" i="19"/>
  <c r="W117" i="19" s="1"/>
  <c r="U117" i="19"/>
  <c r="AG116" i="19"/>
  <c r="AH116" i="19" s="1"/>
  <c r="U116" i="19"/>
  <c r="V116" i="19" s="1"/>
  <c r="W116" i="19" s="1"/>
  <c r="AF115" i="19"/>
  <c r="AG115" i="19" s="1"/>
  <c r="AH115" i="19" s="1"/>
  <c r="U115" i="19"/>
  <c r="V115" i="19" s="1"/>
  <c r="W115" i="19" s="1"/>
  <c r="AF114" i="19"/>
  <c r="AG114" i="19" s="1"/>
  <c r="AH114" i="19" s="1"/>
  <c r="U114" i="19"/>
  <c r="V114" i="19" s="1"/>
  <c r="W114" i="19" s="1"/>
  <c r="AF113" i="19"/>
  <c r="AG113" i="19" s="1"/>
  <c r="AH113" i="19" s="1"/>
  <c r="U113" i="19"/>
  <c r="V113" i="19" s="1"/>
  <c r="W113" i="19" s="1"/>
  <c r="AF112" i="19"/>
  <c r="AG112" i="19" s="1"/>
  <c r="AH112" i="19" s="1"/>
  <c r="U112" i="19"/>
  <c r="V112" i="19" s="1"/>
  <c r="W112" i="19" s="1"/>
  <c r="AF111" i="19"/>
  <c r="AG111" i="19" s="1"/>
  <c r="AH111" i="19" s="1"/>
  <c r="U111" i="19"/>
  <c r="V111" i="19" s="1"/>
  <c r="W111" i="19" s="1"/>
  <c r="AF110" i="19"/>
  <c r="AG110" i="19" s="1"/>
  <c r="AH110" i="19" s="1"/>
  <c r="U110" i="19"/>
  <c r="V110" i="19" s="1"/>
  <c r="W110" i="19" s="1"/>
  <c r="AF109" i="19"/>
  <c r="AG109" i="19" s="1"/>
  <c r="AH109" i="19" s="1"/>
  <c r="V109" i="19"/>
  <c r="W109" i="19" s="1"/>
  <c r="U109" i="19"/>
  <c r="AF108" i="19"/>
  <c r="AH108" i="19" s="1"/>
  <c r="U108" i="19"/>
  <c r="W108" i="19" s="1"/>
  <c r="AF107" i="19"/>
  <c r="AH107" i="19" s="1"/>
  <c r="AI107" i="19" s="1"/>
  <c r="AJ107" i="19" s="1"/>
  <c r="V107" i="19"/>
  <c r="U107" i="19"/>
  <c r="W107" i="19" s="1"/>
  <c r="X107" i="19" s="1"/>
  <c r="Y107" i="19" s="1"/>
  <c r="AF106" i="19"/>
  <c r="AG106" i="19" s="1"/>
  <c r="AH106" i="19" s="1"/>
  <c r="U106" i="19"/>
  <c r="V106" i="19" s="1"/>
  <c r="W106" i="19" s="1"/>
  <c r="AF105" i="19"/>
  <c r="AG105" i="19" s="1"/>
  <c r="AH105" i="19" s="1"/>
  <c r="U105" i="19"/>
  <c r="V105" i="19" s="1"/>
  <c r="W105" i="19" s="1"/>
  <c r="AG104" i="19"/>
  <c r="AH104" i="19" s="1"/>
  <c r="U104" i="19"/>
  <c r="V104" i="19" s="1"/>
  <c r="W104" i="19" s="1"/>
  <c r="AF103" i="19"/>
  <c r="AG103" i="19" s="1"/>
  <c r="AH103" i="19" s="1"/>
  <c r="V103" i="19"/>
  <c r="W103" i="19" s="1"/>
  <c r="U103" i="19"/>
  <c r="AF102" i="19"/>
  <c r="AG102" i="19" s="1"/>
  <c r="AH102" i="19" s="1"/>
  <c r="U102" i="19"/>
  <c r="V102" i="19" s="1"/>
  <c r="W102" i="19" s="1"/>
  <c r="AH101" i="19"/>
  <c r="AF101" i="19"/>
  <c r="AG101" i="19" s="1"/>
  <c r="U101" i="19"/>
  <c r="V101" i="19" s="1"/>
  <c r="W101" i="19" s="1"/>
  <c r="AF100" i="19"/>
  <c r="AG100" i="19" s="1"/>
  <c r="AH100" i="19" s="1"/>
  <c r="U100" i="19"/>
  <c r="V100" i="19" s="1"/>
  <c r="W100" i="19" s="1"/>
  <c r="AG99" i="19"/>
  <c r="AH99" i="19" s="1"/>
  <c r="AF99" i="19"/>
  <c r="U99" i="19"/>
  <c r="V99" i="19" s="1"/>
  <c r="W99" i="19" s="1"/>
  <c r="AG98" i="19"/>
  <c r="AH98" i="19" s="1"/>
  <c r="AF98" i="19"/>
  <c r="U98" i="19"/>
  <c r="V98" i="19" s="1"/>
  <c r="W98" i="19" s="1"/>
  <c r="AF97" i="19"/>
  <c r="AG97" i="19" s="1"/>
  <c r="AH97" i="19" s="1"/>
  <c r="U97" i="19"/>
  <c r="V97" i="19" s="1"/>
  <c r="W97" i="19" s="1"/>
  <c r="AF96" i="19"/>
  <c r="AG96" i="19" s="1"/>
  <c r="W96" i="19"/>
  <c r="V96" i="19"/>
  <c r="U96" i="19"/>
  <c r="AH95" i="19"/>
  <c r="AI95" i="19" s="1"/>
  <c r="AJ95" i="19" s="1"/>
  <c r="AG95" i="19"/>
  <c r="AF95" i="19"/>
  <c r="U95" i="19"/>
  <c r="V95" i="19" s="1"/>
  <c r="AH94" i="19"/>
  <c r="AG94" i="19"/>
  <c r="AF94" i="19"/>
  <c r="V94" i="19"/>
  <c r="W94" i="19" s="1"/>
  <c r="U94" i="19"/>
  <c r="AF93" i="19"/>
  <c r="AG93" i="19" s="1"/>
  <c r="AH93" i="19" s="1"/>
  <c r="U93" i="19"/>
  <c r="V93" i="19" s="1"/>
  <c r="W93" i="19" s="1"/>
  <c r="AH92" i="19"/>
  <c r="AF92" i="19"/>
  <c r="AG92" i="19" s="1"/>
  <c r="V92" i="19"/>
  <c r="W92" i="19" s="1"/>
  <c r="U92" i="19"/>
  <c r="AG91" i="19"/>
  <c r="AH91" i="19" s="1"/>
  <c r="AK99" i="19" s="1"/>
  <c r="U91" i="19"/>
  <c r="V91" i="19" s="1"/>
  <c r="W91" i="19" s="1"/>
  <c r="AG90" i="19"/>
  <c r="AH90" i="19" s="1"/>
  <c r="AF90" i="19"/>
  <c r="U90" i="19"/>
  <c r="V90" i="19" s="1"/>
  <c r="W90" i="19" s="1"/>
  <c r="AG89" i="19"/>
  <c r="AH89" i="19" s="1"/>
  <c r="AF89" i="19"/>
  <c r="U89" i="19"/>
  <c r="V89" i="19" s="1"/>
  <c r="W89" i="19" s="1"/>
  <c r="AG88" i="19"/>
  <c r="AH88" i="19" s="1"/>
  <c r="AF88" i="19"/>
  <c r="U88" i="19"/>
  <c r="V88" i="19" s="1"/>
  <c r="W88" i="19" s="1"/>
  <c r="AG87" i="19"/>
  <c r="AH87" i="19" s="1"/>
  <c r="AF87" i="19"/>
  <c r="U87" i="19"/>
  <c r="V87" i="19" s="1"/>
  <c r="W87" i="19" s="1"/>
  <c r="AF86" i="19"/>
  <c r="AG86" i="19" s="1"/>
  <c r="AH86" i="19" s="1"/>
  <c r="U86" i="19"/>
  <c r="V86" i="19" s="1"/>
  <c r="W86" i="19" s="1"/>
  <c r="AF85" i="19"/>
  <c r="AG85" i="19" s="1"/>
  <c r="AH85" i="19" s="1"/>
  <c r="U85" i="19"/>
  <c r="V85" i="19" s="1"/>
  <c r="W85" i="19" s="1"/>
  <c r="AF84" i="19"/>
  <c r="AG84" i="19" s="1"/>
  <c r="W84" i="19"/>
  <c r="V84" i="19"/>
  <c r="U84" i="19"/>
  <c r="AH83" i="19"/>
  <c r="AI83" i="19" s="1"/>
  <c r="AJ83" i="19" s="1"/>
  <c r="AG83" i="19"/>
  <c r="AF83" i="19"/>
  <c r="U83" i="19"/>
  <c r="V83" i="19" s="1"/>
  <c r="AH82" i="19"/>
  <c r="AG82" i="19"/>
  <c r="AF82" i="19"/>
  <c r="V82" i="19"/>
  <c r="W82" i="19" s="1"/>
  <c r="U82" i="19"/>
  <c r="AF81" i="19"/>
  <c r="AG81" i="19" s="1"/>
  <c r="AH81" i="19" s="1"/>
  <c r="U81" i="19"/>
  <c r="V81" i="19" s="1"/>
  <c r="W81" i="19" s="1"/>
  <c r="AH80" i="19"/>
  <c r="AF80" i="19"/>
  <c r="AG80" i="19" s="1"/>
  <c r="V80" i="19"/>
  <c r="W80" i="19" s="1"/>
  <c r="U80" i="19"/>
  <c r="AF79" i="19"/>
  <c r="AG79" i="19" s="1"/>
  <c r="AH79" i="19" s="1"/>
  <c r="U79" i="19"/>
  <c r="V79" i="19" s="1"/>
  <c r="W79" i="19" s="1"/>
  <c r="AF78" i="19"/>
  <c r="AG78" i="19" s="1"/>
  <c r="AH78" i="19" s="1"/>
  <c r="U78" i="19"/>
  <c r="V78" i="19" s="1"/>
  <c r="W78" i="19" s="1"/>
  <c r="AF77" i="19"/>
  <c r="AG77" i="19" s="1"/>
  <c r="AH77" i="19" s="1"/>
  <c r="U77" i="19"/>
  <c r="V77" i="19" s="1"/>
  <c r="W77" i="19" s="1"/>
  <c r="AF76" i="19"/>
  <c r="AG76" i="19" s="1"/>
  <c r="AH76" i="19" s="1"/>
  <c r="U76" i="19"/>
  <c r="V76" i="19" s="1"/>
  <c r="W76" i="19" s="1"/>
  <c r="AG75" i="19"/>
  <c r="AH75" i="19" s="1"/>
  <c r="AF75" i="19"/>
  <c r="U75" i="19"/>
  <c r="V75" i="19" s="1"/>
  <c r="W75" i="19" s="1"/>
  <c r="AG74" i="19"/>
  <c r="AH74" i="19" s="1"/>
  <c r="AF74" i="19"/>
  <c r="U74" i="19"/>
  <c r="V74" i="19" s="1"/>
  <c r="W74" i="19" s="1"/>
  <c r="AF73" i="19"/>
  <c r="AG73" i="19" s="1"/>
  <c r="AH73" i="19" s="1"/>
  <c r="U73" i="19"/>
  <c r="V73" i="19" s="1"/>
  <c r="W73" i="19" s="1"/>
  <c r="AH72" i="19"/>
  <c r="AF72" i="19"/>
  <c r="AG72" i="19" s="1"/>
  <c r="W72" i="19"/>
  <c r="V72" i="19"/>
  <c r="U72" i="19"/>
  <c r="AH71" i="19"/>
  <c r="AI71" i="19" s="1"/>
  <c r="AJ71" i="19" s="1"/>
  <c r="AG71" i="19"/>
  <c r="AF71" i="19"/>
  <c r="U71" i="19"/>
  <c r="V71" i="19" s="1"/>
  <c r="AF70" i="19"/>
  <c r="AG70" i="19" s="1"/>
  <c r="AH70" i="19" s="1"/>
  <c r="U70" i="19"/>
  <c r="V70" i="19" s="1"/>
  <c r="W70" i="19" s="1"/>
  <c r="AB70" i="19" s="1"/>
  <c r="AH69" i="19"/>
  <c r="AF69" i="19"/>
  <c r="AG69" i="19" s="1"/>
  <c r="U69" i="19"/>
  <c r="V69" i="19" s="1"/>
  <c r="W69" i="19" s="1"/>
  <c r="AF68" i="19"/>
  <c r="AG68" i="19" s="1"/>
  <c r="AH68" i="19" s="1"/>
  <c r="V68" i="19"/>
  <c r="W68" i="19" s="1"/>
  <c r="U68" i="19"/>
  <c r="AF67" i="19"/>
  <c r="AG67" i="19" s="1"/>
  <c r="AH67" i="19" s="1"/>
  <c r="U67" i="19"/>
  <c r="V67" i="19" s="1"/>
  <c r="W67" i="19" s="1"/>
  <c r="AF66" i="19"/>
  <c r="AG66" i="19" s="1"/>
  <c r="AH66" i="19" s="1"/>
  <c r="U66" i="19"/>
  <c r="V66" i="19" s="1"/>
  <c r="W66" i="19" s="1"/>
  <c r="AF65" i="19"/>
  <c r="AG65" i="19" s="1"/>
  <c r="AH65" i="19" s="1"/>
  <c r="U65" i="19"/>
  <c r="V65" i="19" s="1"/>
  <c r="W65" i="19" s="1"/>
  <c r="AF64" i="19"/>
  <c r="AG64" i="19" s="1"/>
  <c r="AH64" i="19" s="1"/>
  <c r="U64" i="19"/>
  <c r="V64" i="19" s="1"/>
  <c r="W64" i="19" s="1"/>
  <c r="AG63" i="19"/>
  <c r="AH63" i="19" s="1"/>
  <c r="AF63" i="19"/>
  <c r="U63" i="19"/>
  <c r="V63" i="19" s="1"/>
  <c r="W63" i="19" s="1"/>
  <c r="AG62" i="19"/>
  <c r="AH62" i="19" s="1"/>
  <c r="AF62" i="19"/>
  <c r="U62" i="19"/>
  <c r="V62" i="19" s="1"/>
  <c r="W62" i="19" s="1"/>
  <c r="AF61" i="19"/>
  <c r="AG61" i="19" s="1"/>
  <c r="AH61" i="19" s="1"/>
  <c r="U61" i="19"/>
  <c r="V61" i="19" s="1"/>
  <c r="W61" i="19" s="1"/>
  <c r="AH60" i="19"/>
  <c r="AG60" i="19"/>
  <c r="AF60" i="19"/>
  <c r="W60" i="19"/>
  <c r="V60" i="19"/>
  <c r="U60" i="19"/>
  <c r="AH59" i="19"/>
  <c r="AI59" i="19" s="1"/>
  <c r="AJ59" i="19" s="1"/>
  <c r="AG59" i="19"/>
  <c r="AF59" i="19"/>
  <c r="U59" i="19"/>
  <c r="V59" i="19" s="1"/>
  <c r="AG58" i="19"/>
  <c r="AH58" i="19" s="1"/>
  <c r="AF58" i="19"/>
  <c r="U58" i="19"/>
  <c r="V58" i="19" s="1"/>
  <c r="W58" i="19" s="1"/>
  <c r="AF57" i="19"/>
  <c r="AG57" i="19" s="1"/>
  <c r="AH57" i="19" s="1"/>
  <c r="U57" i="19"/>
  <c r="V57" i="19" s="1"/>
  <c r="W57" i="19" s="1"/>
  <c r="AH56" i="19"/>
  <c r="AG56" i="19"/>
  <c r="AF56" i="19"/>
  <c r="V56" i="19"/>
  <c r="W56" i="19" s="1"/>
  <c r="U56" i="19"/>
  <c r="AF55" i="19"/>
  <c r="AG55" i="19" s="1"/>
  <c r="AH55" i="19" s="1"/>
  <c r="U55" i="19"/>
  <c r="V55" i="19" s="1"/>
  <c r="W55" i="19" s="1"/>
  <c r="AF54" i="19"/>
  <c r="AG54" i="19" s="1"/>
  <c r="AH54" i="19" s="1"/>
  <c r="W54" i="19"/>
  <c r="V54" i="19"/>
  <c r="U54" i="19"/>
  <c r="AF53" i="19"/>
  <c r="AG53" i="19" s="1"/>
  <c r="AH53" i="19" s="1"/>
  <c r="U53" i="19"/>
  <c r="V53" i="19" s="1"/>
  <c r="W53" i="19" s="1"/>
  <c r="AF52" i="19"/>
  <c r="AG52" i="19" s="1"/>
  <c r="AH52" i="19" s="1"/>
  <c r="U52" i="19"/>
  <c r="V52" i="19" s="1"/>
  <c r="W52" i="19" s="1"/>
  <c r="AG51" i="19"/>
  <c r="AH51" i="19" s="1"/>
  <c r="AF51" i="19"/>
  <c r="U51" i="19"/>
  <c r="V51" i="19" s="1"/>
  <c r="W51" i="19" s="1"/>
  <c r="AG50" i="19"/>
  <c r="AH50" i="19" s="1"/>
  <c r="AF50" i="19"/>
  <c r="U50" i="19"/>
  <c r="V50" i="19" s="1"/>
  <c r="W50" i="19" s="1"/>
  <c r="AG49" i="19"/>
  <c r="AH49" i="19" s="1"/>
  <c r="AF49" i="19"/>
  <c r="U49" i="19"/>
  <c r="V49" i="19" s="1"/>
  <c r="W49" i="19" s="1"/>
  <c r="AH48" i="19"/>
  <c r="AG48" i="19"/>
  <c r="AF48" i="19"/>
  <c r="U48" i="19"/>
  <c r="AF47" i="19"/>
  <c r="U47" i="19"/>
  <c r="V47" i="19" s="1"/>
  <c r="AF46" i="19"/>
  <c r="AG46" i="19" s="1"/>
  <c r="AH46" i="19" s="1"/>
  <c r="U46" i="19"/>
  <c r="V46" i="19" s="1"/>
  <c r="W46" i="19" s="1"/>
  <c r="AF45" i="19"/>
  <c r="AG45" i="19" s="1"/>
  <c r="AH45" i="19" s="1"/>
  <c r="U45" i="19"/>
  <c r="V45" i="19" s="1"/>
  <c r="W45" i="19" s="1"/>
  <c r="AF44" i="19"/>
  <c r="AG44" i="19" s="1"/>
  <c r="AH44" i="19" s="1"/>
  <c r="V44" i="19"/>
  <c r="W44" i="19" s="1"/>
  <c r="U44" i="19"/>
  <c r="AF43" i="19"/>
  <c r="AG43" i="19" s="1"/>
  <c r="AH43" i="19" s="1"/>
  <c r="U43" i="19"/>
  <c r="V43" i="19" s="1"/>
  <c r="W43" i="19" s="1"/>
  <c r="AF42" i="19"/>
  <c r="AG42" i="19" s="1"/>
  <c r="AH42" i="19" s="1"/>
  <c r="V42" i="19"/>
  <c r="W42" i="19" s="1"/>
  <c r="U42" i="19"/>
  <c r="AF41" i="19"/>
  <c r="AG41" i="19" s="1"/>
  <c r="AH41" i="19" s="1"/>
  <c r="U41" i="19"/>
  <c r="V41" i="19" s="1"/>
  <c r="W41" i="19" s="1"/>
  <c r="AF40" i="19"/>
  <c r="AG40" i="19" s="1"/>
  <c r="AH40" i="19" s="1"/>
  <c r="U40" i="19"/>
  <c r="V40" i="19" s="1"/>
  <c r="W40" i="19" s="1"/>
  <c r="AF39" i="19"/>
  <c r="AG39" i="19" s="1"/>
  <c r="AH39" i="19" s="1"/>
  <c r="U39" i="19"/>
  <c r="V39" i="19" s="1"/>
  <c r="W39" i="19" s="1"/>
  <c r="AG38" i="19"/>
  <c r="AH38" i="19" s="1"/>
  <c r="AF38" i="19"/>
  <c r="U38" i="19"/>
  <c r="V38" i="19" s="1"/>
  <c r="W38" i="19" s="1"/>
  <c r="AF37" i="19"/>
  <c r="AG37" i="19" s="1"/>
  <c r="AH37" i="19" s="1"/>
  <c r="U37" i="19"/>
  <c r="V37" i="19" s="1"/>
  <c r="W37" i="19" s="1"/>
  <c r="AF36" i="19"/>
  <c r="U36" i="19"/>
  <c r="W36" i="19" s="1"/>
  <c r="AF35" i="19"/>
  <c r="AH35" i="19" s="1"/>
  <c r="U35" i="19"/>
  <c r="V35" i="19" s="1"/>
  <c r="AF34" i="19"/>
  <c r="U34" i="19"/>
  <c r="W34" i="19" s="1"/>
  <c r="AF33" i="19"/>
  <c r="AH33" i="19" s="1"/>
  <c r="U33" i="19"/>
  <c r="V33" i="19" s="1"/>
  <c r="AF32" i="19"/>
  <c r="U32" i="19"/>
  <c r="W32" i="19" s="1"/>
  <c r="AF31" i="19"/>
  <c r="AH31" i="19" s="1"/>
  <c r="U31" i="19"/>
  <c r="V31" i="19" s="1"/>
  <c r="AF30" i="19"/>
  <c r="U30" i="19"/>
  <c r="W30" i="19" s="1"/>
  <c r="AF29" i="19"/>
  <c r="AH29" i="19" s="1"/>
  <c r="U29" i="19"/>
  <c r="V29" i="19" s="1"/>
  <c r="AF28" i="19"/>
  <c r="U28" i="19"/>
  <c r="W28" i="19" s="1"/>
  <c r="AF27" i="19"/>
  <c r="AH27" i="19" s="1"/>
  <c r="U27" i="19"/>
  <c r="V27" i="19" s="1"/>
  <c r="AF26" i="19"/>
  <c r="U26" i="19"/>
  <c r="W26" i="19" s="1"/>
  <c r="AF25" i="19"/>
  <c r="AH25" i="19" s="1"/>
  <c r="U25" i="19"/>
  <c r="V25" i="19" s="1"/>
  <c r="AF24" i="19"/>
  <c r="U24" i="19"/>
  <c r="W24" i="19" s="1"/>
  <c r="AF23" i="19"/>
  <c r="AH23" i="19" s="1"/>
  <c r="U23" i="19"/>
  <c r="V23" i="19" s="1"/>
  <c r="AF22" i="19"/>
  <c r="U22" i="19"/>
  <c r="W22" i="19" s="1"/>
  <c r="AF21" i="19"/>
  <c r="AH21" i="19" s="1"/>
  <c r="U21" i="19"/>
  <c r="V21" i="19" s="1"/>
  <c r="AF20" i="19"/>
  <c r="U20" i="19"/>
  <c r="W20" i="19" s="1"/>
  <c r="AF19" i="19"/>
  <c r="AH19" i="19" s="1"/>
  <c r="U19" i="19"/>
  <c r="V19" i="19" s="1"/>
  <c r="AF18" i="19"/>
  <c r="U18" i="19"/>
  <c r="W18" i="19" s="1"/>
  <c r="AF17" i="19"/>
  <c r="AH17" i="19" s="1"/>
  <c r="U17" i="19"/>
  <c r="V17" i="19" s="1"/>
  <c r="AF16" i="19"/>
  <c r="W16" i="19"/>
  <c r="U16" i="19"/>
  <c r="V16" i="19" s="1"/>
  <c r="AF15" i="19"/>
  <c r="AH15" i="19" s="1"/>
  <c r="U15" i="19"/>
  <c r="V15" i="19" s="1"/>
  <c r="AF14" i="19"/>
  <c r="W14" i="19"/>
  <c r="U14" i="19"/>
  <c r="V14" i="19" s="1"/>
  <c r="AF13" i="19"/>
  <c r="AH13" i="19" s="1"/>
  <c r="U13" i="19"/>
  <c r="V13" i="19" s="1"/>
  <c r="AF12" i="19"/>
  <c r="V12" i="19"/>
  <c r="U12" i="19"/>
  <c r="W12" i="19" s="1"/>
  <c r="AF11" i="19"/>
  <c r="AH11" i="19" s="1"/>
  <c r="U11" i="19"/>
  <c r="V11" i="19" s="1"/>
  <c r="AH10" i="19"/>
  <c r="AF10" i="19"/>
  <c r="AG10" i="19" s="1"/>
  <c r="V10" i="19"/>
  <c r="U10" i="19"/>
  <c r="W10" i="19" s="1"/>
  <c r="AF9" i="19"/>
  <c r="AH9" i="19" s="1"/>
  <c r="U9" i="19"/>
  <c r="V9" i="19" s="1"/>
  <c r="AH8" i="19"/>
  <c r="AG8" i="19"/>
  <c r="AF8" i="19"/>
  <c r="U8" i="19"/>
  <c r="AF7" i="19"/>
  <c r="AH7" i="19" s="1"/>
  <c r="U7" i="19"/>
  <c r="V7" i="19" s="1"/>
  <c r="AG6" i="19"/>
  <c r="AF6" i="19"/>
  <c r="AH6" i="19" s="1"/>
  <c r="U6" i="19"/>
  <c r="W6" i="19" s="1"/>
  <c r="AF5" i="19"/>
  <c r="AH5" i="19" s="1"/>
  <c r="U5" i="19"/>
  <c r="V5" i="19" s="1"/>
  <c r="AF4" i="19"/>
  <c r="V4" i="19"/>
  <c r="U4" i="19"/>
  <c r="W4" i="19" s="1"/>
  <c r="AF3" i="19"/>
  <c r="AH3" i="19" s="1"/>
  <c r="U3" i="19"/>
  <c r="V3" i="19" s="1"/>
  <c r="AF2" i="19"/>
  <c r="AH2" i="19" s="1"/>
  <c r="V2" i="19"/>
  <c r="U2" i="19"/>
  <c r="W2" i="19" s="1"/>
  <c r="AJ107" i="1"/>
  <c r="AG130" i="1"/>
  <c r="AG194" i="1"/>
  <c r="V258" i="1"/>
  <c r="V263" i="1"/>
  <c r="V272" i="1"/>
  <c r="V280" i="1"/>
  <c r="V292" i="1"/>
  <c r="V300" i="1"/>
  <c r="V304" i="1"/>
  <c r="V312" i="1"/>
  <c r="V329" i="1"/>
  <c r="J24" i="2"/>
  <c r="J25" i="2"/>
  <c r="AF104" i="1"/>
  <c r="AG104" i="1" s="1"/>
  <c r="AH104" i="1" s="1"/>
  <c r="AF105" i="1"/>
  <c r="AG105" i="1" s="1"/>
  <c r="AH105" i="1"/>
  <c r="AF106" i="1"/>
  <c r="AF107" i="1"/>
  <c r="AG107" i="1" s="1"/>
  <c r="AH107" i="1"/>
  <c r="AI107" i="1" s="1"/>
  <c r="AF108" i="1"/>
  <c r="AG108" i="1" s="1"/>
  <c r="AF109" i="1"/>
  <c r="AF110" i="1"/>
  <c r="AF111" i="1"/>
  <c r="AG111" i="1" s="1"/>
  <c r="AH111" i="1" s="1"/>
  <c r="AF112" i="1"/>
  <c r="AG112" i="1" s="1"/>
  <c r="AH112" i="1"/>
  <c r="AF113" i="1"/>
  <c r="AF114" i="1"/>
  <c r="AG114" i="1" s="1"/>
  <c r="AF115" i="1"/>
  <c r="AG115" i="1" s="1"/>
  <c r="AH115" i="1"/>
  <c r="AF116" i="1"/>
  <c r="AG116" i="1" s="1"/>
  <c r="AH116" i="1" s="1"/>
  <c r="AF117" i="1"/>
  <c r="AF118" i="1"/>
  <c r="AF119" i="1"/>
  <c r="AG119" i="1" s="1"/>
  <c r="AF120" i="1"/>
  <c r="AG120" i="1" s="1"/>
  <c r="AH120" i="1"/>
  <c r="AF121" i="1"/>
  <c r="AF122" i="1"/>
  <c r="AF123" i="1"/>
  <c r="AG123" i="1" s="1"/>
  <c r="AH123" i="1"/>
  <c r="AF124" i="1"/>
  <c r="AG124" i="1" s="1"/>
  <c r="AH124" i="1" s="1"/>
  <c r="AF125" i="1"/>
  <c r="AF126" i="1"/>
  <c r="AF127" i="1"/>
  <c r="AG127" i="1" s="1"/>
  <c r="AH127" i="1" s="1"/>
  <c r="AF128" i="1"/>
  <c r="AG128" i="1" s="1"/>
  <c r="AH128" i="1"/>
  <c r="AF129" i="1"/>
  <c r="AF130" i="1"/>
  <c r="AF131" i="1"/>
  <c r="AG131" i="1" s="1"/>
  <c r="AH131" i="1"/>
  <c r="AI131" i="1" s="1"/>
  <c r="AJ131" i="1" s="1"/>
  <c r="AF132" i="1"/>
  <c r="AG132" i="1" s="1"/>
  <c r="AF133" i="1"/>
  <c r="AF134" i="1"/>
  <c r="AF135" i="1"/>
  <c r="AG135" i="1" s="1"/>
  <c r="AH135" i="1" s="1"/>
  <c r="AF136" i="1"/>
  <c r="AG136" i="1" s="1"/>
  <c r="AH136" i="1"/>
  <c r="AF137" i="1"/>
  <c r="AF138" i="1"/>
  <c r="AF139" i="1"/>
  <c r="AG139" i="1" s="1"/>
  <c r="AH139" i="1"/>
  <c r="AF140" i="1"/>
  <c r="AG140" i="1" s="1"/>
  <c r="AH140" i="1" s="1"/>
  <c r="AF141" i="1"/>
  <c r="AF142" i="1"/>
  <c r="AF143" i="1"/>
  <c r="AG143" i="1" s="1"/>
  <c r="AF144" i="1"/>
  <c r="AG144" i="1" s="1"/>
  <c r="AH144" i="1"/>
  <c r="AF145" i="1"/>
  <c r="AF146" i="1"/>
  <c r="AF147" i="1"/>
  <c r="AG147" i="1" s="1"/>
  <c r="AH147" i="1"/>
  <c r="AF148" i="1"/>
  <c r="AG148" i="1" s="1"/>
  <c r="AH148" i="1" s="1"/>
  <c r="AF149" i="1"/>
  <c r="AF150" i="1"/>
  <c r="AF151" i="1"/>
  <c r="AG151" i="1" s="1"/>
  <c r="AH151" i="1" s="1"/>
  <c r="AF152" i="1"/>
  <c r="AG152" i="1" s="1"/>
  <c r="AH152" i="1"/>
  <c r="AF153" i="1"/>
  <c r="AF154" i="1"/>
  <c r="AF155" i="1"/>
  <c r="AF156" i="1"/>
  <c r="AG156" i="1" s="1"/>
  <c r="AH156" i="1"/>
  <c r="AF157" i="1"/>
  <c r="AF158" i="1"/>
  <c r="AF159" i="1"/>
  <c r="AG159" i="1" s="1"/>
  <c r="AH159" i="1"/>
  <c r="AF160" i="1"/>
  <c r="AG160" i="1" s="1"/>
  <c r="AH160" i="1" s="1"/>
  <c r="AF161" i="1"/>
  <c r="AF162" i="1"/>
  <c r="AF163" i="1"/>
  <c r="AG163" i="1" s="1"/>
  <c r="AH163" i="1" s="1"/>
  <c r="AF164" i="1"/>
  <c r="AG164" i="1" s="1"/>
  <c r="AH164" i="1"/>
  <c r="AF165" i="1"/>
  <c r="AF166" i="1"/>
  <c r="AF167" i="1"/>
  <c r="AG167" i="1" s="1"/>
  <c r="AH167" i="1"/>
  <c r="AI167" i="1" s="1"/>
  <c r="AJ167" i="1" s="1"/>
  <c r="AF168" i="1"/>
  <c r="AG168" i="1" s="1"/>
  <c r="AF169" i="1"/>
  <c r="AF170" i="1"/>
  <c r="AF171" i="1"/>
  <c r="AG171" i="1" s="1"/>
  <c r="AH171" i="1" s="1"/>
  <c r="AK171" i="1" s="1"/>
  <c r="AL171" i="1" s="1"/>
  <c r="AF172" i="1"/>
  <c r="AG172" i="1" s="1"/>
  <c r="AH172" i="1"/>
  <c r="AF173" i="1"/>
  <c r="AF174" i="1"/>
  <c r="AF175" i="1"/>
  <c r="AG175" i="1" s="1"/>
  <c r="AH175" i="1"/>
  <c r="AF176" i="1"/>
  <c r="AG176" i="1" s="1"/>
  <c r="AH176" i="1" s="1"/>
  <c r="AF177" i="1"/>
  <c r="AF178" i="1"/>
  <c r="AF179" i="1"/>
  <c r="AG179" i="1" s="1"/>
  <c r="AF180" i="1"/>
  <c r="AG180" i="1" s="1"/>
  <c r="AH180" i="1"/>
  <c r="AF181" i="1"/>
  <c r="AF182" i="1"/>
  <c r="AF183" i="1"/>
  <c r="AG183" i="1" s="1"/>
  <c r="AH183" i="1"/>
  <c r="AF184" i="1"/>
  <c r="AG184" i="1" s="1"/>
  <c r="AH184" i="1" s="1"/>
  <c r="AF185" i="1"/>
  <c r="AF186" i="1"/>
  <c r="AF187" i="1"/>
  <c r="AG187" i="1" s="1"/>
  <c r="AH187" i="1" s="1"/>
  <c r="AF188" i="1"/>
  <c r="AG188" i="1" s="1"/>
  <c r="AH188" i="1"/>
  <c r="AF189" i="1"/>
  <c r="AG189" i="1" s="1"/>
  <c r="AH189" i="1" s="1"/>
  <c r="AF190" i="1"/>
  <c r="AF191" i="1"/>
  <c r="AG191" i="1" s="1"/>
  <c r="AF192" i="1"/>
  <c r="AG192" i="1" s="1"/>
  <c r="AH192" i="1"/>
  <c r="AF193" i="1"/>
  <c r="AG193" i="1" s="1"/>
  <c r="AF194" i="1"/>
  <c r="AH194" i="1"/>
  <c r="AI194" i="1" s="1"/>
  <c r="AJ194" i="1" s="1"/>
  <c r="AF195" i="1"/>
  <c r="AF196" i="1"/>
  <c r="AG196" i="1" s="1"/>
  <c r="AF197" i="1"/>
  <c r="AG197" i="1" s="1"/>
  <c r="AH197" i="1"/>
  <c r="AF198" i="1"/>
  <c r="AF199" i="1"/>
  <c r="AG199" i="1" s="1"/>
  <c r="AH199" i="1"/>
  <c r="AF200" i="1"/>
  <c r="AG200" i="1" s="1"/>
  <c r="AH200" i="1" s="1"/>
  <c r="AF201" i="1"/>
  <c r="AG201" i="1" s="1"/>
  <c r="AH201" i="1"/>
  <c r="AF202" i="1"/>
  <c r="AF203" i="1"/>
  <c r="AG203" i="1" s="1"/>
  <c r="AH203" i="1" s="1"/>
  <c r="AK203" i="1" s="1"/>
  <c r="AL203" i="1" s="1"/>
  <c r="AF204" i="1"/>
  <c r="AG204" i="1" s="1"/>
  <c r="AH204" i="1"/>
  <c r="AF205" i="1"/>
  <c r="AG205" i="1" s="1"/>
  <c r="AH205" i="1" s="1"/>
  <c r="AF206" i="1"/>
  <c r="AF207" i="1"/>
  <c r="AG207" i="1" s="1"/>
  <c r="AF208" i="1"/>
  <c r="AG208" i="1" s="1"/>
  <c r="AH208" i="1"/>
  <c r="AF209" i="1"/>
  <c r="AG209" i="1" s="1"/>
  <c r="AH209" i="1" s="1"/>
  <c r="AF210" i="1"/>
  <c r="AF211" i="1"/>
  <c r="AG211" i="1" s="1"/>
  <c r="AH211" i="1"/>
  <c r="AF212" i="1"/>
  <c r="AG212" i="1" s="1"/>
  <c r="AH212" i="1" s="1"/>
  <c r="AF213" i="1"/>
  <c r="AG213" i="1" s="1"/>
  <c r="AH213" i="1"/>
  <c r="AF214" i="1"/>
  <c r="AF215" i="1"/>
  <c r="AG215" i="1" s="1"/>
  <c r="AH215" i="1"/>
  <c r="AF216" i="1"/>
  <c r="AF217" i="1"/>
  <c r="AG217" i="1" s="1"/>
  <c r="AH217" i="1" s="1"/>
  <c r="AF218" i="1"/>
  <c r="AF219" i="1"/>
  <c r="AG219" i="1" s="1"/>
  <c r="AH219" i="1" s="1"/>
  <c r="AF220" i="1"/>
  <c r="AG220" i="1" s="1"/>
  <c r="AH220" i="1"/>
  <c r="AF221" i="1"/>
  <c r="AF222" i="1"/>
  <c r="AF223" i="1"/>
  <c r="AG223" i="1" s="1"/>
  <c r="AH223" i="1"/>
  <c r="AF224" i="1"/>
  <c r="AG224" i="1" s="1"/>
  <c r="AF225" i="1"/>
  <c r="AG225" i="1" s="1"/>
  <c r="AH225" i="1"/>
  <c r="AF226" i="1"/>
  <c r="AH226" i="1" s="1"/>
  <c r="AF227" i="1"/>
  <c r="AG227" i="1" s="1"/>
  <c r="AH227" i="1"/>
  <c r="AF228" i="1"/>
  <c r="AG228" i="1" s="1"/>
  <c r="AF229" i="1"/>
  <c r="AG229" i="1" s="1"/>
  <c r="AH229" i="1"/>
  <c r="AF230" i="1"/>
  <c r="AG230" i="1" s="1"/>
  <c r="AF231" i="1"/>
  <c r="AG231" i="1" s="1"/>
  <c r="AH231" i="1"/>
  <c r="AF232" i="1"/>
  <c r="AG232" i="1" s="1"/>
  <c r="AF233" i="1"/>
  <c r="AG233" i="1" s="1"/>
  <c r="AH233" i="1"/>
  <c r="AF234" i="1"/>
  <c r="AG234" i="1" s="1"/>
  <c r="AF235" i="1"/>
  <c r="AG235" i="1" s="1"/>
  <c r="AH235" i="1"/>
  <c r="AF236" i="1"/>
  <c r="AG236" i="1" s="1"/>
  <c r="AF237" i="1"/>
  <c r="AG237" i="1" s="1"/>
  <c r="AH237" i="1"/>
  <c r="AF238" i="1"/>
  <c r="AF239" i="1"/>
  <c r="AG239" i="1" s="1"/>
  <c r="AF240" i="1"/>
  <c r="AG240" i="1" s="1"/>
  <c r="AH240" i="1"/>
  <c r="AF241" i="1"/>
  <c r="AG241" i="1" s="1"/>
  <c r="AF242" i="1"/>
  <c r="AG242" i="1" s="1"/>
  <c r="AH242" i="1"/>
  <c r="AF243" i="1"/>
  <c r="AG243" i="1" s="1"/>
  <c r="AF244" i="1"/>
  <c r="AG244" i="1" s="1"/>
  <c r="AH244" i="1"/>
  <c r="AF245" i="1"/>
  <c r="AG245" i="1" s="1"/>
  <c r="AF246" i="1"/>
  <c r="AG246" i="1" s="1"/>
  <c r="AH246" i="1"/>
  <c r="AF247" i="1"/>
  <c r="AG247" i="1" s="1"/>
  <c r="AF248" i="1"/>
  <c r="AG248" i="1" s="1"/>
  <c r="AH248" i="1"/>
  <c r="AF249" i="1"/>
  <c r="AG249" i="1" s="1"/>
  <c r="AF250" i="1"/>
  <c r="AG250" i="1" s="1"/>
  <c r="AF251" i="1"/>
  <c r="AG251" i="1" s="1"/>
  <c r="AH251" i="1"/>
  <c r="AF252" i="1"/>
  <c r="AF253" i="1"/>
  <c r="AF254" i="1"/>
  <c r="AG254" i="1" s="1"/>
  <c r="AH254" i="1"/>
  <c r="AF255" i="1"/>
  <c r="AG255" i="1" s="1"/>
  <c r="AH255" i="1" s="1"/>
  <c r="AF256" i="1"/>
  <c r="AF257" i="1"/>
  <c r="AF258" i="1"/>
  <c r="AG258" i="1" s="1"/>
  <c r="AH258" i="1" s="1"/>
  <c r="AF259" i="1"/>
  <c r="AG259" i="1" s="1"/>
  <c r="AH259" i="1"/>
  <c r="AF260" i="1"/>
  <c r="AF261" i="1"/>
  <c r="AG261" i="1" s="1"/>
  <c r="AF262" i="1"/>
  <c r="AF263" i="1"/>
  <c r="AG263" i="1" s="1"/>
  <c r="AH263" i="1" s="1"/>
  <c r="AK263" i="1" s="1"/>
  <c r="AL263" i="1" s="1"/>
  <c r="AF264" i="1"/>
  <c r="AF265" i="1"/>
  <c r="AF266" i="1"/>
  <c r="AG266" i="1" s="1"/>
  <c r="AH266" i="1" s="1"/>
  <c r="AF267" i="1"/>
  <c r="AG267" i="1" s="1"/>
  <c r="AH267" i="1"/>
  <c r="AF268" i="1"/>
  <c r="AG268" i="1" s="1"/>
  <c r="AH268" i="1" s="1"/>
  <c r="AF269" i="1"/>
  <c r="AF270" i="1"/>
  <c r="AG270" i="1" s="1"/>
  <c r="AH270" i="1"/>
  <c r="AF271" i="1"/>
  <c r="AG271" i="1" s="1"/>
  <c r="AH271" i="1" s="1"/>
  <c r="AF272" i="1"/>
  <c r="AG272" i="1" s="1"/>
  <c r="AH272" i="1"/>
  <c r="AF273" i="1"/>
  <c r="AG273" i="1" s="1"/>
  <c r="AF274" i="1"/>
  <c r="AH274" i="1" s="1"/>
  <c r="AF275" i="1"/>
  <c r="AG275" i="1" s="1"/>
  <c r="AH275" i="1"/>
  <c r="AF276" i="1"/>
  <c r="AG276" i="1" s="1"/>
  <c r="AH276" i="1" s="1"/>
  <c r="AF277" i="1"/>
  <c r="AF278" i="1"/>
  <c r="AG278" i="1" s="1"/>
  <c r="AH278" i="1" s="1"/>
  <c r="AM278" i="1" s="1"/>
  <c r="AN278" i="1" s="1"/>
  <c r="AF279" i="1"/>
  <c r="AG279" i="1" s="1"/>
  <c r="AH279" i="1"/>
  <c r="AF280" i="1"/>
  <c r="AG280" i="1" s="1"/>
  <c r="AH280" i="1" s="1"/>
  <c r="AF281" i="1"/>
  <c r="AF282" i="1"/>
  <c r="AG282" i="1" s="1"/>
  <c r="AH282" i="1"/>
  <c r="AF283" i="1"/>
  <c r="AG283" i="1" s="1"/>
  <c r="AH283" i="1" s="1"/>
  <c r="AF284" i="1"/>
  <c r="AG284" i="1" s="1"/>
  <c r="AH284" i="1"/>
  <c r="AF285" i="1"/>
  <c r="AG285" i="1" s="1"/>
  <c r="AF286" i="1"/>
  <c r="AF287" i="1"/>
  <c r="AG287" i="1" s="1"/>
  <c r="AH287" i="1"/>
  <c r="AF288" i="1"/>
  <c r="AG288" i="1" s="1"/>
  <c r="AH288" i="1" s="1"/>
  <c r="AF289" i="1"/>
  <c r="AF290" i="1"/>
  <c r="AG290" i="1" s="1"/>
  <c r="AH290" i="1" s="1"/>
  <c r="AF291" i="1"/>
  <c r="AG291" i="1" s="1"/>
  <c r="AH291" i="1"/>
  <c r="AF292" i="1"/>
  <c r="AG292" i="1" s="1"/>
  <c r="AH292" i="1" s="1"/>
  <c r="AF293" i="1"/>
  <c r="AF294" i="1"/>
  <c r="AG294" i="1" s="1"/>
  <c r="AH294" i="1"/>
  <c r="AF295" i="1"/>
  <c r="AG295" i="1" s="1"/>
  <c r="AH295" i="1" s="1"/>
  <c r="AF296" i="1"/>
  <c r="AG296" i="1" s="1"/>
  <c r="AH296" i="1"/>
  <c r="AF297" i="1"/>
  <c r="AG297" i="1" s="1"/>
  <c r="AF298" i="1"/>
  <c r="AF299" i="1"/>
  <c r="AG299" i="1" s="1"/>
  <c r="AH299" i="1"/>
  <c r="AF300" i="1"/>
  <c r="AG300" i="1" s="1"/>
  <c r="AH300" i="1" s="1"/>
  <c r="AF301" i="1"/>
  <c r="AF302" i="1"/>
  <c r="AF303" i="1"/>
  <c r="AG303" i="1" s="1"/>
  <c r="AH303" i="1" s="1"/>
  <c r="AF304" i="1"/>
  <c r="AG304" i="1" s="1"/>
  <c r="AH304" i="1"/>
  <c r="AF305" i="1"/>
  <c r="AG305" i="1" s="1"/>
  <c r="AF306" i="1"/>
  <c r="AF307" i="1"/>
  <c r="AG307" i="1" s="1"/>
  <c r="AH307" i="1"/>
  <c r="AF308" i="1"/>
  <c r="AG308" i="1" s="1"/>
  <c r="AH308" i="1" s="1"/>
  <c r="AF309" i="1"/>
  <c r="AG309" i="1" s="1"/>
  <c r="AF310" i="1"/>
  <c r="AF311" i="1"/>
  <c r="AG311" i="1" s="1"/>
  <c r="AH311" i="1" s="1"/>
  <c r="AF312" i="1"/>
  <c r="AG312" i="1" s="1"/>
  <c r="AH312" i="1"/>
  <c r="AF313" i="1"/>
  <c r="AF314" i="1"/>
  <c r="AG314" i="1" s="1"/>
  <c r="AH314" i="1"/>
  <c r="AF315" i="1"/>
  <c r="AG315" i="1" s="1"/>
  <c r="AH315" i="1" s="1"/>
  <c r="AF316" i="1"/>
  <c r="AG316" i="1" s="1"/>
  <c r="AH316" i="1"/>
  <c r="AF322" i="1"/>
  <c r="AG322" i="1" s="1"/>
  <c r="AF323" i="1"/>
  <c r="AF324" i="1"/>
  <c r="AG324" i="1" s="1"/>
  <c r="AH324" i="1"/>
  <c r="AF325" i="1"/>
  <c r="AG325" i="1" s="1"/>
  <c r="AF326" i="1"/>
  <c r="AG326" i="1" s="1"/>
  <c r="AF327" i="1"/>
  <c r="AF328" i="1"/>
  <c r="AH328" i="1" s="1"/>
  <c r="AF329" i="1"/>
  <c r="AG329" i="1" s="1"/>
  <c r="AH329" i="1"/>
  <c r="AF330" i="1"/>
  <c r="AG330" i="1" s="1"/>
  <c r="U222" i="1"/>
  <c r="V222" i="1" s="1"/>
  <c r="U223" i="1"/>
  <c r="V223" i="1" s="1"/>
  <c r="W223" i="1"/>
  <c r="U224" i="1"/>
  <c r="V224" i="1" s="1"/>
  <c r="U225" i="1"/>
  <c r="V225" i="1" s="1"/>
  <c r="U226" i="1"/>
  <c r="V226" i="1" s="1"/>
  <c r="W226" i="1"/>
  <c r="U227" i="1"/>
  <c r="W227" i="1" s="1"/>
  <c r="U228" i="1"/>
  <c r="V228" i="1" s="1"/>
  <c r="U229" i="1"/>
  <c r="U230" i="1"/>
  <c r="V230" i="1" s="1"/>
  <c r="U231" i="1"/>
  <c r="W231" i="1" s="1"/>
  <c r="U232" i="1"/>
  <c r="V232" i="1" s="1"/>
  <c r="U233" i="1"/>
  <c r="U234" i="1"/>
  <c r="V234" i="1" s="1"/>
  <c r="U235" i="1"/>
  <c r="W235" i="1" s="1"/>
  <c r="U236" i="1"/>
  <c r="V236" i="1" s="1"/>
  <c r="U237" i="1"/>
  <c r="U238" i="1"/>
  <c r="V238" i="1" s="1"/>
  <c r="W238" i="1"/>
  <c r="U239" i="1"/>
  <c r="W239" i="1" s="1"/>
  <c r="U240" i="1"/>
  <c r="V240" i="1" s="1"/>
  <c r="U241" i="1"/>
  <c r="U242" i="1"/>
  <c r="V242" i="1" s="1"/>
  <c r="W242" i="1"/>
  <c r="U243" i="1"/>
  <c r="W243" i="1" s="1"/>
  <c r="U244" i="1"/>
  <c r="V244" i="1" s="1"/>
  <c r="U245" i="1"/>
  <c r="U246" i="1"/>
  <c r="V246" i="1" s="1"/>
  <c r="U247" i="1"/>
  <c r="W247" i="1" s="1"/>
  <c r="U248" i="1"/>
  <c r="V248" i="1" s="1"/>
  <c r="U249" i="1"/>
  <c r="U250" i="1"/>
  <c r="V250" i="1" s="1"/>
  <c r="U251" i="1"/>
  <c r="U252" i="1"/>
  <c r="V252" i="1" s="1"/>
  <c r="U253" i="1"/>
  <c r="U254" i="1"/>
  <c r="V254" i="1" s="1"/>
  <c r="W254" i="1" s="1"/>
  <c r="U255" i="1"/>
  <c r="U256" i="1"/>
  <c r="V256" i="1" s="1"/>
  <c r="U257" i="1"/>
  <c r="U258" i="1"/>
  <c r="W258" i="1"/>
  <c r="U259" i="1"/>
  <c r="U260" i="1"/>
  <c r="V260" i="1" s="1"/>
  <c r="U261" i="1"/>
  <c r="U262" i="1"/>
  <c r="W262" i="1" s="1"/>
  <c r="U263" i="1"/>
  <c r="U264" i="1"/>
  <c r="V264" i="1" s="1"/>
  <c r="U265" i="1"/>
  <c r="U266" i="1"/>
  <c r="V266" i="1" s="1"/>
  <c r="W266" i="1" s="1"/>
  <c r="U267" i="1"/>
  <c r="V267" i="1" s="1"/>
  <c r="U268" i="1"/>
  <c r="V268" i="1" s="1"/>
  <c r="U269" i="1"/>
  <c r="V269" i="1" s="1"/>
  <c r="W269" i="1" s="1"/>
  <c r="U270" i="1"/>
  <c r="V270" i="1" s="1"/>
  <c r="W270" i="1" s="1"/>
  <c r="U271" i="1"/>
  <c r="V271" i="1" s="1"/>
  <c r="W271" i="1" s="1"/>
  <c r="U272" i="1"/>
  <c r="U273" i="1"/>
  <c r="V273" i="1" s="1"/>
  <c r="U274" i="1"/>
  <c r="V274" i="1" s="1"/>
  <c r="W274" i="1"/>
  <c r="U275" i="1"/>
  <c r="V275" i="1" s="1"/>
  <c r="U276" i="1"/>
  <c r="V276" i="1" s="1"/>
  <c r="U277" i="1"/>
  <c r="V277" i="1" s="1"/>
  <c r="U278" i="1"/>
  <c r="V278" i="1" s="1"/>
  <c r="W278" i="1" s="1"/>
  <c r="U279" i="1"/>
  <c r="V279" i="1" s="1"/>
  <c r="W279" i="1" s="1"/>
  <c r="U280" i="1"/>
  <c r="U281" i="1"/>
  <c r="V281" i="1" s="1"/>
  <c r="U282" i="1"/>
  <c r="V282" i="1" s="1"/>
  <c r="W282" i="1" s="1"/>
  <c r="U283" i="1"/>
  <c r="U284" i="1"/>
  <c r="V284" i="1" s="1"/>
  <c r="U285" i="1"/>
  <c r="V285" i="1" s="1"/>
  <c r="U286" i="1"/>
  <c r="V286" i="1" s="1"/>
  <c r="W286" i="1"/>
  <c r="U287" i="1"/>
  <c r="V287" i="1" s="1"/>
  <c r="U288" i="1"/>
  <c r="V288" i="1" s="1"/>
  <c r="U289" i="1"/>
  <c r="V289" i="1" s="1"/>
  <c r="W289" i="1" s="1"/>
  <c r="U290" i="1"/>
  <c r="V290" i="1" s="1"/>
  <c r="W290" i="1" s="1"/>
  <c r="U291" i="1"/>
  <c r="V291" i="1" s="1"/>
  <c r="U292" i="1"/>
  <c r="U293" i="1"/>
  <c r="V293" i="1" s="1"/>
  <c r="W293" i="1" s="1"/>
  <c r="U294" i="1"/>
  <c r="V294" i="1" s="1"/>
  <c r="W294" i="1" s="1"/>
  <c r="U295" i="1"/>
  <c r="U296" i="1"/>
  <c r="V296" i="1" s="1"/>
  <c r="U297" i="1"/>
  <c r="V297" i="1" s="1"/>
  <c r="W297" i="1"/>
  <c r="X297" i="1" s="1"/>
  <c r="Y297" i="1" s="1"/>
  <c r="U298" i="1"/>
  <c r="W298" i="1" s="1"/>
  <c r="U299" i="1"/>
  <c r="V299" i="1" s="1"/>
  <c r="U300" i="1"/>
  <c r="U301" i="1"/>
  <c r="V301" i="1" s="1"/>
  <c r="W301" i="1" s="1"/>
  <c r="U302" i="1"/>
  <c r="V302" i="1" s="1"/>
  <c r="W302" i="1" s="1"/>
  <c r="U303" i="1"/>
  <c r="V303" i="1" s="1"/>
  <c r="W303" i="1" s="1"/>
  <c r="U304" i="1"/>
  <c r="U305" i="1"/>
  <c r="V305" i="1" s="1"/>
  <c r="W305" i="1" s="1"/>
  <c r="U306" i="1"/>
  <c r="V306" i="1" s="1"/>
  <c r="W306" i="1" s="1"/>
  <c r="U307" i="1"/>
  <c r="V307" i="1" s="1"/>
  <c r="U308" i="1"/>
  <c r="V308" i="1" s="1"/>
  <c r="U309" i="1"/>
  <c r="V309" i="1" s="1"/>
  <c r="U310" i="1"/>
  <c r="V310" i="1" s="1"/>
  <c r="W310" i="1"/>
  <c r="U311" i="1"/>
  <c r="V311" i="1" s="1"/>
  <c r="U312" i="1"/>
  <c r="U313" i="1"/>
  <c r="V313" i="1" s="1"/>
  <c r="W313" i="1" s="1"/>
  <c r="U314" i="1"/>
  <c r="V314" i="1" s="1"/>
  <c r="W314" i="1" s="1"/>
  <c r="U315" i="1"/>
  <c r="V315" i="1" s="1"/>
  <c r="U316" i="1"/>
  <c r="V316" i="1" s="1"/>
  <c r="U322" i="1"/>
  <c r="V322" i="1" s="1"/>
  <c r="U323" i="1"/>
  <c r="V323" i="1" s="1"/>
  <c r="U324" i="1"/>
  <c r="W324" i="1" s="1"/>
  <c r="U325" i="1"/>
  <c r="W325" i="1" s="1"/>
  <c r="X325" i="1" s="1"/>
  <c r="Y325" i="1" s="1"/>
  <c r="U326" i="1"/>
  <c r="V326" i="1" s="1"/>
  <c r="W326" i="1"/>
  <c r="U327" i="1"/>
  <c r="V327" i="1" s="1"/>
  <c r="U328" i="1"/>
  <c r="W328" i="1" s="1"/>
  <c r="U329" i="1"/>
  <c r="W329" i="1"/>
  <c r="U330" i="1"/>
  <c r="V330" i="1" s="1"/>
  <c r="AM292" i="1" l="1"/>
  <c r="AN292" i="1"/>
  <c r="W249" i="1"/>
  <c r="V249" i="1"/>
  <c r="W233" i="1"/>
  <c r="V233" i="1"/>
  <c r="AH310" i="1"/>
  <c r="AG310" i="1"/>
  <c r="AH257" i="1"/>
  <c r="AG257" i="1"/>
  <c r="AH238" i="1"/>
  <c r="AG238" i="1"/>
  <c r="AH221" i="1"/>
  <c r="AG221" i="1"/>
  <c r="AH195" i="1"/>
  <c r="AG195" i="1"/>
  <c r="AG170" i="1"/>
  <c r="AH170" i="1" s="1"/>
  <c r="AM172" i="1" s="1"/>
  <c r="AN172" i="1" s="1"/>
  <c r="AH145" i="1"/>
  <c r="AG145" i="1"/>
  <c r="AH137" i="1"/>
  <c r="AG137" i="1"/>
  <c r="W292" i="1"/>
  <c r="AB292" i="1" s="1"/>
  <c r="W245" i="1"/>
  <c r="V245" i="1"/>
  <c r="W229" i="1"/>
  <c r="V229" i="1"/>
  <c r="AH327" i="1"/>
  <c r="AG327" i="1"/>
  <c r="AG301" i="1"/>
  <c r="AH301" i="1" s="1"/>
  <c r="AK291" i="1"/>
  <c r="AL291" i="1" s="1"/>
  <c r="AG277" i="1"/>
  <c r="AH277" i="1" s="1"/>
  <c r="AK277" i="1" s="1"/>
  <c r="AL277" i="1" s="1"/>
  <c r="AH265" i="1"/>
  <c r="AG265" i="1"/>
  <c r="AH262" i="1"/>
  <c r="AG262" i="1"/>
  <c r="AH256" i="1"/>
  <c r="AG256" i="1"/>
  <c r="AG218" i="1"/>
  <c r="AH218" i="1" s="1"/>
  <c r="AH206" i="1"/>
  <c r="AI206" i="1" s="1"/>
  <c r="AJ206" i="1" s="1"/>
  <c r="AG206" i="1"/>
  <c r="AG190" i="1"/>
  <c r="AH190" i="1" s="1"/>
  <c r="AH185" i="1"/>
  <c r="AG185" i="1"/>
  <c r="AG177" i="1"/>
  <c r="AH177" i="1" s="1"/>
  <c r="AH169" i="1"/>
  <c r="AG169" i="1"/>
  <c r="AG161" i="1"/>
  <c r="AH161" i="1" s="1"/>
  <c r="AH150" i="1"/>
  <c r="AG150" i="1"/>
  <c r="AG142" i="1"/>
  <c r="AH142" i="1" s="1"/>
  <c r="AH134" i="1"/>
  <c r="AG134" i="1"/>
  <c r="AG126" i="1"/>
  <c r="AH126" i="1" s="1"/>
  <c r="AH118" i="1"/>
  <c r="AG118" i="1"/>
  <c r="AG110" i="1"/>
  <c r="AH110" i="1" s="1"/>
  <c r="V328" i="1"/>
  <c r="V324" i="1"/>
  <c r="V295" i="1"/>
  <c r="W295" i="1" s="1"/>
  <c r="V283" i="1"/>
  <c r="W283" i="1" s="1"/>
  <c r="Z291" i="1" s="1"/>
  <c r="AA291" i="1" s="1"/>
  <c r="V262" i="1"/>
  <c r="V251" i="1"/>
  <c r="W251" i="1" s="1"/>
  <c r="V239" i="1"/>
  <c r="AG328" i="1"/>
  <c r="AG178" i="1"/>
  <c r="AH178" i="1" s="1"/>
  <c r="V265" i="1"/>
  <c r="W265" i="1" s="1"/>
  <c r="AG302" i="1"/>
  <c r="AH302" i="1" s="1"/>
  <c r="AG216" i="1"/>
  <c r="AH216" i="1" s="1"/>
  <c r="AG202" i="1"/>
  <c r="AH202" i="1" s="1"/>
  <c r="AM204" i="1" s="1"/>
  <c r="AN204" i="1" s="1"/>
  <c r="AG186" i="1"/>
  <c r="AH186" i="1" s="1"/>
  <c r="AG153" i="1"/>
  <c r="AH153" i="1" s="1"/>
  <c r="AG129" i="1"/>
  <c r="AH129" i="1" s="1"/>
  <c r="AG121" i="1"/>
  <c r="AH121" i="1" s="1"/>
  <c r="AG113" i="1"/>
  <c r="AH113" i="1" s="1"/>
  <c r="AK113" i="1" s="1"/>
  <c r="AL113" i="1" s="1"/>
  <c r="V325" i="1"/>
  <c r="V243" i="1"/>
  <c r="V227" i="1"/>
  <c r="W267" i="1"/>
  <c r="W261" i="1"/>
  <c r="X261" i="1" s="1"/>
  <c r="Y261" i="1" s="1"/>
  <c r="V261" i="1"/>
  <c r="W330" i="1"/>
  <c r="W322" i="1"/>
  <c r="W309" i="1"/>
  <c r="X309" i="1" s="1"/>
  <c r="Y309" i="1" s="1"/>
  <c r="W299" i="1"/>
  <c r="Z305" i="1" s="1"/>
  <c r="AA305" i="1" s="1"/>
  <c r="W291" i="1"/>
  <c r="W263" i="1"/>
  <c r="V257" i="1"/>
  <c r="W257" i="1" s="1"/>
  <c r="W250" i="1"/>
  <c r="W241" i="1"/>
  <c r="V241" i="1"/>
  <c r="W234" i="1"/>
  <c r="W222" i="1"/>
  <c r="AG306" i="1"/>
  <c r="AH306" i="1" s="1"/>
  <c r="AM306" i="1" s="1"/>
  <c r="AN306" i="1" s="1"/>
  <c r="AH298" i="1"/>
  <c r="AG298" i="1"/>
  <c r="AG293" i="1"/>
  <c r="AH293" i="1" s="1"/>
  <c r="AH286" i="1"/>
  <c r="AG286" i="1"/>
  <c r="AG281" i="1"/>
  <c r="AH281" i="1" s="1"/>
  <c r="AH269" i="1"/>
  <c r="AG269" i="1"/>
  <c r="AG264" i="1"/>
  <c r="AH264" i="1" s="1"/>
  <c r="AM264" i="1" s="1"/>
  <c r="AN264" i="1" s="1"/>
  <c r="AH253" i="1"/>
  <c r="AG253" i="1"/>
  <c r="AH250" i="1"/>
  <c r="AH243" i="1"/>
  <c r="AH241" i="1"/>
  <c r="AH239" i="1"/>
  <c r="AH196" i="1"/>
  <c r="AH182" i="1"/>
  <c r="AG182" i="1"/>
  <c r="AH179" i="1"/>
  <c r="AI179" i="1" s="1"/>
  <c r="AJ179" i="1" s="1"/>
  <c r="AG174" i="1"/>
  <c r="AH174" i="1" s="1"/>
  <c r="AH168" i="1"/>
  <c r="AG166" i="1"/>
  <c r="AH166" i="1" s="1"/>
  <c r="AH158" i="1"/>
  <c r="AG158" i="1"/>
  <c r="AH155" i="1"/>
  <c r="AI155" i="1" s="1"/>
  <c r="AJ155" i="1" s="1"/>
  <c r="AG155" i="1"/>
  <c r="AH149" i="1"/>
  <c r="AG149" i="1"/>
  <c r="AH141" i="1"/>
  <c r="AK141" i="1" s="1"/>
  <c r="AL141" i="1" s="1"/>
  <c r="AG141" i="1"/>
  <c r="AH133" i="1"/>
  <c r="AG133" i="1"/>
  <c r="AH125" i="1"/>
  <c r="AG125" i="1"/>
  <c r="AH117" i="1"/>
  <c r="AG117" i="1"/>
  <c r="AH109" i="1"/>
  <c r="AG109" i="1"/>
  <c r="V298" i="1"/>
  <c r="V255" i="1"/>
  <c r="W255" i="1" s="1"/>
  <c r="V235" i="1"/>
  <c r="AG289" i="1"/>
  <c r="AH289" i="1" s="1"/>
  <c r="AG226" i="1"/>
  <c r="AG162" i="1"/>
  <c r="AH162" i="1" s="1"/>
  <c r="W287" i="1"/>
  <c r="W296" i="1"/>
  <c r="W288" i="1"/>
  <c r="W273" i="1"/>
  <c r="X273" i="1" s="1"/>
  <c r="Y273" i="1" s="1"/>
  <c r="V253" i="1"/>
  <c r="W253" i="1" s="1"/>
  <c r="W246" i="1"/>
  <c r="W237" i="1"/>
  <c r="V237" i="1"/>
  <c r="W230" i="1"/>
  <c r="AH325" i="1"/>
  <c r="AI325" i="1" s="1"/>
  <c r="AJ325" i="1" s="1"/>
  <c r="AH323" i="1"/>
  <c r="AG323" i="1"/>
  <c r="AH305" i="1"/>
  <c r="AK305" i="1" s="1"/>
  <c r="AL305" i="1" s="1"/>
  <c r="AH260" i="1"/>
  <c r="AG260" i="1"/>
  <c r="AG252" i="1"/>
  <c r="AH252" i="1" s="1"/>
  <c r="AH247" i="1"/>
  <c r="AH236" i="1"/>
  <c r="AH234" i="1"/>
  <c r="AH232" i="1"/>
  <c r="AH230" i="1"/>
  <c r="AH228" i="1"/>
  <c r="AH224" i="1"/>
  <c r="AH222" i="1"/>
  <c r="AG222" i="1"/>
  <c r="AG214" i="1"/>
  <c r="AH214" i="1" s="1"/>
  <c r="AH207" i="1"/>
  <c r="AH198" i="1"/>
  <c r="AG198" i="1"/>
  <c r="AH193" i="1"/>
  <c r="AH191" i="1"/>
  <c r="AH181" i="1"/>
  <c r="AG181" i="1"/>
  <c r="AG173" i="1"/>
  <c r="AH173" i="1" s="1"/>
  <c r="AH165" i="1"/>
  <c r="AG165" i="1"/>
  <c r="AG157" i="1"/>
  <c r="AH157" i="1" s="1"/>
  <c r="AK157" i="1" s="1"/>
  <c r="AL157" i="1" s="1"/>
  <c r="AH154" i="1"/>
  <c r="AG154" i="1"/>
  <c r="AH146" i="1"/>
  <c r="AH143" i="1"/>
  <c r="AI143" i="1" s="1"/>
  <c r="AJ143" i="1" s="1"/>
  <c r="AH138" i="1"/>
  <c r="AG138" i="1"/>
  <c r="AH132" i="1"/>
  <c r="AH130" i="1"/>
  <c r="AH122" i="1"/>
  <c r="AG122" i="1"/>
  <c r="AH119" i="1"/>
  <c r="AI119" i="1" s="1"/>
  <c r="AJ119" i="1" s="1"/>
  <c r="AH114" i="1"/>
  <c r="AH108" i="1"/>
  <c r="AG106" i="1"/>
  <c r="AH106" i="1" s="1"/>
  <c r="V259" i="1"/>
  <c r="W259" i="1" s="1"/>
  <c r="V247" i="1"/>
  <c r="V231" i="1"/>
  <c r="AG313" i="1"/>
  <c r="AH313" i="1" s="1"/>
  <c r="AG274" i="1"/>
  <c r="AG210" i="1"/>
  <c r="AH210" i="1" s="1"/>
  <c r="AG146" i="1"/>
  <c r="AK69" i="19"/>
  <c r="AH12" i="19"/>
  <c r="AG12" i="19"/>
  <c r="AH47" i="19"/>
  <c r="AI47" i="19" s="1"/>
  <c r="AJ47" i="19" s="1"/>
  <c r="AG47" i="19"/>
  <c r="AH14" i="19"/>
  <c r="AG14" i="19"/>
  <c r="W48" i="19"/>
  <c r="V48" i="19"/>
  <c r="AB86" i="19"/>
  <c r="AH4" i="19"/>
  <c r="AG4" i="19"/>
  <c r="W8" i="19"/>
  <c r="V8" i="19"/>
  <c r="AH16" i="19"/>
  <c r="AG16" i="19"/>
  <c r="AH18" i="19"/>
  <c r="AG18" i="19"/>
  <c r="AH20" i="19"/>
  <c r="AG20" i="19"/>
  <c r="AH22" i="19"/>
  <c r="AG22" i="19"/>
  <c r="AH24" i="19"/>
  <c r="AG24" i="19"/>
  <c r="AH26" i="19"/>
  <c r="AG26" i="19"/>
  <c r="AH28" i="19"/>
  <c r="AG28" i="19"/>
  <c r="AH30" i="19"/>
  <c r="AG30" i="19"/>
  <c r="AH32" i="19"/>
  <c r="AG32" i="19"/>
  <c r="AH34" i="19"/>
  <c r="AG34" i="19"/>
  <c r="AH36" i="19"/>
  <c r="AG36" i="19"/>
  <c r="AK85" i="19"/>
  <c r="AB100" i="19"/>
  <c r="AG2" i="19"/>
  <c r="V6" i="19"/>
  <c r="V18" i="19"/>
  <c r="V20" i="19"/>
  <c r="V22" i="19"/>
  <c r="V24" i="19"/>
  <c r="V26" i="19"/>
  <c r="V28" i="19"/>
  <c r="V30" i="19"/>
  <c r="V32" i="19"/>
  <c r="V34" i="19"/>
  <c r="V36" i="19"/>
  <c r="AH84" i="19"/>
  <c r="AH96" i="19"/>
  <c r="AB172" i="19"/>
  <c r="AC172" i="19" s="1"/>
  <c r="W132" i="19"/>
  <c r="V155" i="19"/>
  <c r="W191" i="19"/>
  <c r="W195" i="19"/>
  <c r="W225" i="19"/>
  <c r="W233" i="19"/>
  <c r="AG248" i="19"/>
  <c r="AG250" i="19"/>
  <c r="AG262" i="19"/>
  <c r="AG297" i="19"/>
  <c r="AG309" i="19"/>
  <c r="W322" i="19"/>
  <c r="AG323" i="19"/>
  <c r="AB142" i="19"/>
  <c r="AC142" i="19" s="1"/>
  <c r="AB158" i="19"/>
  <c r="AC158" i="19" s="1"/>
  <c r="V119" i="19"/>
  <c r="V168" i="19"/>
  <c r="W179" i="19"/>
  <c r="X179" i="19" s="1"/>
  <c r="Y179" i="19" s="1"/>
  <c r="AG222" i="19"/>
  <c r="W229" i="19"/>
  <c r="AG230" i="19"/>
  <c r="AG273" i="19"/>
  <c r="AG286" i="19"/>
  <c r="W297" i="19"/>
  <c r="X297" i="19" s="1"/>
  <c r="Y297" i="19" s="1"/>
  <c r="Z69" i="19"/>
  <c r="AA69" i="19" s="1"/>
  <c r="AN70" i="19"/>
  <c r="AM70" i="19"/>
  <c r="Z85" i="19"/>
  <c r="AA85" i="19" s="1"/>
  <c r="AM86" i="19"/>
  <c r="AN86" i="19" s="1"/>
  <c r="AL99" i="19"/>
  <c r="AN100" i="19"/>
  <c r="Z99" i="19"/>
  <c r="AA99" i="19" s="1"/>
  <c r="AC100" i="19"/>
  <c r="AL69" i="19"/>
  <c r="AL85" i="19"/>
  <c r="W3" i="19"/>
  <c r="W5" i="19"/>
  <c r="W7" i="19"/>
  <c r="W9" i="19"/>
  <c r="W11" i="19"/>
  <c r="W13" i="19"/>
  <c r="W15" i="19"/>
  <c r="W17" i="19"/>
  <c r="W19" i="19"/>
  <c r="W21" i="19"/>
  <c r="W23" i="19"/>
  <c r="W25" i="19"/>
  <c r="W27" i="19"/>
  <c r="W29" i="19"/>
  <c r="W31" i="19"/>
  <c r="W33" i="19"/>
  <c r="W35" i="19"/>
  <c r="W47" i="19"/>
  <c r="X47" i="19" s="1"/>
  <c r="Y47" i="19" s="1"/>
  <c r="W59" i="19"/>
  <c r="X59" i="19" s="1"/>
  <c r="Y59" i="19" s="1"/>
  <c r="AC70" i="19"/>
  <c r="W71" i="19"/>
  <c r="X71" i="19" s="1"/>
  <c r="Y71" i="19" s="1"/>
  <c r="W83" i="19"/>
  <c r="X83" i="19" s="1"/>
  <c r="Y83" i="19" s="1"/>
  <c r="AC86" i="19"/>
  <c r="W95" i="19"/>
  <c r="X95" i="19" s="1"/>
  <c r="Y95" i="19" s="1"/>
  <c r="AM114" i="19"/>
  <c r="AN114" i="19" s="1"/>
  <c r="Z113" i="19"/>
  <c r="AA113" i="19" s="1"/>
  <c r="AA157" i="19"/>
  <c r="Z171" i="19"/>
  <c r="AA171" i="19" s="1"/>
  <c r="AG3" i="19"/>
  <c r="AG5" i="19"/>
  <c r="AG7" i="19"/>
  <c r="AG9" i="19"/>
  <c r="AG11" i="19"/>
  <c r="AG13" i="19"/>
  <c r="AG15" i="19"/>
  <c r="AG17" i="19"/>
  <c r="AG19" i="19"/>
  <c r="AG21" i="19"/>
  <c r="AG23" i="19"/>
  <c r="AG25" i="19"/>
  <c r="AG27" i="19"/>
  <c r="AG29" i="19"/>
  <c r="AG31" i="19"/>
  <c r="AG33" i="19"/>
  <c r="AG35" i="19"/>
  <c r="AK113" i="19"/>
  <c r="AL113" i="19" s="1"/>
  <c r="AA141" i="19"/>
  <c r="AK157" i="19"/>
  <c r="AL157" i="19"/>
  <c r="AK171" i="19"/>
  <c r="AL171" i="19"/>
  <c r="AB114" i="19"/>
  <c r="AC114" i="19" s="1"/>
  <c r="AK141" i="19"/>
  <c r="AL141" i="19" s="1"/>
  <c r="AK185" i="19"/>
  <c r="AL185" i="19" s="1"/>
  <c r="AA263" i="19"/>
  <c r="AG107" i="19"/>
  <c r="AG108" i="19"/>
  <c r="AG119" i="19"/>
  <c r="AG120" i="19"/>
  <c r="AG131" i="19"/>
  <c r="AG132" i="19"/>
  <c r="AM142" i="19"/>
  <c r="AN142" i="19" s="1"/>
  <c r="AG143" i="19"/>
  <c r="AG144" i="19"/>
  <c r="AG155" i="19"/>
  <c r="AG156" i="19"/>
  <c r="AM158" i="19"/>
  <c r="AN158" i="19" s="1"/>
  <c r="AG167" i="19"/>
  <c r="AG168" i="19"/>
  <c r="AM172" i="19"/>
  <c r="AN172" i="19" s="1"/>
  <c r="AB186" i="19"/>
  <c r="AC186" i="19" s="1"/>
  <c r="AL203" i="19"/>
  <c r="AL263" i="19"/>
  <c r="AK263" i="19"/>
  <c r="V108" i="19"/>
  <c r="V120" i="19"/>
  <c r="AA185" i="19"/>
  <c r="Z185" i="19"/>
  <c r="AM186" i="19"/>
  <c r="AN186" i="19" s="1"/>
  <c r="AB204" i="19"/>
  <c r="AC204" i="19" s="1"/>
  <c r="AA203" i="19"/>
  <c r="AM204" i="19"/>
  <c r="AN204" i="19" s="1"/>
  <c r="AK277" i="19"/>
  <c r="AL277" i="19" s="1"/>
  <c r="AC292" i="19"/>
  <c r="AB292" i="19"/>
  <c r="AA305" i="19"/>
  <c r="V180" i="19"/>
  <c r="V192" i="19"/>
  <c r="V194" i="19"/>
  <c r="V196" i="19"/>
  <c r="V206" i="19"/>
  <c r="V222" i="19"/>
  <c r="V224" i="19"/>
  <c r="V226" i="19"/>
  <c r="V228" i="19"/>
  <c r="V230" i="19"/>
  <c r="V232" i="19"/>
  <c r="V234" i="19"/>
  <c r="V236" i="19"/>
  <c r="V238" i="19"/>
  <c r="V240" i="19"/>
  <c r="V242" i="19"/>
  <c r="V244" i="19"/>
  <c r="V246" i="19"/>
  <c r="V248" i="19"/>
  <c r="V250" i="19"/>
  <c r="V262" i="19"/>
  <c r="AM264" i="19"/>
  <c r="AN264" i="19" s="1"/>
  <c r="AB278" i="19"/>
  <c r="AC278" i="19" s="1"/>
  <c r="Z291" i="19"/>
  <c r="AA291" i="19"/>
  <c r="AM306" i="19"/>
  <c r="AN306" i="19" s="1"/>
  <c r="AG191" i="19"/>
  <c r="AG193" i="19"/>
  <c r="AG194" i="19"/>
  <c r="AG195" i="19"/>
  <c r="AG206" i="19"/>
  <c r="AG207" i="19"/>
  <c r="AG223" i="19"/>
  <c r="AG225" i="19"/>
  <c r="AG227" i="19"/>
  <c r="AG229" i="19"/>
  <c r="AG231" i="19"/>
  <c r="AG233" i="19"/>
  <c r="AB264" i="19"/>
  <c r="Z277" i="19"/>
  <c r="AA277" i="19"/>
  <c r="AN292" i="19"/>
  <c r="AM292" i="19"/>
  <c r="AL305" i="19"/>
  <c r="AC264" i="19"/>
  <c r="AM278" i="19"/>
  <c r="AN278" i="19" s="1"/>
  <c r="AK291" i="19"/>
  <c r="AL291" i="19" s="1"/>
  <c r="AB306" i="19"/>
  <c r="AC306" i="19" s="1"/>
  <c r="W274" i="19"/>
  <c r="W286" i="19"/>
  <c r="W298" i="19"/>
  <c r="W310" i="19"/>
  <c r="W328" i="19"/>
  <c r="AG329" i="19"/>
  <c r="W330" i="19"/>
  <c r="V273" i="19"/>
  <c r="V309" i="19"/>
  <c r="V323" i="19"/>
  <c r="V327" i="19"/>
  <c r="V329" i="19"/>
  <c r="AG322" i="19"/>
  <c r="AG324" i="19"/>
  <c r="AG325" i="19"/>
  <c r="AG326" i="19"/>
  <c r="AG328" i="19"/>
  <c r="AC292" i="1"/>
  <c r="AH330" i="1"/>
  <c r="AH326" i="1"/>
  <c r="AH322" i="1"/>
  <c r="AH309" i="1"/>
  <c r="AI309" i="1" s="1"/>
  <c r="AJ309" i="1" s="1"/>
  <c r="AH297" i="1"/>
  <c r="AI297" i="1" s="1"/>
  <c r="AJ297" i="1" s="1"/>
  <c r="AH285" i="1"/>
  <c r="AI285" i="1" s="1"/>
  <c r="AJ285" i="1" s="1"/>
  <c r="AH273" i="1"/>
  <c r="AI273" i="1" s="1"/>
  <c r="AJ273" i="1" s="1"/>
  <c r="AH261" i="1"/>
  <c r="AI261" i="1" s="1"/>
  <c r="AJ261" i="1" s="1"/>
  <c r="AH249" i="1"/>
  <c r="AH245" i="1"/>
  <c r="W300" i="1"/>
  <c r="W285" i="1"/>
  <c r="X285" i="1" s="1"/>
  <c r="Y285" i="1" s="1"/>
  <c r="W276" i="1"/>
  <c r="AB278" i="1" s="1"/>
  <c r="AC278" i="1" s="1"/>
  <c r="W236" i="1"/>
  <c r="W316" i="1"/>
  <c r="W312" i="1"/>
  <c r="W308" i="1"/>
  <c r="W304" i="1"/>
  <c r="AB306" i="1" s="1"/>
  <c r="AC306" i="1" s="1"/>
  <c r="W284" i="1"/>
  <c r="W281" i="1"/>
  <c r="W280" i="1"/>
  <c r="W277" i="1"/>
  <c r="Z277" i="1" s="1"/>
  <c r="AA277" i="1" s="1"/>
  <c r="W272" i="1"/>
  <c r="W268" i="1"/>
  <c r="W264" i="1"/>
  <c r="W260" i="1"/>
  <c r="W256" i="1"/>
  <c r="W252" i="1"/>
  <c r="W248" i="1"/>
  <c r="W244" i="1"/>
  <c r="W240" i="1"/>
  <c r="W232" i="1"/>
  <c r="W228" i="1"/>
  <c r="W225" i="1"/>
  <c r="W224" i="1"/>
  <c r="W327" i="1"/>
  <c r="W323" i="1"/>
  <c r="W315" i="1"/>
  <c r="W311" i="1"/>
  <c r="W307" i="1"/>
  <c r="W275" i="1"/>
  <c r="U192" i="1"/>
  <c r="V192" i="1" s="1"/>
  <c r="U193" i="1"/>
  <c r="V193" i="1" s="1"/>
  <c r="U194" i="1"/>
  <c r="V194" i="1" s="1"/>
  <c r="U195" i="1"/>
  <c r="U196" i="1"/>
  <c r="V196" i="1" s="1"/>
  <c r="U197" i="1"/>
  <c r="U198" i="1"/>
  <c r="U199" i="1"/>
  <c r="V199" i="1" s="1"/>
  <c r="W199" i="1" s="1"/>
  <c r="U200" i="1"/>
  <c r="V200" i="1" s="1"/>
  <c r="U201" i="1"/>
  <c r="V201" i="1" s="1"/>
  <c r="W201" i="1"/>
  <c r="U202" i="1"/>
  <c r="V202" i="1" s="1"/>
  <c r="W202" i="1" s="1"/>
  <c r="U203" i="1"/>
  <c r="U204" i="1"/>
  <c r="U205" i="1"/>
  <c r="U206" i="1"/>
  <c r="U207" i="1"/>
  <c r="V207" i="1" s="1"/>
  <c r="W207" i="1"/>
  <c r="U208" i="1"/>
  <c r="V208" i="1" s="1"/>
  <c r="U209" i="1"/>
  <c r="V209" i="1" s="1"/>
  <c r="W209" i="1" s="1"/>
  <c r="U210" i="1"/>
  <c r="V210" i="1" s="1"/>
  <c r="W210" i="1"/>
  <c r="U211" i="1"/>
  <c r="U212" i="1"/>
  <c r="V212" i="1" s="1"/>
  <c r="W212" i="1"/>
  <c r="U213" i="1"/>
  <c r="U214" i="1"/>
  <c r="V214" i="1" s="1"/>
  <c r="W214" i="1" s="1"/>
  <c r="U215" i="1"/>
  <c r="V215" i="1" s="1"/>
  <c r="W215" i="1"/>
  <c r="U216" i="1"/>
  <c r="V216" i="1" s="1"/>
  <c r="U217" i="1"/>
  <c r="V217" i="1" s="1"/>
  <c r="W217" i="1"/>
  <c r="U218" i="1"/>
  <c r="V218" i="1" s="1"/>
  <c r="W218" i="1" s="1"/>
  <c r="U219" i="1"/>
  <c r="V219" i="1" s="1"/>
  <c r="U220" i="1"/>
  <c r="V220" i="1" s="1"/>
  <c r="W220" i="1"/>
  <c r="U221" i="1"/>
  <c r="AF29" i="1"/>
  <c r="AG29" i="1" s="1"/>
  <c r="AF30" i="1"/>
  <c r="AG30" i="1" s="1"/>
  <c r="AH30" i="1"/>
  <c r="AF31" i="1"/>
  <c r="AG31" i="1" s="1"/>
  <c r="AF32" i="1"/>
  <c r="AG32" i="1" s="1"/>
  <c r="AH32" i="1"/>
  <c r="AF33" i="1"/>
  <c r="AG33" i="1" s="1"/>
  <c r="AF34" i="1"/>
  <c r="AF35" i="1"/>
  <c r="AG35" i="1" s="1"/>
  <c r="AF36" i="1"/>
  <c r="AG36" i="1" s="1"/>
  <c r="AH36" i="1"/>
  <c r="U29" i="1"/>
  <c r="V29" i="1" s="1"/>
  <c r="U30" i="1"/>
  <c r="V30" i="1" s="1"/>
  <c r="W30" i="1"/>
  <c r="U31" i="1"/>
  <c r="U32" i="1"/>
  <c r="V32" i="1" s="1"/>
  <c r="U33" i="1"/>
  <c r="V33" i="1" s="1"/>
  <c r="W33" i="1"/>
  <c r="U34" i="1"/>
  <c r="V34" i="1" s="1"/>
  <c r="U35" i="1"/>
  <c r="V35" i="1" s="1"/>
  <c r="U36" i="1"/>
  <c r="V36" i="1" s="1"/>
  <c r="W36" i="1"/>
  <c r="AM186" i="1" l="1"/>
  <c r="AN186" i="1" s="1"/>
  <c r="AM142" i="1"/>
  <c r="AN142" i="1"/>
  <c r="AH34" i="1"/>
  <c r="AG34" i="1"/>
  <c r="W29" i="1"/>
  <c r="AH35" i="1"/>
  <c r="V221" i="1"/>
  <c r="W221" i="1" s="1"/>
  <c r="V211" i="1"/>
  <c r="W211" i="1" s="1"/>
  <c r="W206" i="1"/>
  <c r="X206" i="1" s="1"/>
  <c r="Y206" i="1" s="1"/>
  <c r="V206" i="1"/>
  <c r="V197" i="1"/>
  <c r="W197" i="1" s="1"/>
  <c r="AN114" i="1"/>
  <c r="AM114" i="1"/>
  <c r="V213" i="1"/>
  <c r="W213" i="1" s="1"/>
  <c r="W205" i="1"/>
  <c r="V205" i="1"/>
  <c r="W193" i="1"/>
  <c r="AM158" i="1"/>
  <c r="AN158" i="1" s="1"/>
  <c r="AK185" i="1"/>
  <c r="AL185" i="1" s="1"/>
  <c r="W31" i="1"/>
  <c r="V31" i="1"/>
  <c r="V204" i="1"/>
  <c r="W204" i="1" s="1"/>
  <c r="AB204" i="1" s="1"/>
  <c r="AC204" i="1" s="1"/>
  <c r="W195" i="1"/>
  <c r="V195" i="1"/>
  <c r="W35" i="1"/>
  <c r="AH33" i="1"/>
  <c r="AH31" i="1"/>
  <c r="V203" i="1"/>
  <c r="W203" i="1" s="1"/>
  <c r="AA203" i="1" s="1"/>
  <c r="W198" i="1"/>
  <c r="V198" i="1"/>
  <c r="W194" i="1"/>
  <c r="X194" i="1" s="1"/>
  <c r="Y194" i="1" s="1"/>
  <c r="Z263" i="1"/>
  <c r="AA263" i="1" s="1"/>
  <c r="AB264" i="1"/>
  <c r="AC264" i="1" s="1"/>
  <c r="W219" i="1"/>
  <c r="W196" i="1"/>
  <c r="W216" i="1"/>
  <c r="W208" i="1"/>
  <c r="W200" i="1"/>
  <c r="W192" i="1"/>
  <c r="AH29" i="1"/>
  <c r="W32" i="1"/>
  <c r="W34" i="1"/>
  <c r="U191" i="1" l="1"/>
  <c r="V191" i="1" s="1"/>
  <c r="I25" i="2"/>
  <c r="W191" i="1" l="1"/>
  <c r="I26" i="2"/>
  <c r="I27" i="2"/>
  <c r="I28" i="2"/>
  <c r="I29" i="2"/>
  <c r="I30" i="2"/>
  <c r="I31" i="2"/>
  <c r="I24" i="2"/>
  <c r="L25" i="2"/>
  <c r="L26" i="2"/>
  <c r="L27" i="2"/>
  <c r="L28" i="2"/>
  <c r="L29" i="2"/>
  <c r="L30" i="2"/>
  <c r="L31" i="2"/>
  <c r="L24" i="2"/>
  <c r="J26" i="2"/>
  <c r="J27" i="2"/>
  <c r="J28" i="2"/>
  <c r="J29" i="2"/>
  <c r="J30" i="2"/>
  <c r="J31" i="2"/>
  <c r="K25" i="2"/>
  <c r="K26" i="2"/>
  <c r="K27" i="2"/>
  <c r="K28" i="2"/>
  <c r="K29" i="2"/>
  <c r="K30" i="2"/>
  <c r="K31" i="2"/>
  <c r="K24" i="2"/>
  <c r="U19" i="2"/>
  <c r="V19" i="2" s="1"/>
  <c r="W19" i="2" s="1"/>
  <c r="AF19" i="2"/>
  <c r="AG19" i="2" s="1"/>
  <c r="AH19" i="2" s="1"/>
  <c r="U20" i="2"/>
  <c r="V20" i="2" s="1"/>
  <c r="W20" i="2" s="1"/>
  <c r="AF20" i="2"/>
  <c r="AG20" i="2" s="1"/>
  <c r="AH20" i="2" s="1"/>
  <c r="U21" i="2"/>
  <c r="V21" i="2" s="1"/>
  <c r="W21" i="2" s="1"/>
  <c r="AF21" i="2"/>
  <c r="AG21" i="2" s="1"/>
  <c r="AH21" i="2" s="1"/>
  <c r="AF18" i="2"/>
  <c r="AG18" i="2" s="1"/>
  <c r="AH18" i="2" s="1"/>
  <c r="U18" i="2"/>
  <c r="V18" i="2" s="1"/>
  <c r="W18" i="2" s="1"/>
  <c r="AF17" i="2"/>
  <c r="AG17" i="2" s="1"/>
  <c r="AH17" i="2" s="1"/>
  <c r="U17" i="2"/>
  <c r="V17" i="2" s="1"/>
  <c r="W17" i="2" s="1"/>
  <c r="AF16" i="2"/>
  <c r="AG16" i="2" s="1"/>
  <c r="AH16" i="2" s="1"/>
  <c r="U16" i="2"/>
  <c r="V16" i="2" s="1"/>
  <c r="W16" i="2" s="1"/>
  <c r="AF15" i="2"/>
  <c r="AG15" i="2" s="1"/>
  <c r="AH15" i="2" s="1"/>
  <c r="U15" i="2"/>
  <c r="V15" i="2" s="1"/>
  <c r="W15" i="2" s="1"/>
  <c r="AF14" i="2"/>
  <c r="AG14" i="2" s="1"/>
  <c r="AH14" i="2" s="1"/>
  <c r="U14" i="2"/>
  <c r="V14" i="2" s="1"/>
  <c r="W14" i="2" s="1"/>
  <c r="K9" i="2"/>
  <c r="P97" i="2"/>
  <c r="P96" i="2"/>
  <c r="K97" i="2"/>
  <c r="K96" i="2"/>
  <c r="L34" i="2" l="1"/>
  <c r="L38" i="2" s="1"/>
  <c r="L35" i="2"/>
  <c r="J34" i="2"/>
  <c r="J35" i="2"/>
  <c r="AF3" i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37" i="1"/>
  <c r="AF38" i="1"/>
  <c r="AF39" i="1"/>
  <c r="AF40" i="1"/>
  <c r="AF41" i="1"/>
  <c r="AF42" i="1"/>
  <c r="AF43" i="1"/>
  <c r="AF44" i="1"/>
  <c r="AF45" i="1"/>
  <c r="AF46" i="1"/>
  <c r="AF47" i="1"/>
  <c r="AG47" i="1" s="1"/>
  <c r="AF48" i="1"/>
  <c r="AG48" i="1" s="1"/>
  <c r="AF49" i="1"/>
  <c r="AF50" i="1"/>
  <c r="AF51" i="1"/>
  <c r="AF52" i="1"/>
  <c r="AF53" i="1"/>
  <c r="AF54" i="1"/>
  <c r="AF55" i="1"/>
  <c r="AF56" i="1"/>
  <c r="AF57" i="1"/>
  <c r="AF58" i="1"/>
  <c r="AF59" i="1"/>
  <c r="AG59" i="1" s="1"/>
  <c r="AF60" i="1"/>
  <c r="AG60" i="1" s="1"/>
  <c r="AF61" i="1"/>
  <c r="AF62" i="1"/>
  <c r="AF63" i="1"/>
  <c r="AF64" i="1"/>
  <c r="AF65" i="1"/>
  <c r="AF66" i="1"/>
  <c r="AF67" i="1"/>
  <c r="AF68" i="1"/>
  <c r="AF69" i="1"/>
  <c r="AF70" i="1"/>
  <c r="AF71" i="1"/>
  <c r="AG71" i="1" s="1"/>
  <c r="AF72" i="1"/>
  <c r="AG72" i="1" s="1"/>
  <c r="AF73" i="1"/>
  <c r="AF74" i="1"/>
  <c r="AF75" i="1"/>
  <c r="AF76" i="1"/>
  <c r="AF77" i="1"/>
  <c r="AF78" i="1"/>
  <c r="AF79" i="1"/>
  <c r="AF80" i="1"/>
  <c r="AF81" i="1"/>
  <c r="AF82" i="1"/>
  <c r="AF83" i="1"/>
  <c r="AG83" i="1" s="1"/>
  <c r="AF84" i="1"/>
  <c r="AG84" i="1" s="1"/>
  <c r="AF85" i="1"/>
  <c r="AF86" i="1"/>
  <c r="AF87" i="1"/>
  <c r="AF88" i="1"/>
  <c r="AF89" i="1"/>
  <c r="AF90" i="1"/>
  <c r="AF91" i="1"/>
  <c r="AF92" i="1"/>
  <c r="AF93" i="1"/>
  <c r="AF94" i="1"/>
  <c r="AF95" i="1"/>
  <c r="AG95" i="1" s="1"/>
  <c r="AF96" i="1"/>
  <c r="AG96" i="1" s="1"/>
  <c r="AF97" i="1"/>
  <c r="AF98" i="1"/>
  <c r="AF99" i="1"/>
  <c r="AF100" i="1"/>
  <c r="AF101" i="1"/>
  <c r="AF102" i="1"/>
  <c r="AF103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37" i="1"/>
  <c r="U38" i="1"/>
  <c r="U39" i="1"/>
  <c r="U40" i="1"/>
  <c r="U41" i="1"/>
  <c r="U42" i="1"/>
  <c r="U43" i="1"/>
  <c r="U44" i="1"/>
  <c r="U45" i="1"/>
  <c r="U46" i="1"/>
  <c r="U47" i="1"/>
  <c r="V47" i="1" s="1"/>
  <c r="U48" i="1"/>
  <c r="V48" i="1" s="1"/>
  <c r="U49" i="1"/>
  <c r="U50" i="1"/>
  <c r="U51" i="1"/>
  <c r="U52" i="1"/>
  <c r="U53" i="1"/>
  <c r="U54" i="1"/>
  <c r="U55" i="1"/>
  <c r="U56" i="1"/>
  <c r="U57" i="1"/>
  <c r="U58" i="1"/>
  <c r="U59" i="1"/>
  <c r="V59" i="1" s="1"/>
  <c r="U60" i="1"/>
  <c r="V60" i="1" s="1"/>
  <c r="U61" i="1"/>
  <c r="U62" i="1"/>
  <c r="U63" i="1"/>
  <c r="U64" i="1"/>
  <c r="U65" i="1"/>
  <c r="U66" i="1"/>
  <c r="U67" i="1"/>
  <c r="U68" i="1"/>
  <c r="U69" i="1"/>
  <c r="U70" i="1"/>
  <c r="U71" i="1"/>
  <c r="V71" i="1" s="1"/>
  <c r="U72" i="1"/>
  <c r="V72" i="1" s="1"/>
  <c r="U73" i="1"/>
  <c r="U74" i="1"/>
  <c r="U75" i="1"/>
  <c r="U76" i="1"/>
  <c r="U77" i="1"/>
  <c r="U78" i="1"/>
  <c r="U79" i="1"/>
  <c r="U80" i="1"/>
  <c r="U81" i="1"/>
  <c r="U82" i="1"/>
  <c r="U83" i="1"/>
  <c r="V83" i="1" s="1"/>
  <c r="U84" i="1"/>
  <c r="V84" i="1" s="1"/>
  <c r="U85" i="1"/>
  <c r="U86" i="1"/>
  <c r="U87" i="1"/>
  <c r="U88" i="1"/>
  <c r="U89" i="1"/>
  <c r="U90" i="1"/>
  <c r="U91" i="1"/>
  <c r="U92" i="1"/>
  <c r="U93" i="1"/>
  <c r="U94" i="1"/>
  <c r="U95" i="1"/>
  <c r="V95" i="1" s="1"/>
  <c r="U96" i="1"/>
  <c r="V96" i="1" s="1"/>
  <c r="U97" i="1"/>
  <c r="U98" i="1"/>
  <c r="U99" i="1"/>
  <c r="U100" i="1"/>
  <c r="U101" i="1"/>
  <c r="U102" i="1"/>
  <c r="U103" i="1"/>
  <c r="U104" i="1"/>
  <c r="U105" i="1"/>
  <c r="U106" i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U116" i="1"/>
  <c r="U117" i="1"/>
  <c r="U118" i="1"/>
  <c r="U119" i="1"/>
  <c r="U120" i="1"/>
  <c r="U121" i="1"/>
  <c r="U122" i="1"/>
  <c r="U123" i="1"/>
  <c r="U124" i="1"/>
  <c r="U125" i="1"/>
  <c r="V125" i="1" s="1"/>
  <c r="U126" i="1"/>
  <c r="V126" i="1" s="1"/>
  <c r="U127" i="1"/>
  <c r="U128" i="1"/>
  <c r="U129" i="1"/>
  <c r="U130" i="1"/>
  <c r="U131" i="1"/>
  <c r="U132" i="1"/>
  <c r="U133" i="1"/>
  <c r="U134" i="1"/>
  <c r="U135" i="1"/>
  <c r="U136" i="1"/>
  <c r="U137" i="1"/>
  <c r="V137" i="1" s="1"/>
  <c r="U138" i="1"/>
  <c r="V138" i="1" s="1"/>
  <c r="U139" i="1"/>
  <c r="U140" i="1"/>
  <c r="U141" i="1"/>
  <c r="U142" i="1"/>
  <c r="U143" i="1"/>
  <c r="U144" i="1"/>
  <c r="U145" i="1"/>
  <c r="U146" i="1"/>
  <c r="U147" i="1"/>
  <c r="U148" i="1"/>
  <c r="U149" i="1"/>
  <c r="V149" i="1" s="1"/>
  <c r="U150" i="1"/>
  <c r="V150" i="1" s="1"/>
  <c r="U151" i="1"/>
  <c r="U152" i="1"/>
  <c r="U153" i="1"/>
  <c r="U154" i="1"/>
  <c r="U155" i="1"/>
  <c r="U156" i="1"/>
  <c r="U157" i="1"/>
  <c r="U158" i="1"/>
  <c r="U159" i="1"/>
  <c r="U160" i="1"/>
  <c r="U161" i="1"/>
  <c r="V161" i="1" s="1"/>
  <c r="U162" i="1"/>
  <c r="V162" i="1" s="1"/>
  <c r="U163" i="1"/>
  <c r="U164" i="1"/>
  <c r="U165" i="1"/>
  <c r="U166" i="1"/>
  <c r="U167" i="1"/>
  <c r="U168" i="1"/>
  <c r="U169" i="1"/>
  <c r="U170" i="1"/>
  <c r="U171" i="1"/>
  <c r="U172" i="1"/>
  <c r="U173" i="1"/>
  <c r="V173" i="1" s="1"/>
  <c r="U174" i="1"/>
  <c r="V174" i="1" s="1"/>
  <c r="U175" i="1"/>
  <c r="U176" i="1"/>
  <c r="U177" i="1"/>
  <c r="U178" i="1"/>
  <c r="U179" i="1"/>
  <c r="U180" i="1"/>
  <c r="U181" i="1"/>
  <c r="U182" i="1"/>
  <c r="U183" i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W180" i="1" l="1"/>
  <c r="V180" i="1"/>
  <c r="V160" i="1"/>
  <c r="W160" i="1" s="1"/>
  <c r="W144" i="1"/>
  <c r="V144" i="1"/>
  <c r="W181" i="1"/>
  <c r="V181" i="1"/>
  <c r="V177" i="1"/>
  <c r="W177" i="1" s="1"/>
  <c r="W169" i="1"/>
  <c r="V169" i="1"/>
  <c r="V165" i="1"/>
  <c r="W165" i="1" s="1"/>
  <c r="W157" i="1"/>
  <c r="V157" i="1"/>
  <c r="V153" i="1"/>
  <c r="W153" i="1" s="1"/>
  <c r="W145" i="1"/>
  <c r="V145" i="1"/>
  <c r="V141" i="1"/>
  <c r="W141" i="1" s="1"/>
  <c r="Z141" i="1" s="1"/>
  <c r="AA141" i="1" s="1"/>
  <c r="W133" i="1"/>
  <c r="V133" i="1"/>
  <c r="V129" i="1"/>
  <c r="W129" i="1" s="1"/>
  <c r="W121" i="1"/>
  <c r="V121" i="1"/>
  <c r="V117" i="1"/>
  <c r="W117" i="1" s="1"/>
  <c r="W105" i="1"/>
  <c r="V105" i="1"/>
  <c r="V101" i="1"/>
  <c r="W101" i="1" s="1"/>
  <c r="W97" i="1"/>
  <c r="V97" i="1"/>
  <c r="V93" i="1"/>
  <c r="W93" i="1" s="1"/>
  <c r="W89" i="1"/>
  <c r="V89" i="1"/>
  <c r="V85" i="1"/>
  <c r="W85" i="1" s="1"/>
  <c r="W81" i="1"/>
  <c r="V81" i="1"/>
  <c r="V77" i="1"/>
  <c r="W77" i="1" s="1"/>
  <c r="W73" i="1"/>
  <c r="V73" i="1"/>
  <c r="V69" i="1"/>
  <c r="W69" i="1" s="1"/>
  <c r="Z69" i="1" s="1"/>
  <c r="AA69" i="1" s="1"/>
  <c r="W65" i="1"/>
  <c r="V65" i="1"/>
  <c r="V61" i="1"/>
  <c r="W61" i="1" s="1"/>
  <c r="W57" i="1"/>
  <c r="V57" i="1"/>
  <c r="V53" i="1"/>
  <c r="W53" i="1" s="1"/>
  <c r="W49" i="1"/>
  <c r="V49" i="1"/>
  <c r="V45" i="1"/>
  <c r="W45" i="1" s="1"/>
  <c r="W41" i="1"/>
  <c r="V41" i="1"/>
  <c r="V37" i="1"/>
  <c r="W37" i="1" s="1"/>
  <c r="AH102" i="1"/>
  <c r="AG102" i="1"/>
  <c r="AG98" i="1"/>
  <c r="AH98" i="1" s="1"/>
  <c r="AH94" i="1"/>
  <c r="AG94" i="1"/>
  <c r="AG90" i="1"/>
  <c r="AH90" i="1" s="1"/>
  <c r="AH86" i="1"/>
  <c r="AG86" i="1"/>
  <c r="AG82" i="1"/>
  <c r="AH82" i="1" s="1"/>
  <c r="AH78" i="1"/>
  <c r="AG78" i="1"/>
  <c r="AG74" i="1"/>
  <c r="AH74" i="1" s="1"/>
  <c r="AH70" i="1"/>
  <c r="AG70" i="1"/>
  <c r="AG66" i="1"/>
  <c r="AH66" i="1" s="1"/>
  <c r="AH62" i="1"/>
  <c r="AG62" i="1"/>
  <c r="AG58" i="1"/>
  <c r="AH58" i="1" s="1"/>
  <c r="AH54" i="1"/>
  <c r="AG54" i="1"/>
  <c r="AG50" i="1"/>
  <c r="AH50" i="1" s="1"/>
  <c r="AH46" i="1"/>
  <c r="AG46" i="1"/>
  <c r="AG42" i="1"/>
  <c r="AH42" i="1" s="1"/>
  <c r="AH38" i="1"/>
  <c r="AG38" i="1"/>
  <c r="J38" i="2"/>
  <c r="W168" i="1"/>
  <c r="V168" i="1"/>
  <c r="W148" i="1"/>
  <c r="V148" i="1"/>
  <c r="W132" i="1"/>
  <c r="V132" i="1"/>
  <c r="W128" i="1"/>
  <c r="V128" i="1"/>
  <c r="W120" i="1"/>
  <c r="V120" i="1"/>
  <c r="W116" i="1"/>
  <c r="V116" i="1"/>
  <c r="W104" i="1"/>
  <c r="V104" i="1"/>
  <c r="W100" i="1"/>
  <c r="V100" i="1"/>
  <c r="W92" i="1"/>
  <c r="V92" i="1"/>
  <c r="W88" i="1"/>
  <c r="V88" i="1"/>
  <c r="W80" i="1"/>
  <c r="V80" i="1"/>
  <c r="W76" i="1"/>
  <c r="V76" i="1"/>
  <c r="W68" i="1"/>
  <c r="V68" i="1"/>
  <c r="W64" i="1"/>
  <c r="V64" i="1"/>
  <c r="W56" i="1"/>
  <c r="V56" i="1"/>
  <c r="W52" i="1"/>
  <c r="V52" i="1"/>
  <c r="W44" i="1"/>
  <c r="V44" i="1"/>
  <c r="W40" i="1"/>
  <c r="V40" i="1"/>
  <c r="AH101" i="1"/>
  <c r="AG101" i="1"/>
  <c r="AH97" i="1"/>
  <c r="AG97" i="1"/>
  <c r="AH93" i="1"/>
  <c r="AG93" i="1"/>
  <c r="AH89" i="1"/>
  <c r="AG89" i="1"/>
  <c r="AH85" i="1"/>
  <c r="AG85" i="1"/>
  <c r="AH81" i="1"/>
  <c r="AG81" i="1"/>
  <c r="AH77" i="1"/>
  <c r="AG77" i="1"/>
  <c r="AH73" i="1"/>
  <c r="AG73" i="1"/>
  <c r="AH69" i="1"/>
  <c r="AG69" i="1"/>
  <c r="AH65" i="1"/>
  <c r="AG65" i="1"/>
  <c r="AH61" i="1"/>
  <c r="AG61" i="1"/>
  <c r="AH57" i="1"/>
  <c r="AG57" i="1"/>
  <c r="AH53" i="1"/>
  <c r="AG53" i="1"/>
  <c r="AH49" i="1"/>
  <c r="AG49" i="1"/>
  <c r="AH45" i="1"/>
  <c r="AG45" i="1"/>
  <c r="AH41" i="1"/>
  <c r="AG41" i="1"/>
  <c r="AH37" i="1"/>
  <c r="AG37" i="1"/>
  <c r="W176" i="1"/>
  <c r="V176" i="1"/>
  <c r="W164" i="1"/>
  <c r="V164" i="1"/>
  <c r="W152" i="1"/>
  <c r="V152" i="1"/>
  <c r="W136" i="1"/>
  <c r="V136" i="1"/>
  <c r="W183" i="1"/>
  <c r="V183" i="1"/>
  <c r="W179" i="1"/>
  <c r="X179" i="1" s="1"/>
  <c r="Y179" i="1" s="1"/>
  <c r="V179" i="1"/>
  <c r="W175" i="1"/>
  <c r="V175" i="1"/>
  <c r="W171" i="1"/>
  <c r="V171" i="1"/>
  <c r="W167" i="1"/>
  <c r="X167" i="1" s="1"/>
  <c r="Y167" i="1" s="1"/>
  <c r="V167" i="1"/>
  <c r="W163" i="1"/>
  <c r="V163" i="1"/>
  <c r="W159" i="1"/>
  <c r="V159" i="1"/>
  <c r="W155" i="1"/>
  <c r="X155" i="1" s="1"/>
  <c r="Y155" i="1" s="1"/>
  <c r="V155" i="1"/>
  <c r="W151" i="1"/>
  <c r="V151" i="1"/>
  <c r="W147" i="1"/>
  <c r="V147" i="1"/>
  <c r="W143" i="1"/>
  <c r="X143" i="1" s="1"/>
  <c r="Y143" i="1" s="1"/>
  <c r="V143" i="1"/>
  <c r="W139" i="1"/>
  <c r="V139" i="1"/>
  <c r="W135" i="1"/>
  <c r="V135" i="1"/>
  <c r="W131" i="1"/>
  <c r="X131" i="1" s="1"/>
  <c r="Y131" i="1" s="1"/>
  <c r="V131" i="1"/>
  <c r="W127" i="1"/>
  <c r="V127" i="1"/>
  <c r="W123" i="1"/>
  <c r="V123" i="1"/>
  <c r="W119" i="1"/>
  <c r="X119" i="1" s="1"/>
  <c r="Y119" i="1" s="1"/>
  <c r="V119" i="1"/>
  <c r="W115" i="1"/>
  <c r="V115" i="1"/>
  <c r="W103" i="1"/>
  <c r="V103" i="1"/>
  <c r="W99" i="1"/>
  <c r="V99" i="1"/>
  <c r="W91" i="1"/>
  <c r="V91" i="1"/>
  <c r="W87" i="1"/>
  <c r="V87" i="1"/>
  <c r="W79" i="1"/>
  <c r="V79" i="1"/>
  <c r="W75" i="1"/>
  <c r="V75" i="1"/>
  <c r="W67" i="1"/>
  <c r="V67" i="1"/>
  <c r="W63" i="1"/>
  <c r="V63" i="1"/>
  <c r="W55" i="1"/>
  <c r="V55" i="1"/>
  <c r="W51" i="1"/>
  <c r="V51" i="1"/>
  <c r="W43" i="1"/>
  <c r="V43" i="1"/>
  <c r="W39" i="1"/>
  <c r="V39" i="1"/>
  <c r="AH100" i="1"/>
  <c r="AG100" i="1"/>
  <c r="AH92" i="1"/>
  <c r="AG92" i="1"/>
  <c r="AH88" i="1"/>
  <c r="AG88" i="1"/>
  <c r="AH80" i="1"/>
  <c r="AG80" i="1"/>
  <c r="AH76" i="1"/>
  <c r="AG76" i="1"/>
  <c r="AH68" i="1"/>
  <c r="AG68" i="1"/>
  <c r="AH64" i="1"/>
  <c r="AG64" i="1"/>
  <c r="AH56" i="1"/>
  <c r="AG56" i="1"/>
  <c r="AH52" i="1"/>
  <c r="AG52" i="1"/>
  <c r="AH44" i="1"/>
  <c r="AG44" i="1"/>
  <c r="AH40" i="1"/>
  <c r="AG40" i="1"/>
  <c r="W172" i="1"/>
  <c r="AC172" i="1" s="1"/>
  <c r="V172" i="1"/>
  <c r="W156" i="1"/>
  <c r="V156" i="1"/>
  <c r="W140" i="1"/>
  <c r="V140" i="1"/>
  <c r="W124" i="1"/>
  <c r="V124" i="1"/>
  <c r="W182" i="1"/>
  <c r="V182" i="1"/>
  <c r="W178" i="1"/>
  <c r="V178" i="1"/>
  <c r="W170" i="1"/>
  <c r="V170" i="1"/>
  <c r="W166" i="1"/>
  <c r="V166" i="1"/>
  <c r="W158" i="1"/>
  <c r="V158" i="1"/>
  <c r="W154" i="1"/>
  <c r="V154" i="1"/>
  <c r="W146" i="1"/>
  <c r="V146" i="1"/>
  <c r="W142" i="1"/>
  <c r="AB142" i="1" s="1"/>
  <c r="AC142" i="1" s="1"/>
  <c r="V142" i="1"/>
  <c r="W134" i="1"/>
  <c r="V134" i="1"/>
  <c r="W130" i="1"/>
  <c r="V130" i="1"/>
  <c r="W122" i="1"/>
  <c r="V122" i="1"/>
  <c r="W118" i="1"/>
  <c r="V118" i="1"/>
  <c r="W106" i="1"/>
  <c r="V106" i="1"/>
  <c r="W102" i="1"/>
  <c r="V102" i="1"/>
  <c r="W98" i="1"/>
  <c r="V98" i="1"/>
  <c r="W94" i="1"/>
  <c r="V94" i="1"/>
  <c r="W90" i="1"/>
  <c r="V90" i="1"/>
  <c r="W86" i="1"/>
  <c r="V86" i="1"/>
  <c r="W82" i="1"/>
  <c r="V82" i="1"/>
  <c r="W78" i="1"/>
  <c r="V78" i="1"/>
  <c r="W74" i="1"/>
  <c r="V74" i="1"/>
  <c r="W70" i="1"/>
  <c r="AB70" i="1" s="1"/>
  <c r="AC70" i="1" s="1"/>
  <c r="V70" i="1"/>
  <c r="W66" i="1"/>
  <c r="V66" i="1"/>
  <c r="W62" i="1"/>
  <c r="V62" i="1"/>
  <c r="W58" i="1"/>
  <c r="V58" i="1"/>
  <c r="W54" i="1"/>
  <c r="V54" i="1"/>
  <c r="W50" i="1"/>
  <c r="V50" i="1"/>
  <c r="W46" i="1"/>
  <c r="V46" i="1"/>
  <c r="W42" i="1"/>
  <c r="V42" i="1"/>
  <c r="W38" i="1"/>
  <c r="V38" i="1"/>
  <c r="AH103" i="1"/>
  <c r="AG103" i="1"/>
  <c r="AH99" i="1"/>
  <c r="AG99" i="1"/>
  <c r="AH91" i="1"/>
  <c r="AG91" i="1"/>
  <c r="AH87" i="1"/>
  <c r="AG87" i="1"/>
  <c r="AH79" i="1"/>
  <c r="AG79" i="1"/>
  <c r="AH75" i="1"/>
  <c r="AG75" i="1"/>
  <c r="AH67" i="1"/>
  <c r="AG67" i="1"/>
  <c r="AH63" i="1"/>
  <c r="AG63" i="1"/>
  <c r="AH55" i="1"/>
  <c r="AG55" i="1"/>
  <c r="AH51" i="1"/>
  <c r="AG51" i="1"/>
  <c r="AH43" i="1"/>
  <c r="AG43" i="1"/>
  <c r="AH39" i="1"/>
  <c r="AG39" i="1"/>
  <c r="Z99" i="1"/>
  <c r="AA99" i="1" s="1"/>
  <c r="AB158" i="1"/>
  <c r="AC158" i="1" s="1"/>
  <c r="Z171" i="1"/>
  <c r="AA171" i="1" s="1"/>
  <c r="AB172" i="1"/>
  <c r="AB100" i="1"/>
  <c r="W186" i="1"/>
  <c r="W162" i="1"/>
  <c r="W138" i="1"/>
  <c r="W114" i="1"/>
  <c r="W27" i="1"/>
  <c r="W19" i="1"/>
  <c r="W11" i="1"/>
  <c r="W3" i="1"/>
  <c r="AH95" i="1"/>
  <c r="AI95" i="1" s="1"/>
  <c r="AJ95" i="1" s="1"/>
  <c r="AH71" i="1"/>
  <c r="AI71" i="1" s="1"/>
  <c r="AJ71" i="1" s="1"/>
  <c r="AH47" i="1"/>
  <c r="AI47" i="1" s="1"/>
  <c r="AJ47" i="1" s="1"/>
  <c r="AH24" i="1"/>
  <c r="AH16" i="1"/>
  <c r="AH8" i="1"/>
  <c r="W185" i="1"/>
  <c r="W161" i="1"/>
  <c r="W137" i="1"/>
  <c r="W113" i="1"/>
  <c r="Z113" i="1" s="1"/>
  <c r="AA113" i="1" s="1"/>
  <c r="W26" i="1"/>
  <c r="W18" i="1"/>
  <c r="W10" i="1"/>
  <c r="AH23" i="1"/>
  <c r="AH15" i="1"/>
  <c r="AH7" i="1"/>
  <c r="AH14" i="1"/>
  <c r="AH84" i="1"/>
  <c r="W150" i="1"/>
  <c r="W110" i="1"/>
  <c r="AH83" i="1"/>
  <c r="AI83" i="1" s="1"/>
  <c r="AJ83" i="1" s="1"/>
  <c r="AH59" i="1"/>
  <c r="AI59" i="1" s="1"/>
  <c r="AJ59" i="1" s="1"/>
  <c r="AH28" i="1"/>
  <c r="AH20" i="1"/>
  <c r="AH12" i="1"/>
  <c r="AH4" i="1"/>
  <c r="W48" i="1"/>
  <c r="W25" i="1"/>
  <c r="W9" i="1"/>
  <c r="W111" i="1"/>
  <c r="W71" i="1"/>
  <c r="X71" i="1" s="1"/>
  <c r="Y71" i="1" s="1"/>
  <c r="W47" i="1"/>
  <c r="X47" i="1" s="1"/>
  <c r="Y47" i="1" s="1"/>
  <c r="AH21" i="1"/>
  <c r="W23" i="1"/>
  <c r="W15" i="1"/>
  <c r="W7" i="1"/>
  <c r="W189" i="1"/>
  <c r="W173" i="1"/>
  <c r="W149" i="1"/>
  <c r="Z157" i="1" s="1"/>
  <c r="AA157" i="1" s="1"/>
  <c r="W125" i="1"/>
  <c r="W109" i="1"/>
  <c r="W22" i="1"/>
  <c r="W14" i="1"/>
  <c r="W6" i="1"/>
  <c r="AH27" i="1"/>
  <c r="AH19" i="1"/>
  <c r="AH11" i="1"/>
  <c r="AH3" i="1"/>
  <c r="W96" i="1"/>
  <c r="W72" i="1"/>
  <c r="AH6" i="1"/>
  <c r="W95" i="1"/>
  <c r="X95" i="1" s="1"/>
  <c r="Y95" i="1" s="1"/>
  <c r="AH60" i="1"/>
  <c r="AH5" i="1"/>
  <c r="W190" i="1"/>
  <c r="W174" i="1"/>
  <c r="W108" i="1"/>
  <c r="AH26" i="1"/>
  <c r="AH18" i="1"/>
  <c r="AH10" i="1"/>
  <c r="W184" i="1"/>
  <c r="W112" i="1"/>
  <c r="W17" i="1"/>
  <c r="AH22" i="1"/>
  <c r="W24" i="1"/>
  <c r="W16" i="1"/>
  <c r="W8" i="1"/>
  <c r="AH13" i="1"/>
  <c r="W126" i="1"/>
  <c r="W188" i="1"/>
  <c r="AC100" i="1"/>
  <c r="W84" i="1"/>
  <c r="W60" i="1"/>
  <c r="W21" i="1"/>
  <c r="W13" i="1"/>
  <c r="W5" i="1"/>
  <c r="W187" i="1"/>
  <c r="W107" i="1"/>
  <c r="X107" i="1" s="1"/>
  <c r="Y107" i="1" s="1"/>
  <c r="W83" i="1"/>
  <c r="X83" i="1" s="1"/>
  <c r="Y83" i="1" s="1"/>
  <c r="W59" i="1"/>
  <c r="X59" i="1" s="1"/>
  <c r="Y59" i="1" s="1"/>
  <c r="W28" i="1"/>
  <c r="W20" i="1"/>
  <c r="W12" i="1"/>
  <c r="W4" i="1"/>
  <c r="AH96" i="1"/>
  <c r="AH72" i="1"/>
  <c r="AH48" i="1"/>
  <c r="AH25" i="1"/>
  <c r="AH17" i="1"/>
  <c r="AH9" i="1"/>
  <c r="AF7" i="2"/>
  <c r="AG7" i="2" s="1"/>
  <c r="AH7" i="2" s="1"/>
  <c r="AF6" i="2"/>
  <c r="AG6" i="2" s="1"/>
  <c r="AH6" i="2" s="1"/>
  <c r="U6" i="2"/>
  <c r="V6" i="2" s="1"/>
  <c r="W6" i="2" s="1"/>
  <c r="AF5" i="2"/>
  <c r="AG5" i="2" s="1"/>
  <c r="AH5" i="2" s="1"/>
  <c r="U5" i="2"/>
  <c r="V5" i="2" s="1"/>
  <c r="W5" i="2" s="1"/>
  <c r="U4" i="2"/>
  <c r="V4" i="2" s="1"/>
  <c r="W4" i="2" s="1"/>
  <c r="AF3" i="2"/>
  <c r="AG3" i="2" s="1"/>
  <c r="AH3" i="2" s="1"/>
  <c r="U3" i="2"/>
  <c r="V3" i="2" s="1"/>
  <c r="W3" i="2" s="1"/>
  <c r="AF50" i="2"/>
  <c r="AG50" i="2" s="1"/>
  <c r="AH50" i="2" s="1"/>
  <c r="U50" i="2"/>
  <c r="V50" i="2" s="1"/>
  <c r="W50" i="2" s="1"/>
  <c r="AF49" i="2"/>
  <c r="AG49" i="2" s="1"/>
  <c r="AH49" i="2" s="1"/>
  <c r="U49" i="2"/>
  <c r="V49" i="2" s="1"/>
  <c r="W49" i="2" s="1"/>
  <c r="AF48" i="2"/>
  <c r="AG48" i="2" s="1"/>
  <c r="AH48" i="2" s="1"/>
  <c r="U48" i="2"/>
  <c r="V48" i="2" s="1"/>
  <c r="W48" i="2" s="1"/>
  <c r="AF47" i="2"/>
  <c r="AG47" i="2" s="1"/>
  <c r="AH47" i="2" s="1"/>
  <c r="U47" i="2"/>
  <c r="V47" i="2" s="1"/>
  <c r="W47" i="2" s="1"/>
  <c r="AF46" i="2"/>
  <c r="AG46" i="2" s="1"/>
  <c r="AH46" i="2" s="1"/>
  <c r="U46" i="2"/>
  <c r="V46" i="2" s="1"/>
  <c r="W46" i="2" s="1"/>
  <c r="K104" i="2"/>
  <c r="P99" i="2"/>
  <c r="P101" i="2"/>
  <c r="P102" i="2"/>
  <c r="K99" i="2"/>
  <c r="K98" i="2"/>
  <c r="Z85" i="1" l="1"/>
  <c r="AA85" i="1" s="1"/>
  <c r="AK99" i="1"/>
  <c r="AL99" i="1" s="1"/>
  <c r="AB86" i="1"/>
  <c r="AC86" i="1" s="1"/>
  <c r="AM100" i="1"/>
  <c r="AN100" i="1" s="1"/>
  <c r="AM70" i="1"/>
  <c r="AN70" i="1" s="1"/>
  <c r="AM86" i="1"/>
  <c r="AN86" i="1" s="1"/>
  <c r="AK69" i="1"/>
  <c r="AL69" i="1" s="1"/>
  <c r="AK85" i="1"/>
  <c r="AL85" i="1" s="1"/>
  <c r="Z185" i="1"/>
  <c r="AA185" i="1" s="1"/>
  <c r="AB186" i="1"/>
  <c r="AC186" i="1"/>
  <c r="AB114" i="1"/>
  <c r="AC114" i="1" s="1"/>
  <c r="P104" i="2"/>
  <c r="P105" i="2"/>
  <c r="P98" i="2"/>
  <c r="P100" i="2"/>
  <c r="P103" i="2" s="1"/>
  <c r="K100" i="2"/>
  <c r="K103" i="2" s="1"/>
  <c r="K101" i="2"/>
  <c r="K102" i="2"/>
  <c r="K105" i="2"/>
  <c r="AH72" i="2" l="1"/>
  <c r="AH74" i="2"/>
  <c r="AH71" i="2"/>
  <c r="W72" i="2"/>
  <c r="W71" i="2"/>
  <c r="W77" i="2" s="1"/>
  <c r="W74" i="2"/>
  <c r="W80" i="2" l="1"/>
  <c r="AH73" i="2"/>
  <c r="AH80" i="2"/>
  <c r="AH76" i="2"/>
  <c r="AH77" i="2"/>
  <c r="AH75" i="2"/>
  <c r="AH78" i="2" s="1"/>
  <c r="AH79" i="2"/>
  <c r="W76" i="2"/>
  <c r="W79" i="2"/>
  <c r="W73" i="2"/>
  <c r="W75" i="2"/>
  <c r="W78" i="2" s="1"/>
  <c r="AH54" i="2" l="1"/>
  <c r="AF2" i="1"/>
  <c r="AG2" i="1" s="1"/>
  <c r="U2" i="1"/>
  <c r="V2" i="1" s="1"/>
  <c r="P10" i="2"/>
  <c r="P9" i="2"/>
  <c r="K10" i="2"/>
  <c r="W2" i="1" l="1"/>
  <c r="AH2" i="1"/>
  <c r="AH57" i="2"/>
  <c r="AH58" i="2"/>
  <c r="AH10" i="2"/>
  <c r="AH9" i="2"/>
  <c r="AH55" i="2"/>
  <c r="AH56" i="2" s="1"/>
  <c r="W55" i="2"/>
  <c r="W10" i="2"/>
  <c r="K11" i="2"/>
  <c r="AH11" i="2" l="1"/>
  <c r="W54" i="2"/>
  <c r="W9" i="2"/>
  <c r="W11" i="2" s="1"/>
  <c r="P11" i="2"/>
  <c r="W57" i="2" l="1"/>
  <c r="W58" i="2"/>
  <c r="W56" i="2"/>
</calcChain>
</file>

<file path=xl/sharedStrings.xml><?xml version="1.0" encoding="utf-8"?>
<sst xmlns="http://schemas.openxmlformats.org/spreadsheetml/2006/main" count="6732" uniqueCount="439">
  <si>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</si>
  <si>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</si>
  <si>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</si>
  <si>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</si>
  <si>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</si>
  <si>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</si>
  <si>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</si>
  <si>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</si>
  <si>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</si>
  <si>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</si>
  <si>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</si>
  <si>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</si>
  <si>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</si>
  <si>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</si>
  <si>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</si>
  <si>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</si>
  <si>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</si>
  <si>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</si>
  <si>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</si>
  <si>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</si>
  <si>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</si>
  <si>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chk std 0</t>
  </si>
  <si>
    <t>dye</t>
  </si>
  <si>
    <t>S8</t>
  </si>
  <si>
    <t>cal std 100 1000</t>
  </si>
  <si>
    <t>cal std 50 500</t>
  </si>
  <si>
    <t>cal std 25 250</t>
  </si>
  <si>
    <t>cal std 10 100</t>
  </si>
  <si>
    <t>cal std 5 50</t>
  </si>
  <si>
    <t>cal std 2.5 25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</si>
  <si>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</si>
  <si>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</si>
  <si>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</si>
  <si>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</si>
  <si>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</si>
  <si>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</si>
  <si>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</si>
  <si>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</si>
  <si>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</si>
  <si>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</si>
  <si>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</si>
  <si>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</si>
  <si>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</si>
  <si>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</si>
  <si>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</si>
  <si>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</si>
  <si>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</si>
  <si>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</si>
  <si>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</si>
  <si>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</si>
  <si>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</si>
  <si>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</si>
  <si>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with independent digestions (doesn't happen every time)</t>
  </si>
  <si>
    <t>MDL for instrument only-repeated analyses of low standard</t>
  </si>
  <si>
    <t>Sample 001</t>
  </si>
  <si>
    <t>Sample 002</t>
  </si>
  <si>
    <t>Sample 003</t>
  </si>
  <si>
    <t>Sample 004</t>
  </si>
  <si>
    <t>Sample 005</t>
  </si>
  <si>
    <t>Sample 006</t>
  </si>
  <si>
    <t>Sample 007</t>
  </si>
  <si>
    <t>Sample 008</t>
  </si>
  <si>
    <t>Sample 009</t>
  </si>
  <si>
    <t>Sample 010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</si>
  <si>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</si>
  <si>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</si>
  <si>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</si>
  <si>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</si>
  <si>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</si>
  <si>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</si>
  <si>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</si>
  <si>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</si>
  <si>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</si>
  <si>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</si>
  <si>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</si>
  <si>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</si>
  <si>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</si>
  <si>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</si>
  <si>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</si>
  <si>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</si>
  <si>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</si>
  <si>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</si>
  <si>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</si>
  <si>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</si>
  <si>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</si>
  <si>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</si>
  <si>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</si>
  <si>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</si>
  <si>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</si>
  <si>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</si>
  <si>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</si>
  <si>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</si>
  <si>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</si>
  <si>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</si>
  <si>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</si>
  <si>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</si>
  <si>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</si>
  <si>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</si>
  <si>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</si>
  <si>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</si>
  <si>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</si>
  <si>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</si>
  <si>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</si>
  <si>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</si>
  <si>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</si>
  <si>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</si>
  <si>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</si>
  <si>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</si>
  <si>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</si>
  <si>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</si>
  <si>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</si>
  <si>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</si>
  <si>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</si>
  <si>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</si>
  <si>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</si>
  <si>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</si>
  <si>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</si>
  <si>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</si>
  <si>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</si>
  <si>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</si>
  <si>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</si>
  <si>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</si>
  <si>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</si>
  <si>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</si>
  <si>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</si>
  <si>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</si>
  <si>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</si>
  <si>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</si>
  <si>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</si>
  <si>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</si>
  <si>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</si>
  <si>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</si>
  <si>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</si>
  <si>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115</t>
  </si>
  <si>
    <t>Sample 116</t>
  </si>
  <si>
    <t>Sample 117</t>
  </si>
  <si>
    <t>Sample 118</t>
  </si>
  <si>
    <t>Sample 119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</si>
  <si>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</si>
  <si>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</si>
  <si>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</si>
  <si>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</si>
  <si>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</si>
  <si>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</si>
  <si>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</si>
  <si>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</si>
  <si>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</si>
  <si>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</si>
  <si>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</si>
  <si>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</si>
  <si>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</si>
  <si>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</si>
  <si>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</si>
  <si>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</si>
  <si>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</si>
  <si>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</si>
  <si>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</si>
  <si>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MDL at 2.5 25 ppb</t>
  </si>
  <si>
    <t>Sample 011</t>
  </si>
  <si>
    <t>Sample 012</t>
  </si>
  <si>
    <t>Sample 013</t>
  </si>
  <si>
    <t>Sample 014</t>
  </si>
  <si>
    <t>Sample 015</t>
  </si>
  <si>
    <t>Sample 016</t>
  </si>
  <si>
    <t>Sample 017</t>
  </si>
  <si>
    <t>Sample 018</t>
  </si>
  <si>
    <t>Sample 019</t>
  </si>
  <si>
    <t>Sample 020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</si>
  <si>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</si>
  <si>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</si>
  <si>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</si>
  <si>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</si>
  <si>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</si>
  <si>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</si>
  <si>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</si>
  <si>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031</t>
  </si>
  <si>
    <t>REAGENT BURDEN FROM STANDARD ADDITION: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</si>
  <si>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</si>
  <si>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</si>
  <si>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</si>
  <si>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</si>
  <si>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</si>
  <si>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</si>
  <si>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</si>
  <si>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</si>
  <si>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</si>
  <si>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</si>
  <si>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OM_2-10-2020_10-40-20AM.OMN</t>
  </si>
  <si>
    <t>nitrate</t>
  </si>
  <si>
    <t>rb</t>
  </si>
  <si>
    <t>PR</t>
  </si>
  <si>
    <t>ran out?</t>
  </si>
  <si>
    <t>water only blank</t>
  </si>
  <si>
    <t>spiked blank 0</t>
  </si>
  <si>
    <t>spiked blank 25</t>
  </si>
  <si>
    <t>spiked blank 50</t>
  </si>
  <si>
    <t>spiked blank 100</t>
  </si>
  <si>
    <t>spiked blank 250</t>
  </si>
  <si>
    <t>spiked blank 500</t>
  </si>
  <si>
    <t>spiked blank 1000</t>
  </si>
  <si>
    <t>spiked blank 1500</t>
  </si>
  <si>
    <t>digestion check</t>
  </si>
  <si>
    <t>B 15nov19 T 6m</t>
  </si>
  <si>
    <t>F 22aug19 100 T r2</t>
  </si>
  <si>
    <t>B 20sep19 30 t r1</t>
  </si>
  <si>
    <t>F 22aug19 101 T r1</t>
  </si>
  <si>
    <t>B 15nov19 t 11m</t>
  </si>
  <si>
    <t>F 04oct19 20 t r1</t>
  </si>
  <si>
    <t>F 04oct19 isco flow comp r1</t>
  </si>
  <si>
    <t>F 04oct19 45 t r1</t>
  </si>
  <si>
    <t>F 08nov19 t inf 0.1m</t>
  </si>
  <si>
    <t>F 30oct19 t 6.2m</t>
  </si>
  <si>
    <t>F 22aug19 101 t r1 DUP</t>
  </si>
  <si>
    <t>F 30cot19 t 6.2m SPK</t>
  </si>
  <si>
    <t>F 30oct19 t 5m</t>
  </si>
  <si>
    <t>B 28oct19 t 0.1m</t>
  </si>
  <si>
    <t>F 22aug19 01 t r1</t>
  </si>
  <si>
    <t>F 22aug19 45 t r1</t>
  </si>
  <si>
    <t>B 04oct19 30 t r2</t>
  </si>
  <si>
    <t>F 22aug19 100 t r1</t>
  </si>
  <si>
    <t>B 28oct19 t 10m</t>
  </si>
  <si>
    <t>F 30oct19 t inf 0.1m</t>
  </si>
  <si>
    <t>B 22aug19 200 t r2</t>
  </si>
  <si>
    <t>B 22aug19 30 t r2 BROKEN CAP</t>
  </si>
  <si>
    <t>B 04oct19 30 t r2 DUP</t>
  </si>
  <si>
    <t>B 22aug19 30 t r2 BROKEN CAP SPK</t>
  </si>
  <si>
    <t>F 22aug19 20 t r2</t>
  </si>
  <si>
    <t>B 22aug19 30 t r1</t>
  </si>
  <si>
    <t>F 20sep19 20 t r1</t>
  </si>
  <si>
    <t>B 22aug19 20 t r2</t>
  </si>
  <si>
    <t>B 28oct19 t 9m</t>
  </si>
  <si>
    <t>F 08nov19 t isco flow comp r2</t>
  </si>
  <si>
    <t>F 30oct19 t 0.1m</t>
  </si>
  <si>
    <t>B 04oct19 30 t r1</t>
  </si>
  <si>
    <t>F 22aug19 102 t r2</t>
  </si>
  <si>
    <t>F 30oct19 t 3.8m</t>
  </si>
  <si>
    <t>B 28oct19 t 9m DUP</t>
  </si>
  <si>
    <t>F 30oct19 t 3.8m SPK</t>
  </si>
  <si>
    <t>F 04oct19 20 t r2</t>
  </si>
  <si>
    <t>F 04oct19 102 t r2</t>
  </si>
  <si>
    <t>B 04oct19 50 t r2</t>
  </si>
  <si>
    <t>F 16oct19 t 9m</t>
  </si>
  <si>
    <t>F 22aug19 45 t r2</t>
  </si>
  <si>
    <t>B 18oct19 t 0.1m</t>
  </si>
  <si>
    <t>F 30oct19 t 8m</t>
  </si>
  <si>
    <t>F 22aug19 01 t r2</t>
  </si>
  <si>
    <t>F 22aug19 99 t r1</t>
  </si>
  <si>
    <t>F 08nov19 t 3.8m</t>
  </si>
  <si>
    <t>F 22aug19 45 t r2 DUP</t>
  </si>
  <si>
    <t>F 08nov19 t 3.8m SPK</t>
  </si>
  <si>
    <t>B 20sep19 01 t r2</t>
  </si>
  <si>
    <t>F 16oct19 t 6.2m</t>
  </si>
  <si>
    <t>B 20sep19 01 t r1</t>
  </si>
  <si>
    <t>F 22aug19 200 t r1</t>
  </si>
  <si>
    <t>F 30oct19 t 9m</t>
  </si>
  <si>
    <t>B 20sep19 t 6m</t>
  </si>
  <si>
    <t>B 20sep19 45 t r2</t>
  </si>
  <si>
    <t>F 15oct19 t isco r1</t>
  </si>
  <si>
    <t>F 16oct19 t isco r2</t>
  </si>
  <si>
    <t>F 16oct19 t 8m</t>
  </si>
  <si>
    <t>LOST TO A LEAKY VIAL</t>
  </si>
  <si>
    <t>F 16oct19 t 8m SPK</t>
  </si>
  <si>
    <t>F 16oct19 t inf 0.1m</t>
  </si>
  <si>
    <t>F 20nov19 t inf 0.1m</t>
  </si>
  <si>
    <t>B 04oct19 45 t r1</t>
  </si>
  <si>
    <t>F 20sep19 45 t r1</t>
  </si>
  <si>
    <t>B 22aug19 01 t r1</t>
  </si>
  <si>
    <t>F 22aug19 50 t r2</t>
  </si>
  <si>
    <t>F 16oct19 t 0.1m</t>
  </si>
  <si>
    <t>F 30oct19 t isco flow comp r2</t>
  </si>
  <si>
    <t>B 28oct19 t 6.0m</t>
  </si>
  <si>
    <t>F 20nov19 t 0.1m</t>
  </si>
  <si>
    <t>B 22aug19 01 t r1 DUP</t>
  </si>
  <si>
    <t>F 20nov19 t 0.1m SPK</t>
  </si>
  <si>
    <t>F 22aug19 20 t r1</t>
  </si>
  <si>
    <t>F 22aug19 30 t r2</t>
  </si>
  <si>
    <t>B 20sep19 20 t r1</t>
  </si>
  <si>
    <t>B 04oct19 01 t r1</t>
  </si>
  <si>
    <t>B 04oct19 01 t r2</t>
  </si>
  <si>
    <t>F 08nov19 t isco flow comp r1</t>
  </si>
  <si>
    <t>B 22aug19 45 t r2</t>
  </si>
  <si>
    <t>F 22aug19 200 t r2</t>
  </si>
  <si>
    <t>B 04oct19 100 t r2</t>
  </si>
  <si>
    <t>??</t>
  </si>
  <si>
    <t>B 04oct19 01 t r2 DUP</t>
  </si>
  <si>
    <t>?? SPK</t>
  </si>
  <si>
    <t>B 15nov19 t 3m</t>
  </si>
  <si>
    <t>F 20sep19 100 t r2</t>
  </si>
  <si>
    <t>F 27sep19 t isco flow comp r2</t>
  </si>
  <si>
    <t>B 18oct19 t 9m</t>
  </si>
  <si>
    <t>F 16oct19 t 3.8m</t>
  </si>
  <si>
    <t>B 28oct19 t 3m</t>
  </si>
  <si>
    <t>F 20nov19 t 5m</t>
  </si>
  <si>
    <t>F 30oct19 t wet 0.1m</t>
  </si>
  <si>
    <t>F 08nov19 t 5m</t>
  </si>
  <si>
    <t>B 18oct19 t 6m</t>
  </si>
  <si>
    <t>F 16oct19 t 3.8m DUP</t>
  </si>
  <si>
    <t>B 18oct19 t 6m SPK</t>
  </si>
  <si>
    <t>F 20nov19 t 9m</t>
  </si>
  <si>
    <t>F 20sep19 t 1.6m</t>
  </si>
  <si>
    <t>F 04oct19 01 t r1</t>
  </si>
  <si>
    <t>B 04sep19 t 0.1</t>
  </si>
  <si>
    <t>F 20nov19 isco flow comp r1</t>
  </si>
  <si>
    <t>F 08nov19 t 6.2m</t>
  </si>
  <si>
    <t>F 11sep19 t 6.2m</t>
  </si>
  <si>
    <t>B 04oct19 20 t r1</t>
  </si>
  <si>
    <t>F 22aug19 99 t r2</t>
  </si>
  <si>
    <t>F 08nov19 t 9m</t>
  </si>
  <si>
    <t>F 20nov19 isco flow comp r1 DUP</t>
  </si>
  <si>
    <t>F 08nov19 t 9m SPK</t>
  </si>
  <si>
    <t>B 22aug19 01 t r2</t>
  </si>
  <si>
    <t>F 08nov19 t 1.6m</t>
  </si>
  <si>
    <t>F 04oct19 100 t r2</t>
  </si>
  <si>
    <t>B 04sep19 t 11</t>
  </si>
  <si>
    <t>B 04oct19 200 t r2</t>
  </si>
  <si>
    <t>B 22aug19 50 t r2</t>
  </si>
  <si>
    <t>B 20sep19 30 t r2</t>
  </si>
  <si>
    <t>F 20sep19 30 t r2</t>
  </si>
  <si>
    <t>F 20nov19 isco flow comp r2</t>
  </si>
  <si>
    <t>F 08nov19 t 0.1m</t>
  </si>
  <si>
    <t>B 04oct19 200 t r2 DUP</t>
  </si>
  <si>
    <t>F 08nov19 t 0.1m SPK</t>
  </si>
  <si>
    <t>MDL at +150</t>
  </si>
  <si>
    <t>OM_3-26-2020_12-40-36PM.OMN</t>
  </si>
  <si>
    <t>OM_3-26-2020_01-54-43PM.OMN</t>
  </si>
  <si>
    <t>chk 25</t>
  </si>
  <si>
    <t>Sample 029</t>
  </si>
  <si>
    <t>Sample 030</t>
  </si>
  <si>
    <t>Sample 041</t>
  </si>
  <si>
    <t>Sample 042</t>
  </si>
  <si>
    <t>Sample 053</t>
  </si>
  <si>
    <t>Sample 054</t>
  </si>
  <si>
    <t>Sample 065</t>
  </si>
  <si>
    <t>Sample 066</t>
  </si>
  <si>
    <t>Sample 077</t>
  </si>
  <si>
    <t>Sample 078</t>
  </si>
  <si>
    <t>Sample 089</t>
  </si>
  <si>
    <t>Sample 090</t>
  </si>
  <si>
    <t>Sample 101</t>
  </si>
  <si>
    <t>Sample 102</t>
  </si>
  <si>
    <t>Sample 113</t>
  </si>
  <si>
    <t>Sample 114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</si>
  <si>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</si>
  <si>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</si>
  <si>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</si>
  <si>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</si>
  <si>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</si>
  <si>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</si>
  <si>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</si>
  <si>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</si>
  <si>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</si>
  <si>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</si>
  <si>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</si>
  <si>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chk std 100</t>
  </si>
  <si>
    <t>chk std 50</t>
  </si>
  <si>
    <t>chk std 25</t>
  </si>
  <si>
    <t>chk std 10</t>
  </si>
  <si>
    <t>chk std 5</t>
  </si>
  <si>
    <t>chk std 2.5</t>
  </si>
  <si>
    <t>chk 50</t>
  </si>
  <si>
    <t>chk 10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</si>
  <si>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</si>
  <si>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</si>
  <si>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</si>
  <si>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</si>
  <si>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</si>
  <si>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</si>
  <si>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</si>
  <si>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</si>
  <si>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</si>
  <si>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</si>
  <si>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</si>
  <si>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</si>
  <si>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</si>
  <si>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</si>
  <si>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</si>
  <si>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</si>
  <si>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 xml:space="preserve">Areas dropped from 8.1 v/s initially to &lt; 1 </t>
  </si>
  <si>
    <t>It did not appear to be cd column efficiency because both nitrate AND nitrite peaks dropped</t>
  </si>
  <si>
    <t>Used a 0.087 M solution of sodium bisulfate monohydrate for carrier and standards (12 g/ L)</t>
  </si>
  <si>
    <t>checked tubing flow - okay</t>
  </si>
  <si>
    <t>checked outflow at the end of the system - okay</t>
  </si>
  <si>
    <t>checked freshly made standard in bisulfate - still low</t>
  </si>
  <si>
    <t>checked old standards made for last run of solubles in water - they are higher - in the expected range</t>
  </si>
  <si>
    <t>Possibilities?</t>
  </si>
  <si>
    <t>Flow blockages</t>
  </si>
  <si>
    <t>pH problems</t>
  </si>
  <si>
    <t>tried a sub sample of standard in bisulfate partially neutralized by addition of some NaOH solution - signal is much higher</t>
  </si>
  <si>
    <t>CONCLUSION - NO OBVIOUS FLOW PROBLEMS</t>
  </si>
  <si>
    <t>CONCLUSION - THE REAGENTS ARE OKAY</t>
  </si>
  <si>
    <t>CONCLUSION - pH is a likely culprit</t>
  </si>
  <si>
    <t>Nitrate check standards were fine up to sample 90 but failed after sample 100.</t>
  </si>
  <si>
    <t>There was one transitional value at 100 (low but not lowest) , then they are uniformly low after that</t>
  </si>
  <si>
    <t>OM_3-27-2020_12-13-42PM.OMN</t>
  </si>
  <si>
    <t>S16</t>
  </si>
  <si>
    <t>cal std 150 1500</t>
  </si>
  <si>
    <t>37 DIL 4x</t>
  </si>
  <si>
    <t>76 DIL 4x</t>
  </si>
  <si>
    <t>78 DIL 4x</t>
  </si>
  <si>
    <t>106 DIL 4x</t>
  </si>
  <si>
    <t>130 DIL 4x</t>
  </si>
  <si>
    <t>chk 150</t>
  </si>
  <si>
    <t>chk 100</t>
  </si>
  <si>
    <t>chk 5</t>
  </si>
  <si>
    <t>chk 2.5</t>
  </si>
  <si>
    <t>chk 0</t>
  </si>
  <si>
    <t>Sample 021</t>
  </si>
  <si>
    <t>chk std failed</t>
  </si>
  <si>
    <t>Dilution</t>
  </si>
  <si>
    <t>Analyst QUALITY CODE NO3-N:</t>
  </si>
  <si>
    <t>oor</t>
  </si>
  <si>
    <t>broken cap</t>
  </si>
  <si>
    <t>Original Order</t>
  </si>
  <si>
    <t>B 18oct19 t 9m (DIL)</t>
  </si>
  <si>
    <t>B 04sep19 t11 (DIL)</t>
  </si>
  <si>
    <t>B 28oct19 t 10m (DIL)</t>
  </si>
  <si>
    <t>F 16oct19 t 8m (DIL)</t>
  </si>
  <si>
    <t>Known P</t>
  </si>
  <si>
    <t>Known N</t>
  </si>
  <si>
    <t>(y-0.0528)/0.0377</t>
  </si>
  <si>
    <t>Column efficiency or alternate cal N conc</t>
  </si>
  <si>
    <t>alternate cal</t>
  </si>
  <si>
    <t>Phosphates are very similar</t>
  </si>
  <si>
    <t>Nitrate are different without a particular pattern</t>
  </si>
  <si>
    <t xml:space="preserve">Some  samples that had TN conc higher than &gt;120% of highest standard on 26mar20(1000 ppb) were not diluted and rerun.  </t>
  </si>
  <si>
    <t>Contamination?</t>
  </si>
  <si>
    <t>Phosphates have several fails for duplicates that are not near misses.</t>
  </si>
  <si>
    <t>Peak integration issues?</t>
  </si>
  <si>
    <t>Dilution adjusted concentration</t>
  </si>
  <si>
    <t>TP in ppb</t>
  </si>
  <si>
    <t>TN in ppb</t>
  </si>
  <si>
    <t>PROBLEMS 1st RUN</t>
  </si>
  <si>
    <t>TROUBLE SHOOTING AND RERUNNING NEXT DAY 27mar20</t>
  </si>
  <si>
    <t>Samples from 90 on were rerun using 0.087 M bisulfate neutralized with 25 pellets of NaOH (0.0625 M) to a pH near 2 (that is the pH of the samples)</t>
  </si>
  <si>
    <t>Compared results from 1st and 2nd runs (see sheet "compare rerun")</t>
  </si>
  <si>
    <t>I recalculated using a wider alternate calibration based on concurrently run spiked blanks. (see sheet "what is oor")</t>
  </si>
  <si>
    <t xml:space="preserve">Those cover a range up to 1250 ppb.  Samples were within 120% of that high standard.  </t>
  </si>
  <si>
    <t>missing sample due to vial leakage</t>
  </si>
  <si>
    <t>Did a stoichiometric calculation of how to get buffer to pH 2 (see "Bisulfate calc" worksheet.  It will probably take 30 pellets of NaOH (~3 g) get to pH 2 but better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</si>
</sst>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3"/>
    <xf numFmtId="14" fontId="1" fillId="0" borderId="0" xfId="45" applyNumberFormat="1"/>
    <xf numFmtId="0" fontId="1" fillId="0" borderId="0" xfId="45"/>
    <xf numFmtId="0" fontId="1" fillId="0" borderId="0" xfId="46"/>
    <xf numFmtId="164" fontId="1" fillId="0" borderId="0" xfId="46" applyNumberFormat="1"/>
    <xf numFmtId="164" fontId="1" fillId="0" borderId="0" xfId="46" applyNumberFormat="1" applyFill="1"/>
    <xf numFmtId="0" fontId="1" fillId="0" borderId="0" xfId="47"/>
    <xf numFmtId="164" fontId="1" fillId="0" borderId="0" xfId="47" applyNumberFormat="1"/>
    <xf numFmtId="164" fontId="18" fillId="0" borderId="0" xfId="42" applyNumberFormat="1"/>
    <xf numFmtId="164" fontId="1" fillId="0" borderId="0" xfId="47" applyNumberFormat="1" applyFill="1"/>
    <xf numFmtId="165" fontId="18" fillId="0" borderId="0" xfId="42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2" xfId="42" xr:uid="{00000000-0005-0000-0000-000026000000}"/>
    <cellStyle name="Normal 5 2" xfId="46" xr:uid="{00000000-0005-0000-0000-000027000000}"/>
    <cellStyle name="Normal 5 2 20" xfId="47" xr:uid="{00000000-0005-0000-0000-000028000000}"/>
    <cellStyle name="Normal 6 2" xfId="45" xr:uid="{00000000-0005-0000-0000-000029000000}"/>
    <cellStyle name="Normal 8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Checks'!$J$14:$J$21</c:f>
              <c:numCache>
                <c:formatCode>General</c:formatCode>
                <c:ptCount val="8"/>
                <c:pt idx="0">
                  <c:v>0.71199999999999997</c:v>
                </c:pt>
                <c:pt idx="1">
                  <c:v>0.69</c:v>
                </c:pt>
                <c:pt idx="2">
                  <c:v>0.68400000000000005</c:v>
                </c:pt>
                <c:pt idx="3">
                  <c:v>0.69699999999999995</c:v>
                </c:pt>
                <c:pt idx="4">
                  <c:v>1.33</c:v>
                </c:pt>
                <c:pt idx="5">
                  <c:v>2.11</c:v>
                </c:pt>
                <c:pt idx="6">
                  <c:v>3.6</c:v>
                </c:pt>
                <c:pt idx="7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3-4761-952F-A44E0D21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5456"/>
        <c:axId val="217191168"/>
      </c:scatterChart>
      <c:valAx>
        <c:axId val="1844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91168"/>
        <c:crosses val="autoZero"/>
        <c:crossBetween val="midCat"/>
      </c:valAx>
      <c:valAx>
        <c:axId val="217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0">
                  <c:v>12.9</c:v>
                </c:pt>
                <c:pt idx="1">
                  <c:v>13.3</c:v>
                </c:pt>
                <c:pt idx="2">
                  <c:v>14.2</c:v>
                </c:pt>
                <c:pt idx="3">
                  <c:v>15.2</c:v>
                </c:pt>
                <c:pt idx="4">
                  <c:v>19.399999999999999</c:v>
                </c:pt>
                <c:pt idx="5">
                  <c:v>25.3</c:v>
                </c:pt>
                <c:pt idx="6">
                  <c:v>36.4</c:v>
                </c:pt>
                <c:pt idx="7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C-4555-BE17-E13BC69B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60320"/>
        <c:axId val="194556288"/>
      </c:scatterChart>
      <c:valAx>
        <c:axId val="2683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6288"/>
        <c:crosses val="autoZero"/>
        <c:crossBetween val="midCat"/>
      </c:valAx>
      <c:valAx>
        <c:axId val="194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 v 2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'compare rerun'!$W$17:$W$72</c:f>
              <c:numCache>
                <c:formatCode>General</c:formatCode>
                <c:ptCount val="56"/>
                <c:pt idx="0">
                  <c:v>28.049999999999997</c:v>
                </c:pt>
                <c:pt idx="1">
                  <c:v>27.75</c:v>
                </c:pt>
                <c:pt idx="2">
                  <c:v>17.400000000000002</c:v>
                </c:pt>
                <c:pt idx="3">
                  <c:v>20.25</c:v>
                </c:pt>
                <c:pt idx="4">
                  <c:v>28.049999999999997</c:v>
                </c:pt>
                <c:pt idx="5">
                  <c:v>129.60000000000002</c:v>
                </c:pt>
                <c:pt idx="6">
                  <c:v>10.950000000000001</c:v>
                </c:pt>
                <c:pt idx="7">
                  <c:v>74.849999999999994</c:v>
                </c:pt>
                <c:pt idx="8">
                  <c:v>79.650000000000006</c:v>
                </c:pt>
                <c:pt idx="9">
                  <c:v>14.700000000000001</c:v>
                </c:pt>
                <c:pt idx="10">
                  <c:v>15.450000000000001</c:v>
                </c:pt>
                <c:pt idx="11">
                  <c:v>42.75</c:v>
                </c:pt>
                <c:pt idx="12">
                  <c:v>18.599999999999998</c:v>
                </c:pt>
                <c:pt idx="13">
                  <c:v>23.549999999999997</c:v>
                </c:pt>
                <c:pt idx="14">
                  <c:v>67.800000000000011</c:v>
                </c:pt>
                <c:pt idx="15">
                  <c:v>22.650000000000002</c:v>
                </c:pt>
                <c:pt idx="16">
                  <c:v>32.400000000000006</c:v>
                </c:pt>
                <c:pt idx="17">
                  <c:v>15.599999999999998</c:v>
                </c:pt>
                <c:pt idx="18">
                  <c:v>28.799999999999997</c:v>
                </c:pt>
                <c:pt idx="19">
                  <c:v>39.75</c:v>
                </c:pt>
                <c:pt idx="20">
                  <c:v>31.5</c:v>
                </c:pt>
                <c:pt idx="21">
                  <c:v>34.200000000000003</c:v>
                </c:pt>
                <c:pt idx="22">
                  <c:v>30.75</c:v>
                </c:pt>
                <c:pt idx="23">
                  <c:v>47.849999999999994</c:v>
                </c:pt>
                <c:pt idx="24">
                  <c:v>30.75</c:v>
                </c:pt>
                <c:pt idx="25">
                  <c:v>29.549999999999997</c:v>
                </c:pt>
                <c:pt idx="26">
                  <c:v>13.950000000000001</c:v>
                </c:pt>
                <c:pt idx="27">
                  <c:v>7.3500000000000005</c:v>
                </c:pt>
                <c:pt idx="28">
                  <c:v>84.449999999999989</c:v>
                </c:pt>
                <c:pt idx="29">
                  <c:v>26.25</c:v>
                </c:pt>
                <c:pt idx="30">
                  <c:v>41.25</c:v>
                </c:pt>
                <c:pt idx="31">
                  <c:v>17.099999999999998</c:v>
                </c:pt>
                <c:pt idx="32">
                  <c:v>25.5</c:v>
                </c:pt>
                <c:pt idx="33">
                  <c:v>30.299999999999997</c:v>
                </c:pt>
                <c:pt idx="34">
                  <c:v>84.15</c:v>
                </c:pt>
                <c:pt idx="35">
                  <c:v>54.449999999999996</c:v>
                </c:pt>
                <c:pt idx="36">
                  <c:v>7.3500000000000005</c:v>
                </c:pt>
                <c:pt idx="37">
                  <c:v>34.650000000000006</c:v>
                </c:pt>
                <c:pt idx="38">
                  <c:v>20.549999999999997</c:v>
                </c:pt>
                <c:pt idx="39">
                  <c:v>51.150000000000006</c:v>
                </c:pt>
                <c:pt idx="40">
                  <c:v>47.25</c:v>
                </c:pt>
                <c:pt idx="41">
                  <c:v>11.399999999999999</c:v>
                </c:pt>
                <c:pt idx="42">
                  <c:v>16.950000000000003</c:v>
                </c:pt>
                <c:pt idx="43">
                  <c:v>24.599999999999998</c:v>
                </c:pt>
                <c:pt idx="44">
                  <c:v>77.849999999999994</c:v>
                </c:pt>
                <c:pt idx="45">
                  <c:v>31.200000000000003</c:v>
                </c:pt>
                <c:pt idx="46">
                  <c:v>75.599999999999994</c:v>
                </c:pt>
                <c:pt idx="47">
                  <c:v>54.300000000000004</c:v>
                </c:pt>
                <c:pt idx="48">
                  <c:v>11.549999999999999</c:v>
                </c:pt>
                <c:pt idx="49">
                  <c:v>11.850000000000001</c:v>
                </c:pt>
                <c:pt idx="50">
                  <c:v>14.25</c:v>
                </c:pt>
                <c:pt idx="51">
                  <c:v>10.799999999999999</c:v>
                </c:pt>
                <c:pt idx="52">
                  <c:v>10.950000000000001</c:v>
                </c:pt>
                <c:pt idx="53">
                  <c:v>15.450000000000001</c:v>
                </c:pt>
                <c:pt idx="54">
                  <c:v>14.400000000000002</c:v>
                </c:pt>
                <c:pt idx="55">
                  <c:v>11.25</c:v>
                </c:pt>
              </c:numCache>
            </c:numRef>
          </c:xVal>
          <c:yVal>
            <c:numRef>
              <c:f>'compare rerun'!$W$80:$W$135</c:f>
              <c:numCache>
                <c:formatCode>General</c:formatCode>
                <c:ptCount val="56"/>
                <c:pt idx="0">
                  <c:v>30.599999999999998</c:v>
                </c:pt>
                <c:pt idx="1">
                  <c:v>31.049999999999997</c:v>
                </c:pt>
                <c:pt idx="2">
                  <c:v>19.799999999999997</c:v>
                </c:pt>
                <c:pt idx="3">
                  <c:v>21.450000000000003</c:v>
                </c:pt>
                <c:pt idx="4">
                  <c:v>29.099999999999998</c:v>
                </c:pt>
                <c:pt idx="5">
                  <c:v>127.05000000000001</c:v>
                </c:pt>
                <c:pt idx="6">
                  <c:v>15.150000000000002</c:v>
                </c:pt>
                <c:pt idx="7">
                  <c:v>72.75</c:v>
                </c:pt>
                <c:pt idx="8">
                  <c:v>78.300000000000011</c:v>
                </c:pt>
                <c:pt idx="9">
                  <c:v>19.200000000000003</c:v>
                </c:pt>
                <c:pt idx="10">
                  <c:v>19.5</c:v>
                </c:pt>
                <c:pt idx="11">
                  <c:v>43.5</c:v>
                </c:pt>
                <c:pt idx="12">
                  <c:v>43.199999999999996</c:v>
                </c:pt>
                <c:pt idx="13">
                  <c:v>28.200000000000003</c:v>
                </c:pt>
                <c:pt idx="14">
                  <c:v>66.900000000000006</c:v>
                </c:pt>
                <c:pt idx="15">
                  <c:v>25.950000000000003</c:v>
                </c:pt>
                <c:pt idx="16">
                  <c:v>35.25</c:v>
                </c:pt>
                <c:pt idx="17">
                  <c:v>21.599999999999998</c:v>
                </c:pt>
                <c:pt idx="18">
                  <c:v>32.25</c:v>
                </c:pt>
                <c:pt idx="19">
                  <c:v>41.849999999999994</c:v>
                </c:pt>
                <c:pt idx="20">
                  <c:v>33.299999999999997</c:v>
                </c:pt>
                <c:pt idx="21">
                  <c:v>34.950000000000003</c:v>
                </c:pt>
                <c:pt idx="22">
                  <c:v>33.450000000000003</c:v>
                </c:pt>
                <c:pt idx="23">
                  <c:v>47.849999999999994</c:v>
                </c:pt>
                <c:pt idx="24">
                  <c:v>32.849999999999994</c:v>
                </c:pt>
                <c:pt idx="25">
                  <c:v>33.900000000000006</c:v>
                </c:pt>
                <c:pt idx="26">
                  <c:v>19.650000000000002</c:v>
                </c:pt>
                <c:pt idx="27">
                  <c:v>12.600000000000001</c:v>
                </c:pt>
                <c:pt idx="28">
                  <c:v>83.25</c:v>
                </c:pt>
                <c:pt idx="29">
                  <c:v>31.200000000000003</c:v>
                </c:pt>
                <c:pt idx="30">
                  <c:v>42.599999999999994</c:v>
                </c:pt>
                <c:pt idx="31">
                  <c:v>20.700000000000003</c:v>
                </c:pt>
                <c:pt idx="32">
                  <c:v>29.25</c:v>
                </c:pt>
                <c:pt idx="33">
                  <c:v>39.449999999999996</c:v>
                </c:pt>
                <c:pt idx="34">
                  <c:v>84.6</c:v>
                </c:pt>
                <c:pt idx="35">
                  <c:v>55.5</c:v>
                </c:pt>
                <c:pt idx="36">
                  <c:v>12</c:v>
                </c:pt>
                <c:pt idx="37">
                  <c:v>30.450000000000003</c:v>
                </c:pt>
                <c:pt idx="38">
                  <c:v>25.349999999999998</c:v>
                </c:pt>
                <c:pt idx="39">
                  <c:v>52.650000000000006</c:v>
                </c:pt>
                <c:pt idx="40">
                  <c:v>48</c:v>
                </c:pt>
                <c:pt idx="41">
                  <c:v>14.400000000000002</c:v>
                </c:pt>
                <c:pt idx="42">
                  <c:v>20.549999999999997</c:v>
                </c:pt>
                <c:pt idx="43">
                  <c:v>28.049999999999997</c:v>
                </c:pt>
                <c:pt idx="44">
                  <c:v>77.099999999999994</c:v>
                </c:pt>
                <c:pt idx="45">
                  <c:v>33.450000000000003</c:v>
                </c:pt>
                <c:pt idx="46">
                  <c:v>72</c:v>
                </c:pt>
                <c:pt idx="47">
                  <c:v>55.199999999999996</c:v>
                </c:pt>
                <c:pt idx="48">
                  <c:v>14.549999999999999</c:v>
                </c:pt>
                <c:pt idx="49">
                  <c:v>15.450000000000001</c:v>
                </c:pt>
                <c:pt idx="50">
                  <c:v>17.700000000000003</c:v>
                </c:pt>
                <c:pt idx="51">
                  <c:v>14.700000000000001</c:v>
                </c:pt>
                <c:pt idx="52">
                  <c:v>14.849999999999998</c:v>
                </c:pt>
                <c:pt idx="53">
                  <c:v>15.599999999999998</c:v>
                </c:pt>
                <c:pt idx="54">
                  <c:v>16.5</c:v>
                </c:pt>
                <c:pt idx="55">
                  <c:v>18.599999999999998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C-4FC1-AE4F-157D12E1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24000"/>
        <c:axId val="217025536"/>
      </c:scatterChart>
      <c:valAx>
        <c:axId val="2170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25536"/>
        <c:crosses val="autoZero"/>
        <c:crossBetween val="midCat"/>
      </c:valAx>
      <c:valAx>
        <c:axId val="2170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2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 v 2</c:v>
          </c:tx>
          <c:spPr>
            <a:ln w="19050">
              <a:noFill/>
            </a:ln>
          </c:spPr>
          <c:xVal>
            <c:numRef>
              <c:f>'compare rerun'!$AH$17:$AH$72</c:f>
              <c:numCache>
                <c:formatCode>General</c:formatCode>
                <c:ptCount val="56"/>
                <c:pt idx="0">
                  <c:v>867</c:v>
                </c:pt>
                <c:pt idx="1">
                  <c:v>909</c:v>
                </c:pt>
                <c:pt idx="2">
                  <c:v>364.5</c:v>
                </c:pt>
                <c:pt idx="3">
                  <c:v>396</c:v>
                </c:pt>
                <c:pt idx="4">
                  <c:v>391.5</c:v>
                </c:pt>
                <c:pt idx="5">
                  <c:v>696</c:v>
                </c:pt>
                <c:pt idx="6">
                  <c:v>295.5</c:v>
                </c:pt>
                <c:pt idx="7">
                  <c:v>321</c:v>
                </c:pt>
                <c:pt idx="8">
                  <c:v>226.5</c:v>
                </c:pt>
                <c:pt idx="9">
                  <c:v>297</c:v>
                </c:pt>
                <c:pt idx="10">
                  <c:v>250.5</c:v>
                </c:pt>
                <c:pt idx="11">
                  <c:v>478.5</c:v>
                </c:pt>
                <c:pt idx="12">
                  <c:v>253.5</c:v>
                </c:pt>
                <c:pt idx="13">
                  <c:v>135</c:v>
                </c:pt>
                <c:pt idx="14">
                  <c:v>331.5</c:v>
                </c:pt>
                <c:pt idx="15">
                  <c:v>2368.5</c:v>
                </c:pt>
                <c:pt idx="16">
                  <c:v>496.5</c:v>
                </c:pt>
                <c:pt idx="17">
                  <c:v>144</c:v>
                </c:pt>
                <c:pt idx="18">
                  <c:v>381</c:v>
                </c:pt>
                <c:pt idx="19">
                  <c:v>25.5</c:v>
                </c:pt>
                <c:pt idx="20">
                  <c:v>364.5</c:v>
                </c:pt>
                <c:pt idx="21">
                  <c:v>165</c:v>
                </c:pt>
                <c:pt idx="22">
                  <c:v>373.5</c:v>
                </c:pt>
                <c:pt idx="23">
                  <c:v>273</c:v>
                </c:pt>
                <c:pt idx="24">
                  <c:v>280.5</c:v>
                </c:pt>
                <c:pt idx="25">
                  <c:v>337.5</c:v>
                </c:pt>
                <c:pt idx="26">
                  <c:v>117</c:v>
                </c:pt>
                <c:pt idx="27">
                  <c:v>-12</c:v>
                </c:pt>
                <c:pt idx="28">
                  <c:v>100.5</c:v>
                </c:pt>
                <c:pt idx="29">
                  <c:v>240</c:v>
                </c:pt>
                <c:pt idx="30">
                  <c:v>280.5</c:v>
                </c:pt>
                <c:pt idx="31">
                  <c:v>-15</c:v>
                </c:pt>
                <c:pt idx="32">
                  <c:v>-30</c:v>
                </c:pt>
                <c:pt idx="33">
                  <c:v>163.5</c:v>
                </c:pt>
                <c:pt idx="34">
                  <c:v>45</c:v>
                </c:pt>
                <c:pt idx="35">
                  <c:v>291</c:v>
                </c:pt>
                <c:pt idx="36">
                  <c:v>-82.5</c:v>
                </c:pt>
                <c:pt idx="37">
                  <c:v>141</c:v>
                </c:pt>
                <c:pt idx="38">
                  <c:v>-144</c:v>
                </c:pt>
                <c:pt idx="39">
                  <c:v>1168.5</c:v>
                </c:pt>
                <c:pt idx="40">
                  <c:v>-48</c:v>
                </c:pt>
                <c:pt idx="41">
                  <c:v>-126</c:v>
                </c:pt>
                <c:pt idx="42">
                  <c:v>-115.5</c:v>
                </c:pt>
                <c:pt idx="43">
                  <c:v>40.5</c:v>
                </c:pt>
                <c:pt idx="44">
                  <c:v>-79.5</c:v>
                </c:pt>
                <c:pt idx="45">
                  <c:v>19.5</c:v>
                </c:pt>
                <c:pt idx="46">
                  <c:v>6</c:v>
                </c:pt>
                <c:pt idx="47">
                  <c:v>142.5</c:v>
                </c:pt>
                <c:pt idx="48">
                  <c:v>-180</c:v>
                </c:pt>
                <c:pt idx="49">
                  <c:v>-195</c:v>
                </c:pt>
                <c:pt idx="50">
                  <c:v>-184.5</c:v>
                </c:pt>
                <c:pt idx="51">
                  <c:v>-202.5</c:v>
                </c:pt>
                <c:pt idx="52">
                  <c:v>-208.5</c:v>
                </c:pt>
                <c:pt idx="53">
                  <c:v>-315</c:v>
                </c:pt>
                <c:pt idx="54">
                  <c:v>-333</c:v>
                </c:pt>
                <c:pt idx="55">
                  <c:v>-265.5</c:v>
                </c:pt>
              </c:numCache>
            </c:numRef>
          </c:xVal>
          <c:yVal>
            <c:numRef>
              <c:f>'compare rerun'!$AH$80:$AH$135</c:f>
              <c:numCache>
                <c:formatCode>General</c:formatCode>
                <c:ptCount val="56"/>
                <c:pt idx="0">
                  <c:v>681</c:v>
                </c:pt>
                <c:pt idx="1">
                  <c:v>684</c:v>
                </c:pt>
                <c:pt idx="2">
                  <c:v>270</c:v>
                </c:pt>
                <c:pt idx="3">
                  <c:v>316.5</c:v>
                </c:pt>
                <c:pt idx="4">
                  <c:v>349.5</c:v>
                </c:pt>
                <c:pt idx="5">
                  <c:v>654</c:v>
                </c:pt>
                <c:pt idx="6">
                  <c:v>255</c:v>
                </c:pt>
                <c:pt idx="7">
                  <c:v>279</c:v>
                </c:pt>
                <c:pt idx="8">
                  <c:v>196.5</c:v>
                </c:pt>
                <c:pt idx="9">
                  <c:v>267</c:v>
                </c:pt>
                <c:pt idx="10">
                  <c:v>273</c:v>
                </c:pt>
                <c:pt idx="11">
                  <c:v>490.5</c:v>
                </c:pt>
                <c:pt idx="12">
                  <c:v>498</c:v>
                </c:pt>
                <c:pt idx="13">
                  <c:v>183</c:v>
                </c:pt>
                <c:pt idx="14">
                  <c:v>411</c:v>
                </c:pt>
                <c:pt idx="15">
                  <c:v>3028.5</c:v>
                </c:pt>
                <c:pt idx="16">
                  <c:v>661.5</c:v>
                </c:pt>
                <c:pt idx="17">
                  <c:v>252</c:v>
                </c:pt>
                <c:pt idx="18">
                  <c:v>532.5</c:v>
                </c:pt>
                <c:pt idx="19">
                  <c:v>136.5</c:v>
                </c:pt>
                <c:pt idx="20">
                  <c:v>559.5</c:v>
                </c:pt>
                <c:pt idx="21">
                  <c:v>337.5</c:v>
                </c:pt>
                <c:pt idx="22">
                  <c:v>616.5</c:v>
                </c:pt>
                <c:pt idx="23">
                  <c:v>499.5</c:v>
                </c:pt>
                <c:pt idx="24">
                  <c:v>534</c:v>
                </c:pt>
                <c:pt idx="25">
                  <c:v>580.5</c:v>
                </c:pt>
                <c:pt idx="26">
                  <c:v>322.5</c:v>
                </c:pt>
                <c:pt idx="27">
                  <c:v>187.5</c:v>
                </c:pt>
                <c:pt idx="28">
                  <c:v>274.5</c:v>
                </c:pt>
                <c:pt idx="29">
                  <c:v>550.5</c:v>
                </c:pt>
                <c:pt idx="30">
                  <c:v>672</c:v>
                </c:pt>
                <c:pt idx="31">
                  <c:v>163.5</c:v>
                </c:pt>
                <c:pt idx="32">
                  <c:v>205.5</c:v>
                </c:pt>
                <c:pt idx="33">
                  <c:v>546</c:v>
                </c:pt>
                <c:pt idx="34">
                  <c:v>345</c:v>
                </c:pt>
                <c:pt idx="35">
                  <c:v>732</c:v>
                </c:pt>
                <c:pt idx="36">
                  <c:v>169.5</c:v>
                </c:pt>
                <c:pt idx="37">
                  <c:v>537</c:v>
                </c:pt>
                <c:pt idx="38">
                  <c:v>79.5</c:v>
                </c:pt>
                <c:pt idx="39">
                  <c:v>2533.5</c:v>
                </c:pt>
                <c:pt idx="40">
                  <c:v>270</c:v>
                </c:pt>
                <c:pt idx="41">
                  <c:v>160.5</c:v>
                </c:pt>
                <c:pt idx="42">
                  <c:v>208.5</c:v>
                </c:pt>
                <c:pt idx="43">
                  <c:v>483</c:v>
                </c:pt>
                <c:pt idx="44">
                  <c:v>283.5</c:v>
                </c:pt>
                <c:pt idx="45">
                  <c:v>549</c:v>
                </c:pt>
                <c:pt idx="46">
                  <c:v>457.5</c:v>
                </c:pt>
                <c:pt idx="47">
                  <c:v>742.5</c:v>
                </c:pt>
                <c:pt idx="48">
                  <c:v>64.5</c:v>
                </c:pt>
                <c:pt idx="49">
                  <c:v>57</c:v>
                </c:pt>
                <c:pt idx="50">
                  <c:v>88.5</c:v>
                </c:pt>
                <c:pt idx="51">
                  <c:v>70.5</c:v>
                </c:pt>
                <c:pt idx="52">
                  <c:v>73.5</c:v>
                </c:pt>
                <c:pt idx="53">
                  <c:v>72</c:v>
                </c:pt>
                <c:pt idx="54">
                  <c:v>76.5</c:v>
                </c:pt>
                <c:pt idx="5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3-4725-9953-E37212C2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41920"/>
        <c:axId val="217043712"/>
      </c:scatterChart>
      <c:valAx>
        <c:axId val="2170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43712"/>
        <c:crosses val="autoZero"/>
        <c:crossBetween val="midCat"/>
      </c:valAx>
      <c:valAx>
        <c:axId val="2170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41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26mar20 cal</c:v>
          </c:tx>
          <c:spPr>
            <a:ln w="19050">
              <a:noFill/>
            </a:ln>
          </c:spPr>
          <c:xVal>
            <c:numRef>
              <c:f>'what is oor'!$AQ$25:$AQ$50</c:f>
              <c:numCache>
                <c:formatCode>General</c:formatCode>
                <c:ptCount val="26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250</c:v>
                </c:pt>
                <c:pt idx="5">
                  <c:v>250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25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1000</c:v>
                </c:pt>
                <c:pt idx="15">
                  <c:v>500</c:v>
                </c:pt>
                <c:pt idx="16">
                  <c:v>250</c:v>
                </c:pt>
                <c:pt idx="17">
                  <c:v>100</c:v>
                </c:pt>
                <c:pt idx="18">
                  <c:v>50</c:v>
                </c:pt>
                <c:pt idx="19">
                  <c:v>25</c:v>
                </c:pt>
                <c:pt idx="20">
                  <c:v>0</c:v>
                </c:pt>
                <c:pt idx="21">
                  <c:v>341</c:v>
                </c:pt>
                <c:pt idx="22">
                  <c:v>341</c:v>
                </c:pt>
                <c:pt idx="23">
                  <c:v>341</c:v>
                </c:pt>
                <c:pt idx="24">
                  <c:v>341</c:v>
                </c:pt>
                <c:pt idx="25">
                  <c:v>341</c:v>
                </c:pt>
              </c:numCache>
            </c:numRef>
          </c:xVal>
          <c:yVal>
            <c:numRef>
              <c:f>'what is oor'!$O$25:$O$48</c:f>
              <c:numCache>
                <c:formatCode>General</c:formatCode>
                <c:ptCount val="24"/>
                <c:pt idx="0">
                  <c:v>33.6</c:v>
                </c:pt>
                <c:pt idx="1">
                  <c:v>34.200000000000003</c:v>
                </c:pt>
                <c:pt idx="2">
                  <c:v>16.899999999999999</c:v>
                </c:pt>
                <c:pt idx="3">
                  <c:v>16.899999999999999</c:v>
                </c:pt>
                <c:pt idx="4">
                  <c:v>8.67</c:v>
                </c:pt>
                <c:pt idx="5">
                  <c:v>8.3699999999999992</c:v>
                </c:pt>
                <c:pt idx="6">
                  <c:v>3.35</c:v>
                </c:pt>
                <c:pt idx="7">
                  <c:v>3.63</c:v>
                </c:pt>
                <c:pt idx="8">
                  <c:v>1.68</c:v>
                </c:pt>
                <c:pt idx="9">
                  <c:v>1.73</c:v>
                </c:pt>
                <c:pt idx="10">
                  <c:v>1</c:v>
                </c:pt>
                <c:pt idx="11">
                  <c:v>0.84499999999999997</c:v>
                </c:pt>
                <c:pt idx="12">
                  <c:v>-2.53E-2</c:v>
                </c:pt>
                <c:pt idx="13">
                  <c:v>-5.67E-2</c:v>
                </c:pt>
                <c:pt idx="14">
                  <c:v>38.1</c:v>
                </c:pt>
                <c:pt idx="15">
                  <c:v>18.100000000000001</c:v>
                </c:pt>
                <c:pt idx="16">
                  <c:v>8.1</c:v>
                </c:pt>
                <c:pt idx="17">
                  <c:v>2.83</c:v>
                </c:pt>
                <c:pt idx="18">
                  <c:v>1.3</c:v>
                </c:pt>
                <c:pt idx="19">
                  <c:v>0.61599999999999999</c:v>
                </c:pt>
                <c:pt idx="20">
                  <c:v>1.8699999999999999E-3</c:v>
                </c:pt>
                <c:pt idx="21">
                  <c:v>11.9</c:v>
                </c:pt>
                <c:pt idx="22">
                  <c:v>11.9</c:v>
                </c:pt>
                <c:pt idx="23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5-4B9C-A5BC-7DCE8329B550}"/>
            </c:ext>
          </c:extLst>
        </c:ser>
        <c:ser>
          <c:idx val="1"/>
          <c:order val="1"/>
          <c:tx>
            <c:v>26mar20 spike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3338878881071518E-3"/>
                  <c:y val="-8.3346244980624609E-2"/>
                </c:manualLayout>
              </c:layout>
              <c:numFmt formatCode="General" sourceLinked="0"/>
            </c:trendlineLbl>
          </c:trendline>
          <c:xVal>
            <c:numRef>
              <c:f>'what is oor'!$AQ$51:$AQ$58</c:f>
              <c:numCache>
                <c:formatCode>General</c:formatCode>
                <c:ptCount val="8"/>
                <c:pt idx="0">
                  <c:v>341</c:v>
                </c:pt>
                <c:pt idx="1">
                  <c:v>357.63893510815308</c:v>
                </c:pt>
                <c:pt idx="2">
                  <c:v>374.22259136212625</c:v>
                </c:pt>
                <c:pt idx="3">
                  <c:v>407.2251655629139</c:v>
                </c:pt>
                <c:pt idx="4">
                  <c:v>504.93442622950818</c:v>
                </c:pt>
                <c:pt idx="5">
                  <c:v>663.58064516129025</c:v>
                </c:pt>
                <c:pt idx="6">
                  <c:v>966</c:v>
                </c:pt>
                <c:pt idx="7">
                  <c:v>1250.090909090909</c:v>
                </c:pt>
              </c:numCache>
            </c:numRef>
          </c:xVal>
          <c:yVal>
            <c:numRef>
              <c:f>'what is oor'!$O$51:$O$58</c:f>
              <c:numCache>
                <c:formatCode>General</c:formatCode>
                <c:ptCount val="8"/>
                <c:pt idx="0">
                  <c:v>12.9</c:v>
                </c:pt>
                <c:pt idx="1">
                  <c:v>13.3</c:v>
                </c:pt>
                <c:pt idx="2">
                  <c:v>14.2</c:v>
                </c:pt>
                <c:pt idx="3">
                  <c:v>15.2</c:v>
                </c:pt>
                <c:pt idx="4">
                  <c:v>19.399999999999999</c:v>
                </c:pt>
                <c:pt idx="5">
                  <c:v>25.3</c:v>
                </c:pt>
                <c:pt idx="6">
                  <c:v>36.4</c:v>
                </c:pt>
                <c:pt idx="7">
                  <c:v>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5-4B9C-A5BC-7DCE8329B550}"/>
            </c:ext>
          </c:extLst>
        </c:ser>
        <c:ser>
          <c:idx val="2"/>
          <c:order val="2"/>
          <c:tx>
            <c:v>27mar20 cal</c:v>
          </c:tx>
          <c:spPr>
            <a:ln w="19050">
              <a:noFill/>
            </a:ln>
          </c:spPr>
          <c:xVal>
            <c:numRef>
              <c:f>'what is oor'!$AQ$61:$AQ$76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500</c:v>
                </c:pt>
                <c:pt idx="6">
                  <c:v>250</c:v>
                </c:pt>
                <c:pt idx="7">
                  <c:v>250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'what is oor'!$O$61:$O$75</c:f>
              <c:numCache>
                <c:formatCode>General</c:formatCode>
                <c:ptCount val="15"/>
                <c:pt idx="0">
                  <c:v>58.8</c:v>
                </c:pt>
                <c:pt idx="1">
                  <c:v>57.8</c:v>
                </c:pt>
                <c:pt idx="2">
                  <c:v>38.4</c:v>
                </c:pt>
                <c:pt idx="3">
                  <c:v>38.5</c:v>
                </c:pt>
                <c:pt idx="4">
                  <c:v>18</c:v>
                </c:pt>
                <c:pt idx="5">
                  <c:v>19.399999999999999</c:v>
                </c:pt>
                <c:pt idx="6">
                  <c:v>9.5500000000000007</c:v>
                </c:pt>
                <c:pt idx="7">
                  <c:v>9.6199999999999992</c:v>
                </c:pt>
                <c:pt idx="8">
                  <c:v>3.83</c:v>
                </c:pt>
                <c:pt idx="9">
                  <c:v>3.96</c:v>
                </c:pt>
                <c:pt idx="10">
                  <c:v>1.94</c:v>
                </c:pt>
                <c:pt idx="11">
                  <c:v>1.97</c:v>
                </c:pt>
                <c:pt idx="12">
                  <c:v>0.46100000000000002</c:v>
                </c:pt>
                <c:pt idx="13">
                  <c:v>0.443</c:v>
                </c:pt>
                <c:pt idx="14">
                  <c:v>2.1600000000000001E-2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5-4B9C-A5BC-7DCE8329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0816"/>
        <c:axId val="265489024"/>
      </c:scatterChart>
      <c:valAx>
        <c:axId val="2654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489024"/>
        <c:crosses val="autoZero"/>
        <c:crossBetween val="midCat"/>
      </c:valAx>
      <c:valAx>
        <c:axId val="2654890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Signal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49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0</xdr:row>
      <xdr:rowOff>116681</xdr:rowOff>
    </xdr:from>
    <xdr:to>
      <xdr:col>6</xdr:col>
      <xdr:colOff>83343</xdr:colOff>
      <xdr:row>15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164306</xdr:colOff>
      <xdr:row>0</xdr:row>
      <xdr:rowOff>150019</xdr:rowOff>
    </xdr:from>
    <xdr:to>
      <xdr:col>14</xdr:col>
      <xdr:colOff>485775</xdr:colOff>
      <xdr:row>15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2</xdr:row>
      <xdr:rowOff>57149</xdr:rowOff>
    </xdr:from>
    <xdr:to>
      <xdr:col>10</xdr:col>
      <xdr:colOff>571499</xdr:colOff>
      <xdr:row>22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5268-684A-4CF8-8139-09A3262643A1}">
  <dimension ref="A1:AJ101"/>
  <sheetViews>
    <sheetView zoomScale="80" zoomScaleNormal="80" workbookViewId="0">
      <selection activeCell="J12" sqref="J12"/>
    </sheetView>
  </sheetViews>
  <sheetFormatPr defaultRowHeight="15" x14ac:dyDescent="0.25"/>
  <cols>
    <col min="1" max="1" width="36.7109375" customWidth="1"/>
  </cols>
  <sheetData>
    <row r="1" spans="1:36" s="2" customFormat="1" ht="51.75" x14ac:dyDescent="0.25">
      <c r="A1" s="2" t="s">
        <v>2</v>
      </c>
      <c r="B1" s="3" t="s">
        <v>32</v>
      </c>
      <c r="C1" s="3" t="s">
        <v>33</v>
      </c>
      <c r="D1" s="3" t="s">
        <v>429</v>
      </c>
      <c r="E1" s="3" t="s">
        <v>32</v>
      </c>
      <c r="F1" s="3" t="s">
        <v>33</v>
      </c>
      <c r="G1" s="3" t="s">
        <v>430</v>
      </c>
      <c r="H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x14ac:dyDescent="0.25">
      <c r="A2" t="s">
        <v>283</v>
      </c>
      <c r="B2" s="4">
        <v>1</v>
      </c>
      <c r="C2" s="4"/>
      <c r="D2" s="19">
        <v>19.2</v>
      </c>
      <c r="E2" s="4">
        <v>1</v>
      </c>
      <c r="F2" s="4"/>
      <c r="G2" s="4">
        <v>267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5">
      <c r="A3" t="s">
        <v>277</v>
      </c>
      <c r="B3" s="4">
        <v>1</v>
      </c>
      <c r="C3" s="4"/>
      <c r="D3" s="19">
        <v>21.5</v>
      </c>
      <c r="E3" s="4">
        <v>1</v>
      </c>
      <c r="F3" s="4"/>
      <c r="G3" s="4">
        <v>317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t="s">
        <v>278</v>
      </c>
      <c r="B4" s="4">
        <v>1</v>
      </c>
      <c r="C4" s="4"/>
      <c r="D4" s="19">
        <v>29.1</v>
      </c>
      <c r="E4" s="4">
        <v>1</v>
      </c>
      <c r="F4" s="4"/>
      <c r="G4" s="4">
        <v>350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5">
      <c r="A5" t="s">
        <v>282</v>
      </c>
      <c r="B5" s="4">
        <v>1</v>
      </c>
      <c r="C5" s="4"/>
      <c r="D5" s="19">
        <v>78.3</v>
      </c>
      <c r="E5" s="4">
        <v>1</v>
      </c>
      <c r="F5" s="4"/>
      <c r="G5" s="4">
        <v>197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x14ac:dyDescent="0.25">
      <c r="A6" t="s">
        <v>305</v>
      </c>
      <c r="B6" s="4">
        <v>1</v>
      </c>
      <c r="C6" s="4"/>
      <c r="D6" s="19">
        <v>20.7</v>
      </c>
      <c r="E6" s="4">
        <v>1</v>
      </c>
      <c r="F6" s="4"/>
      <c r="G6" s="4">
        <v>164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25">
      <c r="A7" t="s">
        <v>314</v>
      </c>
      <c r="B7" s="4">
        <v>1</v>
      </c>
      <c r="C7" s="4"/>
      <c r="D7" s="19">
        <v>48</v>
      </c>
      <c r="E7" s="4">
        <v>1</v>
      </c>
      <c r="F7" s="4"/>
      <c r="G7" s="4">
        <v>270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t="s">
        <v>233</v>
      </c>
      <c r="B8" s="4">
        <v>1</v>
      </c>
      <c r="C8" s="4"/>
      <c r="D8" s="19">
        <v>16.5</v>
      </c>
      <c r="E8" s="4">
        <v>1</v>
      </c>
      <c r="F8" s="4"/>
      <c r="G8" s="4">
        <v>410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5">
      <c r="A9" t="s">
        <v>218</v>
      </c>
      <c r="B9" s="4">
        <v>1</v>
      </c>
      <c r="C9" s="4"/>
      <c r="D9" s="19">
        <v>20.9</v>
      </c>
      <c r="E9" s="4">
        <v>1</v>
      </c>
      <c r="F9" s="4"/>
      <c r="G9" s="4">
        <v>441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t="s">
        <v>264</v>
      </c>
      <c r="B10" s="4">
        <v>1</v>
      </c>
      <c r="C10" s="4"/>
      <c r="D10" s="19">
        <v>14.9</v>
      </c>
      <c r="E10" s="4">
        <v>1</v>
      </c>
      <c r="F10" s="4"/>
      <c r="G10" s="4">
        <v>420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5">
      <c r="A11" t="s">
        <v>240</v>
      </c>
      <c r="B11" s="4">
        <v>1</v>
      </c>
      <c r="C11" s="4"/>
      <c r="D11" s="19">
        <v>14.3</v>
      </c>
      <c r="E11" s="4">
        <v>1</v>
      </c>
      <c r="F11" s="4"/>
      <c r="G11" s="4">
        <v>339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t="s">
        <v>301</v>
      </c>
      <c r="B12" s="4">
        <v>1</v>
      </c>
      <c r="C12" s="4"/>
      <c r="D12" s="19">
        <v>12.6</v>
      </c>
      <c r="E12" s="4">
        <v>1</v>
      </c>
      <c r="F12" s="4"/>
      <c r="G12" s="4">
        <v>188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t="s">
        <v>313</v>
      </c>
      <c r="B13" s="4">
        <v>1</v>
      </c>
      <c r="C13" s="4"/>
      <c r="D13" s="19">
        <v>52.7</v>
      </c>
      <c r="E13" s="4">
        <v>2</v>
      </c>
      <c r="F13" s="4" t="s">
        <v>428</v>
      </c>
      <c r="G13" s="4">
        <v>2333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t="s">
        <v>206</v>
      </c>
      <c r="B14" s="4">
        <v>1</v>
      </c>
      <c r="C14" s="4"/>
      <c r="D14" s="19">
        <v>17.3</v>
      </c>
      <c r="E14" s="4">
        <v>1</v>
      </c>
      <c r="F14" s="4"/>
      <c r="G14" s="4">
        <v>407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t="s">
        <v>286</v>
      </c>
      <c r="B15" s="4">
        <v>1</v>
      </c>
      <c r="C15" s="4"/>
      <c r="D15" s="19">
        <v>43.2</v>
      </c>
      <c r="E15" s="4">
        <v>1</v>
      </c>
      <c r="F15" s="4"/>
      <c r="G15" s="4">
        <v>498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t="s">
        <v>202</v>
      </c>
      <c r="B16" s="4">
        <v>1</v>
      </c>
      <c r="C16" s="4"/>
      <c r="D16" s="19">
        <v>15.8</v>
      </c>
      <c r="E16" s="4">
        <v>1</v>
      </c>
      <c r="F16" s="4"/>
      <c r="G16" s="4">
        <v>351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5">
      <c r="A17" t="s">
        <v>243</v>
      </c>
      <c r="B17" s="4">
        <v>1</v>
      </c>
      <c r="C17" s="4"/>
      <c r="D17" s="19">
        <v>24.6</v>
      </c>
      <c r="E17" s="4">
        <v>1</v>
      </c>
      <c r="F17" s="4"/>
      <c r="G17" s="4">
        <v>540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t="s">
        <v>295</v>
      </c>
      <c r="B18" s="4">
        <v>1</v>
      </c>
      <c r="C18" s="4"/>
      <c r="D18" s="19">
        <v>35</v>
      </c>
      <c r="E18" s="4">
        <v>1</v>
      </c>
      <c r="F18" s="4"/>
      <c r="G18" s="4">
        <v>338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5">
      <c r="A19" t="s">
        <v>289</v>
      </c>
      <c r="B19" s="4">
        <v>1</v>
      </c>
      <c r="C19" s="4"/>
      <c r="D19" s="19">
        <v>26</v>
      </c>
      <c r="E19" s="4">
        <v>2</v>
      </c>
      <c r="F19" s="4" t="s">
        <v>428</v>
      </c>
      <c r="G19" s="4">
        <v>2681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 t="s">
        <v>252</v>
      </c>
      <c r="B20" s="4">
        <v>1</v>
      </c>
      <c r="C20" s="4"/>
      <c r="D20" s="19">
        <v>13.1</v>
      </c>
      <c r="E20" s="4">
        <v>1</v>
      </c>
      <c r="F20" s="4"/>
      <c r="G20" s="4">
        <v>290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5">
      <c r="A21" t="s">
        <v>250</v>
      </c>
      <c r="B21" s="4">
        <v>1</v>
      </c>
      <c r="C21" s="4"/>
      <c r="D21" s="19">
        <v>14.1</v>
      </c>
      <c r="E21" s="4">
        <v>1</v>
      </c>
      <c r="F21" s="4"/>
      <c r="G21" s="4">
        <v>297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5">
      <c r="A22" t="s">
        <v>276</v>
      </c>
      <c r="B22" s="4">
        <v>1</v>
      </c>
      <c r="C22" s="4"/>
      <c r="D22" s="19">
        <v>19.8</v>
      </c>
      <c r="E22" s="4">
        <v>1</v>
      </c>
      <c r="F22" s="4"/>
      <c r="G22" s="4">
        <v>270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5">
      <c r="A23" t="s">
        <v>204</v>
      </c>
      <c r="B23" s="4">
        <v>1</v>
      </c>
      <c r="C23" s="4"/>
      <c r="D23" s="19">
        <v>15.5</v>
      </c>
      <c r="E23" s="4">
        <v>1</v>
      </c>
      <c r="F23" s="4"/>
      <c r="G23" s="4">
        <v>384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5">
      <c r="A24" t="s">
        <v>316</v>
      </c>
      <c r="B24" s="4">
        <v>1</v>
      </c>
      <c r="C24" s="4"/>
      <c r="D24" s="19">
        <v>20.6</v>
      </c>
      <c r="E24" s="4">
        <v>1</v>
      </c>
      <c r="F24" s="4"/>
      <c r="G24" s="4">
        <v>209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5">
      <c r="A25" t="s">
        <v>256</v>
      </c>
      <c r="B25" s="4">
        <v>1</v>
      </c>
      <c r="C25" s="4"/>
      <c r="D25" s="19">
        <v>12.6</v>
      </c>
      <c r="E25" s="4">
        <v>1</v>
      </c>
      <c r="F25" s="4"/>
      <c r="G25" s="4">
        <v>288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5">
      <c r="A26" t="s">
        <v>255</v>
      </c>
      <c r="B26" s="4">
        <v>1</v>
      </c>
      <c r="C26" s="4"/>
      <c r="D26" s="19">
        <v>30.2</v>
      </c>
      <c r="E26" s="4">
        <v>1</v>
      </c>
      <c r="F26" s="4"/>
      <c r="G26" s="4">
        <v>404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5">
      <c r="A27" t="s">
        <v>266</v>
      </c>
      <c r="B27" s="4">
        <v>1</v>
      </c>
      <c r="C27" s="4"/>
      <c r="D27" s="19">
        <v>13.4</v>
      </c>
      <c r="E27" s="4">
        <v>1</v>
      </c>
      <c r="F27" s="4"/>
      <c r="G27" s="4">
        <v>339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5">
      <c r="A28" t="s">
        <v>310</v>
      </c>
      <c r="B28" s="4">
        <v>1</v>
      </c>
      <c r="C28" s="4"/>
      <c r="D28" s="19">
        <v>12</v>
      </c>
      <c r="E28" s="4">
        <v>1</v>
      </c>
      <c r="F28" s="4"/>
      <c r="G28" s="4">
        <v>170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5">
      <c r="A29" t="s">
        <v>229</v>
      </c>
      <c r="B29" s="4">
        <v>1</v>
      </c>
      <c r="C29" s="4"/>
      <c r="D29" s="19">
        <v>10.7</v>
      </c>
      <c r="E29" s="4">
        <v>1</v>
      </c>
      <c r="F29" s="4"/>
      <c r="G29" s="4">
        <v>287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5">
      <c r="A30" t="s">
        <v>222</v>
      </c>
      <c r="B30" s="4">
        <v>1</v>
      </c>
      <c r="C30" s="4"/>
      <c r="D30" s="19">
        <v>24.6</v>
      </c>
      <c r="E30" s="4">
        <v>1</v>
      </c>
      <c r="F30" s="4"/>
      <c r="G30" s="4">
        <v>308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5">
      <c r="A31" t="s">
        <v>227</v>
      </c>
      <c r="B31" s="4">
        <v>1</v>
      </c>
      <c r="C31" s="4"/>
      <c r="D31" s="19">
        <v>6.6</v>
      </c>
      <c r="E31" s="4">
        <v>1</v>
      </c>
      <c r="F31" s="4"/>
      <c r="G31" s="4">
        <v>260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5">
      <c r="A32" t="s">
        <v>223</v>
      </c>
      <c r="B32" s="4">
        <v>2</v>
      </c>
      <c r="C32" s="4" t="s">
        <v>411</v>
      </c>
      <c r="D32" s="19">
        <v>6.5</v>
      </c>
      <c r="E32" s="4">
        <v>2</v>
      </c>
      <c r="F32" s="4" t="s">
        <v>411</v>
      </c>
      <c r="G32" s="4">
        <v>261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x14ac:dyDescent="0.25">
      <c r="A33" t="s">
        <v>280</v>
      </c>
      <c r="B33" s="4">
        <v>1</v>
      </c>
      <c r="C33" s="4"/>
      <c r="D33" s="19">
        <v>15.2</v>
      </c>
      <c r="E33" s="4">
        <v>1</v>
      </c>
      <c r="F33" s="4"/>
      <c r="G33" s="4">
        <v>255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5">
      <c r="A34" t="s">
        <v>315</v>
      </c>
      <c r="B34" s="4">
        <v>1</v>
      </c>
      <c r="C34" s="4"/>
      <c r="D34" s="19">
        <v>14.4</v>
      </c>
      <c r="E34" s="4">
        <v>1</v>
      </c>
      <c r="F34" s="4"/>
      <c r="G34" s="4">
        <v>161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5">
      <c r="A35" t="s">
        <v>215</v>
      </c>
      <c r="B35" s="4">
        <v>1</v>
      </c>
      <c r="C35" s="4"/>
      <c r="D35" s="19">
        <v>16.2</v>
      </c>
      <c r="E35" s="4">
        <v>1</v>
      </c>
      <c r="F35" s="4"/>
      <c r="G35" s="4">
        <v>363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5">
      <c r="A36" t="s">
        <v>220</v>
      </c>
      <c r="B36" s="4">
        <v>1</v>
      </c>
      <c r="C36" s="4"/>
      <c r="D36" s="19">
        <v>29.4</v>
      </c>
      <c r="E36" s="4">
        <v>2</v>
      </c>
      <c r="F36" s="4" t="s">
        <v>428</v>
      </c>
      <c r="G36" s="4">
        <v>1973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5">
      <c r="A37" t="s">
        <v>291</v>
      </c>
      <c r="B37" s="4">
        <v>1</v>
      </c>
      <c r="C37" s="4"/>
      <c r="D37" s="19">
        <v>21.6</v>
      </c>
      <c r="E37" s="4">
        <v>1</v>
      </c>
      <c r="F37" s="4"/>
      <c r="G37" s="4">
        <v>252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5">
      <c r="A38" t="s">
        <v>270</v>
      </c>
      <c r="B38" s="4">
        <v>1</v>
      </c>
      <c r="C38" s="4"/>
      <c r="D38" s="19">
        <v>13.7</v>
      </c>
      <c r="E38" s="4">
        <v>1</v>
      </c>
      <c r="F38" s="4"/>
      <c r="G38" s="4">
        <v>384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5">
      <c r="A39" t="s">
        <v>230</v>
      </c>
      <c r="B39" s="4">
        <v>1</v>
      </c>
      <c r="C39" s="4"/>
      <c r="D39" s="19">
        <v>18.8</v>
      </c>
      <c r="E39" s="4">
        <v>2</v>
      </c>
      <c r="F39" s="4" t="s">
        <v>421</v>
      </c>
      <c r="G39" s="4">
        <v>1126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5">
      <c r="A40" t="s">
        <v>300</v>
      </c>
      <c r="B40" s="4">
        <v>1</v>
      </c>
      <c r="C40" s="4"/>
      <c r="D40" s="19">
        <v>19.7</v>
      </c>
      <c r="E40" s="4">
        <v>1</v>
      </c>
      <c r="F40" s="4"/>
      <c r="G40" s="4">
        <v>323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5">
      <c r="A41" t="s">
        <v>312</v>
      </c>
      <c r="B41" s="4">
        <v>1</v>
      </c>
      <c r="C41" s="4"/>
      <c r="D41" s="19">
        <v>25.4</v>
      </c>
      <c r="E41" s="4">
        <v>1</v>
      </c>
      <c r="F41" s="4"/>
      <c r="G41" s="4">
        <v>80</v>
      </c>
      <c r="H41" s="4"/>
      <c r="I41" s="4"/>
    </row>
    <row r="42" spans="1:36" x14ac:dyDescent="0.25">
      <c r="A42" t="s">
        <v>239</v>
      </c>
      <c r="B42" s="4">
        <v>1</v>
      </c>
      <c r="C42" s="4"/>
      <c r="D42" s="19">
        <v>13.5</v>
      </c>
      <c r="E42" s="4">
        <v>1</v>
      </c>
      <c r="F42" s="4"/>
      <c r="G42" s="4">
        <v>252</v>
      </c>
      <c r="H42" s="4"/>
      <c r="I42" s="4"/>
    </row>
    <row r="43" spans="1:36" x14ac:dyDescent="0.25">
      <c r="A43" t="s">
        <v>207</v>
      </c>
      <c r="B43" s="4">
        <v>1</v>
      </c>
      <c r="C43" s="4"/>
      <c r="D43" s="19">
        <v>20.3</v>
      </c>
      <c r="E43" s="4">
        <v>1</v>
      </c>
      <c r="F43" s="4"/>
      <c r="G43" s="4">
        <v>1019</v>
      </c>
      <c r="H43" s="4"/>
      <c r="I43" s="4"/>
    </row>
    <row r="44" spans="1:36" x14ac:dyDescent="0.25">
      <c r="A44" t="s">
        <v>238</v>
      </c>
      <c r="B44" s="4">
        <v>1</v>
      </c>
      <c r="C44" s="4"/>
      <c r="D44" s="19">
        <v>31.8</v>
      </c>
      <c r="E44" s="4">
        <v>1</v>
      </c>
      <c r="F44" s="4"/>
      <c r="G44" s="4">
        <v>981</v>
      </c>
      <c r="H44" s="4"/>
      <c r="I44" s="4"/>
    </row>
    <row r="45" spans="1:36" x14ac:dyDescent="0.25">
      <c r="A45" t="s">
        <v>209</v>
      </c>
      <c r="B45" s="4">
        <v>1</v>
      </c>
      <c r="C45" s="4"/>
      <c r="D45" s="19">
        <v>42.8</v>
      </c>
      <c r="E45" s="4">
        <v>1</v>
      </c>
      <c r="F45" s="4"/>
      <c r="G45" s="4">
        <v>1094</v>
      </c>
      <c r="H45" s="4"/>
      <c r="I45" s="4"/>
    </row>
    <row r="46" spans="1:36" x14ac:dyDescent="0.25">
      <c r="A46" t="s">
        <v>208</v>
      </c>
      <c r="B46" s="4">
        <v>1</v>
      </c>
      <c r="C46" s="4"/>
      <c r="D46" s="19">
        <v>79.7</v>
      </c>
      <c r="E46" s="4">
        <v>1</v>
      </c>
      <c r="F46" s="4"/>
      <c r="G46" s="4">
        <v>528</v>
      </c>
      <c r="H46" s="4"/>
      <c r="I46" s="4"/>
    </row>
    <row r="47" spans="1:36" x14ac:dyDescent="0.25">
      <c r="A47" t="s">
        <v>319</v>
      </c>
      <c r="B47" s="4">
        <v>1</v>
      </c>
      <c r="C47" s="4"/>
      <c r="D47" s="19">
        <v>33.5</v>
      </c>
      <c r="E47" s="4">
        <v>1</v>
      </c>
      <c r="F47" s="4"/>
      <c r="G47" s="4">
        <v>549</v>
      </c>
      <c r="H47" s="4"/>
      <c r="I47" s="4"/>
    </row>
    <row r="48" spans="1:36" x14ac:dyDescent="0.25">
      <c r="A48" t="s">
        <v>311</v>
      </c>
      <c r="B48" s="4">
        <v>1</v>
      </c>
      <c r="C48" s="4"/>
      <c r="D48" s="19">
        <v>30.5</v>
      </c>
      <c r="E48" s="4">
        <v>1</v>
      </c>
      <c r="F48" s="4"/>
      <c r="G48" s="4">
        <v>537</v>
      </c>
      <c r="H48" s="4"/>
      <c r="I48" s="4"/>
    </row>
    <row r="49" spans="1:9" x14ac:dyDescent="0.25">
      <c r="A49" t="s">
        <v>247</v>
      </c>
      <c r="B49" s="4">
        <v>1</v>
      </c>
      <c r="C49" s="4"/>
      <c r="D49" s="19">
        <v>27.5</v>
      </c>
      <c r="E49" s="4">
        <v>1</v>
      </c>
      <c r="F49" s="4"/>
      <c r="G49" s="4">
        <v>675</v>
      </c>
      <c r="H49" s="4"/>
      <c r="I49" s="4"/>
    </row>
    <row r="50" spans="1:9" x14ac:dyDescent="0.25">
      <c r="A50" t="s">
        <v>294</v>
      </c>
      <c r="B50" s="4">
        <v>1</v>
      </c>
      <c r="C50" s="4"/>
      <c r="D50" s="19">
        <v>33.299999999999997</v>
      </c>
      <c r="E50" s="4">
        <v>1</v>
      </c>
      <c r="F50" s="4"/>
      <c r="G50" s="4">
        <v>560</v>
      </c>
      <c r="H50" s="4"/>
      <c r="I50" s="4"/>
    </row>
    <row r="51" spans="1:9" x14ac:dyDescent="0.25">
      <c r="A51" t="s">
        <v>303</v>
      </c>
      <c r="B51" s="4">
        <v>1</v>
      </c>
      <c r="C51" s="4"/>
      <c r="D51" s="19">
        <v>31.2</v>
      </c>
      <c r="E51" s="4">
        <v>1</v>
      </c>
      <c r="F51" s="4"/>
      <c r="G51" s="4">
        <v>551</v>
      </c>
      <c r="H51" s="4"/>
      <c r="I51" s="4"/>
    </row>
    <row r="52" spans="1:9" x14ac:dyDescent="0.25">
      <c r="A52" t="s">
        <v>307</v>
      </c>
      <c r="B52" s="4">
        <v>1</v>
      </c>
      <c r="C52" s="4"/>
      <c r="D52" s="19">
        <v>39.5</v>
      </c>
      <c r="E52" s="4">
        <v>1</v>
      </c>
      <c r="F52" s="4"/>
      <c r="G52" s="4">
        <v>546</v>
      </c>
      <c r="H52" s="4"/>
      <c r="I52" s="4"/>
    </row>
    <row r="53" spans="1:9" x14ac:dyDescent="0.25">
      <c r="A53" t="s">
        <v>210</v>
      </c>
      <c r="B53" s="4">
        <v>1</v>
      </c>
      <c r="C53" s="4"/>
      <c r="D53" s="19">
        <v>17.399999999999999</v>
      </c>
      <c r="E53" s="4">
        <v>1</v>
      </c>
      <c r="F53" s="4"/>
      <c r="G53" s="4">
        <v>111</v>
      </c>
      <c r="H53" s="4"/>
      <c r="I53" s="4"/>
    </row>
    <row r="54" spans="1:9" x14ac:dyDescent="0.25">
      <c r="A54" t="s">
        <v>279</v>
      </c>
      <c r="B54" s="4">
        <v>1</v>
      </c>
      <c r="C54" s="4"/>
      <c r="D54" s="19">
        <v>127.1</v>
      </c>
      <c r="E54" s="4">
        <v>1</v>
      </c>
      <c r="F54" s="4"/>
      <c r="G54" s="4">
        <v>654</v>
      </c>
      <c r="H54" s="4"/>
      <c r="I54" s="4"/>
    </row>
    <row r="55" spans="1:9" x14ac:dyDescent="0.25">
      <c r="A55" t="s">
        <v>231</v>
      </c>
      <c r="B55" s="4">
        <v>1</v>
      </c>
      <c r="C55" s="4"/>
      <c r="D55" s="19">
        <v>120</v>
      </c>
      <c r="E55" s="4">
        <v>1</v>
      </c>
      <c r="F55" s="4"/>
      <c r="G55" s="4">
        <v>726</v>
      </c>
      <c r="H55" s="4"/>
      <c r="I55" s="4"/>
    </row>
    <row r="56" spans="1:9" x14ac:dyDescent="0.25">
      <c r="A56" t="s">
        <v>304</v>
      </c>
      <c r="B56" s="4">
        <v>1</v>
      </c>
      <c r="C56" s="4"/>
      <c r="D56" s="19">
        <v>42.6</v>
      </c>
      <c r="E56" s="4">
        <v>1</v>
      </c>
      <c r="F56" s="4"/>
      <c r="G56" s="4">
        <v>672</v>
      </c>
      <c r="H56" s="4"/>
      <c r="I56" s="4"/>
    </row>
    <row r="57" spans="1:9" x14ac:dyDescent="0.25">
      <c r="A57" t="s">
        <v>257</v>
      </c>
      <c r="B57" s="4">
        <v>1</v>
      </c>
      <c r="C57" s="4"/>
      <c r="D57" s="19">
        <v>91.2</v>
      </c>
      <c r="E57" s="4">
        <v>1</v>
      </c>
      <c r="F57" s="4"/>
      <c r="G57" s="4">
        <v>461</v>
      </c>
      <c r="H57" s="4"/>
      <c r="I57" s="4"/>
    </row>
    <row r="58" spans="1:9" x14ac:dyDescent="0.25">
      <c r="A58" t="s">
        <v>268</v>
      </c>
      <c r="B58" s="4">
        <v>1</v>
      </c>
      <c r="C58" s="4"/>
      <c r="D58" s="19">
        <v>27.5</v>
      </c>
      <c r="E58" s="4">
        <v>1</v>
      </c>
      <c r="F58" s="4"/>
      <c r="G58" s="4">
        <v>891</v>
      </c>
      <c r="H58" s="4"/>
      <c r="I58" s="4"/>
    </row>
    <row r="59" spans="1:9" x14ac:dyDescent="0.25">
      <c r="A59" t="s">
        <v>290</v>
      </c>
      <c r="B59" s="4">
        <v>1</v>
      </c>
      <c r="C59" s="4"/>
      <c r="D59" s="19">
        <v>35.299999999999997</v>
      </c>
      <c r="E59" s="4">
        <v>1</v>
      </c>
      <c r="F59" s="4"/>
      <c r="G59" s="4">
        <v>662</v>
      </c>
      <c r="H59" s="4"/>
      <c r="I59" s="4"/>
    </row>
    <row r="60" spans="1:9" x14ac:dyDescent="0.25">
      <c r="A60" t="s">
        <v>251</v>
      </c>
      <c r="B60" s="4">
        <v>1</v>
      </c>
      <c r="C60" s="4"/>
      <c r="D60" s="19">
        <v>30.6</v>
      </c>
      <c r="E60" s="4">
        <v>2</v>
      </c>
      <c r="F60" s="4" t="s">
        <v>421</v>
      </c>
      <c r="G60" s="4">
        <v>1209</v>
      </c>
    </row>
    <row r="61" spans="1:9" x14ac:dyDescent="0.25">
      <c r="A61" t="s">
        <v>259</v>
      </c>
      <c r="B61" s="4">
        <v>1</v>
      </c>
      <c r="C61" s="4"/>
      <c r="D61" s="19">
        <v>26.3</v>
      </c>
      <c r="E61" s="4">
        <v>2</v>
      </c>
      <c r="F61" s="4" t="s">
        <v>428</v>
      </c>
      <c r="G61" s="4">
        <v>1013</v>
      </c>
    </row>
    <row r="62" spans="1:9" x14ac:dyDescent="0.25">
      <c r="A62" t="s">
        <v>241</v>
      </c>
      <c r="B62" s="4">
        <v>1</v>
      </c>
      <c r="C62" s="4"/>
      <c r="D62" s="19">
        <v>24.3</v>
      </c>
      <c r="E62" s="4">
        <v>2</v>
      </c>
      <c r="F62" s="4" t="s">
        <v>421</v>
      </c>
      <c r="G62" s="4">
        <v>1217</v>
      </c>
    </row>
    <row r="63" spans="1:9" x14ac:dyDescent="0.25">
      <c r="A63" t="s">
        <v>262</v>
      </c>
      <c r="B63" s="4">
        <v>1</v>
      </c>
      <c r="C63" s="4"/>
      <c r="D63" s="19">
        <v>45.9</v>
      </c>
      <c r="E63" s="4">
        <v>1</v>
      </c>
      <c r="F63" s="4"/>
      <c r="G63" s="4">
        <v>419</v>
      </c>
    </row>
    <row r="64" spans="1:9" x14ac:dyDescent="0.25">
      <c r="A64" t="s">
        <v>258</v>
      </c>
      <c r="B64" s="4">
        <v>1</v>
      </c>
      <c r="C64" s="4"/>
      <c r="D64" s="19">
        <v>74.599999999999994</v>
      </c>
      <c r="E64" s="4">
        <v>1</v>
      </c>
      <c r="F64" s="4"/>
      <c r="G64" s="4">
        <v>387</v>
      </c>
    </row>
    <row r="65" spans="1:7" x14ac:dyDescent="0.25">
      <c r="A65" t="s">
        <v>302</v>
      </c>
      <c r="B65" s="4">
        <v>1</v>
      </c>
      <c r="C65" s="4"/>
      <c r="D65" s="19">
        <v>83.3</v>
      </c>
      <c r="E65" s="4">
        <v>1</v>
      </c>
      <c r="F65" s="4"/>
      <c r="G65" s="4">
        <v>275</v>
      </c>
    </row>
    <row r="66" spans="1:7" x14ac:dyDescent="0.25">
      <c r="A66" t="s">
        <v>318</v>
      </c>
      <c r="B66" s="4">
        <v>1</v>
      </c>
      <c r="C66" s="4"/>
      <c r="D66" s="19">
        <v>77.099999999999994</v>
      </c>
      <c r="E66" s="4">
        <v>1</v>
      </c>
      <c r="F66" s="4"/>
      <c r="G66" s="4">
        <v>284</v>
      </c>
    </row>
    <row r="67" spans="1:7" x14ac:dyDescent="0.25">
      <c r="A67" t="s">
        <v>271</v>
      </c>
      <c r="B67" s="4">
        <v>1</v>
      </c>
      <c r="C67" s="4"/>
      <c r="D67" s="19">
        <v>27.9</v>
      </c>
      <c r="E67" s="4">
        <v>1</v>
      </c>
      <c r="F67" s="4"/>
      <c r="G67" s="4">
        <v>710</v>
      </c>
    </row>
    <row r="68" spans="1:7" x14ac:dyDescent="0.25">
      <c r="A68" t="s">
        <v>292</v>
      </c>
      <c r="B68" s="4">
        <v>1</v>
      </c>
      <c r="C68" s="4"/>
      <c r="D68" s="19">
        <v>32.299999999999997</v>
      </c>
      <c r="E68" s="4">
        <v>1</v>
      </c>
      <c r="F68" s="4"/>
      <c r="G68" s="4">
        <v>533</v>
      </c>
    </row>
    <row r="69" spans="1:7" x14ac:dyDescent="0.25">
      <c r="A69" t="s">
        <v>298</v>
      </c>
      <c r="B69" s="4">
        <v>1</v>
      </c>
      <c r="C69" s="4"/>
      <c r="D69" s="19">
        <v>32.9</v>
      </c>
      <c r="E69" s="4">
        <v>1</v>
      </c>
      <c r="F69" s="4"/>
      <c r="G69" s="4">
        <v>534</v>
      </c>
    </row>
    <row r="70" spans="1:7" x14ac:dyDescent="0.25">
      <c r="A70" t="s">
        <v>263</v>
      </c>
      <c r="B70" s="4">
        <v>1</v>
      </c>
      <c r="C70" s="4"/>
      <c r="D70" s="19">
        <v>18.2</v>
      </c>
      <c r="E70" s="4">
        <v>1</v>
      </c>
      <c r="F70" s="4"/>
      <c r="G70" s="4">
        <v>137</v>
      </c>
    </row>
    <row r="71" spans="1:7" x14ac:dyDescent="0.25">
      <c r="A71" t="s">
        <v>287</v>
      </c>
      <c r="B71" s="4">
        <v>1</v>
      </c>
      <c r="C71" s="4"/>
      <c r="D71" s="19">
        <v>28.2</v>
      </c>
      <c r="E71" s="4">
        <v>1</v>
      </c>
      <c r="F71" s="4"/>
      <c r="G71" s="4">
        <v>183</v>
      </c>
    </row>
    <row r="72" spans="1:7" x14ac:dyDescent="0.25">
      <c r="A72" t="s">
        <v>228</v>
      </c>
      <c r="B72" s="4">
        <v>1</v>
      </c>
      <c r="C72" s="4"/>
      <c r="D72" s="19">
        <v>25.1</v>
      </c>
      <c r="E72" s="4">
        <v>1</v>
      </c>
      <c r="F72" s="4"/>
      <c r="G72" s="4">
        <v>750</v>
      </c>
    </row>
    <row r="73" spans="1:7" x14ac:dyDescent="0.25">
      <c r="A73" t="s">
        <v>317</v>
      </c>
      <c r="B73" s="4">
        <v>1</v>
      </c>
      <c r="C73" s="4"/>
      <c r="D73" s="19">
        <v>28.1</v>
      </c>
      <c r="E73" s="4">
        <v>1</v>
      </c>
      <c r="F73" s="4"/>
      <c r="G73" s="4">
        <v>483</v>
      </c>
    </row>
    <row r="74" spans="1:7" x14ac:dyDescent="0.25">
      <c r="A74" t="s">
        <v>265</v>
      </c>
      <c r="B74" s="4">
        <v>1</v>
      </c>
      <c r="C74" s="4"/>
      <c r="D74" s="19">
        <v>27.2</v>
      </c>
      <c r="E74" s="4">
        <v>1</v>
      </c>
      <c r="F74" s="4"/>
      <c r="G74" s="4">
        <v>1019</v>
      </c>
    </row>
    <row r="75" spans="1:7" x14ac:dyDescent="0.25">
      <c r="A75" t="s">
        <v>299</v>
      </c>
      <c r="B75" s="4">
        <v>1</v>
      </c>
      <c r="C75" s="4"/>
      <c r="D75" s="19">
        <v>33.9</v>
      </c>
      <c r="E75" s="4">
        <v>1</v>
      </c>
      <c r="F75" s="4"/>
      <c r="G75" s="4">
        <v>581</v>
      </c>
    </row>
    <row r="76" spans="1:7" x14ac:dyDescent="0.25">
      <c r="A76" t="s">
        <v>216</v>
      </c>
      <c r="B76" s="4">
        <v>1</v>
      </c>
      <c r="C76" s="4"/>
      <c r="D76" s="19">
        <v>17.600000000000001</v>
      </c>
      <c r="E76" s="4">
        <v>1</v>
      </c>
      <c r="F76" s="4"/>
      <c r="G76" s="4">
        <v>584</v>
      </c>
    </row>
    <row r="77" spans="1:7" x14ac:dyDescent="0.25">
      <c r="A77" t="s">
        <v>245</v>
      </c>
      <c r="B77" s="4">
        <v>1</v>
      </c>
      <c r="C77" s="4"/>
      <c r="D77" s="19">
        <v>48.2</v>
      </c>
      <c r="E77" s="4">
        <v>1</v>
      </c>
      <c r="F77" s="4"/>
      <c r="G77" s="4">
        <v>812</v>
      </c>
    </row>
    <row r="78" spans="1:7" x14ac:dyDescent="0.25">
      <c r="A78" t="s">
        <v>219</v>
      </c>
      <c r="B78" s="4">
        <v>1</v>
      </c>
      <c r="C78" s="4"/>
      <c r="D78" s="19">
        <v>42.9</v>
      </c>
      <c r="E78" s="4">
        <v>1</v>
      </c>
      <c r="F78" s="4"/>
      <c r="G78" s="4">
        <v>441</v>
      </c>
    </row>
    <row r="79" spans="1:7" x14ac:dyDescent="0.25">
      <c r="A79" t="s">
        <v>203</v>
      </c>
      <c r="B79" s="4">
        <v>1</v>
      </c>
      <c r="C79" s="4"/>
      <c r="D79" s="19">
        <v>37.200000000000003</v>
      </c>
      <c r="E79" s="4">
        <v>1</v>
      </c>
      <c r="F79" s="4"/>
      <c r="G79" s="4">
        <v>422</v>
      </c>
    </row>
    <row r="80" spans="1:7" x14ac:dyDescent="0.25">
      <c r="A80" t="s">
        <v>205</v>
      </c>
      <c r="B80" s="4">
        <v>1</v>
      </c>
      <c r="C80" s="4"/>
      <c r="D80" s="19">
        <v>63</v>
      </c>
      <c r="E80" s="4">
        <v>1</v>
      </c>
      <c r="F80" s="4"/>
      <c r="G80" s="4">
        <v>545</v>
      </c>
    </row>
    <row r="81" spans="1:7" x14ac:dyDescent="0.25">
      <c r="A81" t="s">
        <v>234</v>
      </c>
      <c r="B81" s="4">
        <v>1</v>
      </c>
      <c r="C81" s="4"/>
      <c r="D81" s="19">
        <v>23.3</v>
      </c>
      <c r="E81" s="4">
        <v>1</v>
      </c>
      <c r="F81" s="4"/>
      <c r="G81" s="4">
        <v>296</v>
      </c>
    </row>
    <row r="82" spans="1:7" x14ac:dyDescent="0.25">
      <c r="A82" t="s">
        <v>274</v>
      </c>
      <c r="B82" s="4">
        <v>1</v>
      </c>
      <c r="C82" s="4"/>
      <c r="D82" s="19">
        <v>30.6</v>
      </c>
      <c r="E82" s="4">
        <v>1</v>
      </c>
      <c r="F82" s="4"/>
      <c r="G82" s="4">
        <v>681</v>
      </c>
    </row>
    <row r="83" spans="1:7" x14ac:dyDescent="0.25">
      <c r="A83" t="s">
        <v>226</v>
      </c>
      <c r="B83" s="4">
        <v>1</v>
      </c>
      <c r="C83" s="4"/>
      <c r="D83" s="19">
        <v>25.4</v>
      </c>
      <c r="E83" s="4">
        <v>1</v>
      </c>
      <c r="F83" s="4"/>
      <c r="G83" s="4">
        <v>831</v>
      </c>
    </row>
    <row r="84" spans="1:7" x14ac:dyDescent="0.25">
      <c r="A84" t="s">
        <v>253</v>
      </c>
      <c r="B84" s="4">
        <v>1</v>
      </c>
      <c r="C84" s="4"/>
      <c r="D84" s="19">
        <v>37.1</v>
      </c>
      <c r="E84" s="4">
        <v>1</v>
      </c>
      <c r="F84" s="4"/>
      <c r="G84" s="4">
        <v>168</v>
      </c>
    </row>
    <row r="85" spans="1:7" x14ac:dyDescent="0.25">
      <c r="A85" t="s">
        <v>281</v>
      </c>
      <c r="B85" s="4">
        <v>1</v>
      </c>
      <c r="C85" s="4"/>
      <c r="D85" s="19">
        <v>72.8</v>
      </c>
      <c r="E85" s="4">
        <v>1</v>
      </c>
      <c r="F85" s="4"/>
      <c r="G85" s="4">
        <v>279</v>
      </c>
    </row>
    <row r="86" spans="1:7" x14ac:dyDescent="0.25">
      <c r="A86" t="s">
        <v>275</v>
      </c>
      <c r="B86" s="4">
        <v>1</v>
      </c>
      <c r="C86" s="4"/>
      <c r="D86" s="19">
        <v>31.1</v>
      </c>
      <c r="E86" s="4">
        <v>1</v>
      </c>
      <c r="F86" s="4"/>
      <c r="G86" s="4">
        <v>684</v>
      </c>
    </row>
    <row r="87" spans="1:7" x14ac:dyDescent="0.25">
      <c r="A87" t="s">
        <v>217</v>
      </c>
      <c r="B87" s="4">
        <v>1</v>
      </c>
      <c r="C87" s="4"/>
      <c r="D87" s="19">
        <v>28.1</v>
      </c>
      <c r="E87" s="4">
        <v>1</v>
      </c>
      <c r="F87" s="4"/>
      <c r="G87" s="4">
        <v>924</v>
      </c>
    </row>
    <row r="88" spans="1:7" x14ac:dyDescent="0.25">
      <c r="A88" t="s">
        <v>242</v>
      </c>
      <c r="B88" s="4">
        <v>1</v>
      </c>
      <c r="C88" s="4"/>
      <c r="D88" s="19">
        <v>45.5</v>
      </c>
      <c r="E88" s="4">
        <v>1</v>
      </c>
      <c r="F88" s="4"/>
      <c r="G88" s="4">
        <v>824</v>
      </c>
    </row>
    <row r="89" spans="1:7" x14ac:dyDescent="0.25">
      <c r="A89" t="s">
        <v>267</v>
      </c>
      <c r="B89" s="4">
        <v>1</v>
      </c>
      <c r="C89" s="4"/>
      <c r="D89" s="19">
        <v>28.5</v>
      </c>
      <c r="E89" s="4">
        <v>1</v>
      </c>
      <c r="F89" s="4"/>
      <c r="G89" s="4">
        <v>906</v>
      </c>
    </row>
    <row r="90" spans="1:7" x14ac:dyDescent="0.25">
      <c r="A90" t="s">
        <v>246</v>
      </c>
      <c r="B90" s="4">
        <v>1</v>
      </c>
      <c r="C90" s="4"/>
      <c r="D90" s="19">
        <v>24.6</v>
      </c>
      <c r="E90" s="4">
        <v>1</v>
      </c>
      <c r="F90" s="4"/>
      <c r="G90" s="4">
        <v>312</v>
      </c>
    </row>
    <row r="91" spans="1:7" x14ac:dyDescent="0.25">
      <c r="A91" t="s">
        <v>306</v>
      </c>
      <c r="B91" s="4">
        <v>1</v>
      </c>
      <c r="C91" s="4"/>
      <c r="D91" s="19">
        <v>29.3</v>
      </c>
      <c r="E91" s="4">
        <v>1</v>
      </c>
      <c r="F91" s="4"/>
      <c r="G91" s="4">
        <v>206</v>
      </c>
    </row>
    <row r="92" spans="1:7" x14ac:dyDescent="0.25">
      <c r="A92" t="s">
        <v>288</v>
      </c>
      <c r="B92" s="4">
        <v>1</v>
      </c>
      <c r="C92" s="4"/>
      <c r="D92" s="19">
        <v>66.900000000000006</v>
      </c>
      <c r="E92" s="4">
        <v>1</v>
      </c>
      <c r="F92" s="4"/>
      <c r="G92" s="4">
        <v>411</v>
      </c>
    </row>
    <row r="93" spans="1:7" x14ac:dyDescent="0.25">
      <c r="A93" t="s">
        <v>232</v>
      </c>
      <c r="B93" s="4">
        <v>1</v>
      </c>
      <c r="C93" s="4"/>
      <c r="D93" s="19">
        <v>41.9</v>
      </c>
      <c r="E93" s="4">
        <v>1</v>
      </c>
      <c r="F93" s="4"/>
      <c r="G93" s="4">
        <v>1244</v>
      </c>
    </row>
    <row r="94" spans="1:7" x14ac:dyDescent="0.25">
      <c r="A94" t="s">
        <v>235</v>
      </c>
      <c r="B94" s="4">
        <v>1</v>
      </c>
      <c r="C94" s="4"/>
      <c r="D94" s="19">
        <v>22.4</v>
      </c>
      <c r="E94" s="4">
        <v>1</v>
      </c>
      <c r="F94" s="4"/>
      <c r="G94" s="4">
        <v>632</v>
      </c>
    </row>
    <row r="95" spans="1:7" x14ac:dyDescent="0.25">
      <c r="A95" t="s">
        <v>214</v>
      </c>
      <c r="B95" s="4">
        <v>1</v>
      </c>
      <c r="C95" s="4"/>
      <c r="D95" s="19">
        <v>20.399999999999999</v>
      </c>
      <c r="E95" s="4">
        <v>1</v>
      </c>
      <c r="F95" s="4"/>
      <c r="G95" s="4">
        <v>743</v>
      </c>
    </row>
    <row r="96" spans="1:7" x14ac:dyDescent="0.25">
      <c r="A96" t="s">
        <v>211</v>
      </c>
      <c r="B96" s="4">
        <v>1</v>
      </c>
      <c r="C96" s="4"/>
      <c r="D96" s="19">
        <v>20.100000000000001</v>
      </c>
      <c r="E96" s="4">
        <v>1</v>
      </c>
      <c r="F96" s="4"/>
      <c r="G96" s="4">
        <v>882</v>
      </c>
    </row>
    <row r="97" spans="1:7" x14ac:dyDescent="0.25">
      <c r="A97" t="s">
        <v>244</v>
      </c>
      <c r="B97" s="4">
        <v>1</v>
      </c>
      <c r="C97" s="4"/>
      <c r="D97" s="19">
        <v>23.1</v>
      </c>
      <c r="E97" s="4">
        <v>1</v>
      </c>
      <c r="F97" s="4"/>
      <c r="G97" s="4">
        <v>837</v>
      </c>
    </row>
    <row r="98" spans="1:7" x14ac:dyDescent="0.25">
      <c r="A98" t="s">
        <v>254</v>
      </c>
      <c r="B98" s="4">
        <v>1</v>
      </c>
      <c r="C98" s="4"/>
      <c r="D98" s="19">
        <v>22.7</v>
      </c>
      <c r="E98" s="4">
        <v>1</v>
      </c>
      <c r="F98" s="4"/>
      <c r="G98" s="4">
        <v>837</v>
      </c>
    </row>
    <row r="99" spans="1:7" x14ac:dyDescent="0.25">
      <c r="A99" t="s">
        <v>221</v>
      </c>
      <c r="B99" s="4">
        <v>1</v>
      </c>
      <c r="C99" s="4"/>
      <c r="D99" s="19">
        <v>30.8</v>
      </c>
      <c r="E99" s="4">
        <v>1</v>
      </c>
      <c r="F99" s="4"/>
      <c r="G99" s="4">
        <v>158</v>
      </c>
    </row>
    <row r="100" spans="1:7" x14ac:dyDescent="0.25">
      <c r="A100" t="s">
        <v>269</v>
      </c>
      <c r="B100" s="4">
        <v>1</v>
      </c>
      <c r="C100" s="4"/>
      <c r="D100" s="19">
        <v>108</v>
      </c>
      <c r="E100" s="4">
        <v>1</v>
      </c>
      <c r="F100" s="4"/>
      <c r="G100" s="4">
        <v>708</v>
      </c>
    </row>
    <row r="101" spans="1:7" x14ac:dyDescent="0.25">
      <c r="A101" t="s">
        <v>293</v>
      </c>
      <c r="B101" s="4">
        <v>1</v>
      </c>
      <c r="C101" s="4"/>
      <c r="D101" s="19">
        <v>41.9</v>
      </c>
      <c r="E101" s="4">
        <v>1</v>
      </c>
      <c r="F101" s="4"/>
      <c r="G101" s="4">
        <v>137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5"/>
  <sheetViews>
    <sheetView tabSelected="1" topLeftCell="A49" workbookViewId="0">
      <selection activeCell="P35" sqref="P35"/>
    </sheetView>
  </sheetViews>
  <sheetFormatPr defaultRowHeight="15" x14ac:dyDescent="0.25"/>
  <sheetData>
    <row r="2" spans="1:2" ht="14.45" x14ac:dyDescent="0.35"/>
    <row r="3" spans="1:2" ht="14.45" x14ac:dyDescent="0.35"/>
    <row r="5" spans="1:2" ht="14.45" x14ac:dyDescent="0.35">
      <c r="A5" t="s">
        <v>379</v>
      </c>
    </row>
    <row r="6" spans="1:2" ht="14.45" x14ac:dyDescent="0.35"/>
    <row r="7" spans="1:2" ht="14.45" x14ac:dyDescent="0.35">
      <c r="A7" t="s">
        <v>431</v>
      </c>
    </row>
    <row r="8" spans="1:2" ht="14.45" x14ac:dyDescent="0.35">
      <c r="A8" t="s">
        <v>391</v>
      </c>
    </row>
    <row r="9" spans="1:2" ht="14.45" x14ac:dyDescent="0.35">
      <c r="A9" t="s">
        <v>392</v>
      </c>
    </row>
    <row r="10" spans="1:2" ht="14.45" x14ac:dyDescent="0.35">
      <c r="A10" t="s">
        <v>377</v>
      </c>
    </row>
    <row r="12" spans="1:2" ht="14.45" x14ac:dyDescent="0.35">
      <c r="A12" t="s">
        <v>426</v>
      </c>
    </row>
    <row r="13" spans="1:2" ht="14.45" x14ac:dyDescent="0.35">
      <c r="B13" t="s">
        <v>427</v>
      </c>
    </row>
    <row r="14" spans="1:2" ht="14.45" x14ac:dyDescent="0.35">
      <c r="B14" t="s">
        <v>425</v>
      </c>
    </row>
    <row r="16" spans="1:2" ht="14.45" x14ac:dyDescent="0.35">
      <c r="A16" t="s">
        <v>432</v>
      </c>
    </row>
    <row r="18" spans="1:2" ht="14.45" x14ac:dyDescent="0.35">
      <c r="A18" t="s">
        <v>384</v>
      </c>
    </row>
    <row r="19" spans="1:2" ht="14.45" x14ac:dyDescent="0.35">
      <c r="B19" t="s">
        <v>385</v>
      </c>
    </row>
    <row r="20" spans="1:2" ht="14.45" x14ac:dyDescent="0.35">
      <c r="B20" t="s">
        <v>386</v>
      </c>
    </row>
    <row r="21" spans="1:2" ht="14.45" x14ac:dyDescent="0.35">
      <c r="B21" t="s">
        <v>378</v>
      </c>
    </row>
    <row r="23" spans="1:2" ht="14.45" x14ac:dyDescent="0.35">
      <c r="A23" t="s">
        <v>380</v>
      </c>
    </row>
    <row r="24" spans="1:2" ht="14.45" x14ac:dyDescent="0.35">
      <c r="A24" t="s">
        <v>381</v>
      </c>
    </row>
    <row r="25" spans="1:2" ht="14.45" x14ac:dyDescent="0.35">
      <c r="B25" t="s">
        <v>388</v>
      </c>
    </row>
    <row r="27" spans="1:2" x14ac:dyDescent="0.25">
      <c r="A27" t="s">
        <v>382</v>
      </c>
    </row>
    <row r="29" spans="1:2" x14ac:dyDescent="0.25">
      <c r="A29" t="s">
        <v>383</v>
      </c>
    </row>
    <row r="30" spans="1:2" x14ac:dyDescent="0.25">
      <c r="B30" t="s">
        <v>389</v>
      </c>
    </row>
    <row r="32" spans="1:2" x14ac:dyDescent="0.25">
      <c r="A32" t="s">
        <v>387</v>
      </c>
    </row>
    <row r="33" spans="1:3" x14ac:dyDescent="0.25">
      <c r="B33" t="s">
        <v>390</v>
      </c>
    </row>
    <row r="35" spans="1:3" x14ac:dyDescent="0.25">
      <c r="A35" t="s">
        <v>433</v>
      </c>
    </row>
    <row r="36" spans="1:3" x14ac:dyDescent="0.25">
      <c r="B36" t="s">
        <v>434</v>
      </c>
    </row>
    <row r="37" spans="1:3" x14ac:dyDescent="0.25">
      <c r="C37" t="s">
        <v>422</v>
      </c>
    </row>
    <row r="38" spans="1:3" x14ac:dyDescent="0.25">
      <c r="C38" t="s">
        <v>423</v>
      </c>
    </row>
    <row r="40" spans="1:3" x14ac:dyDescent="0.25">
      <c r="A40" t="s">
        <v>438</v>
      </c>
    </row>
    <row r="43" spans="1:3" x14ac:dyDescent="0.25">
      <c r="A43" t="s">
        <v>424</v>
      </c>
    </row>
    <row r="44" spans="1:3" x14ac:dyDescent="0.25">
      <c r="B44" t="s">
        <v>435</v>
      </c>
    </row>
    <row r="45" spans="1:3" x14ac:dyDescent="0.25">
      <c r="B45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30"/>
  <sheetViews>
    <sheetView topLeftCell="K119" zoomScale="80" zoomScaleNormal="80" workbookViewId="0">
      <selection activeCell="AD127" sqref="AD127:AE127"/>
    </sheetView>
  </sheetViews>
  <sheetFormatPr defaultRowHeight="15" x14ac:dyDescent="0.25"/>
  <cols>
    <col min="1" max="1" width="11.85546875" customWidth="1"/>
    <col min="2" max="2" width="21.42578125" customWidth="1"/>
    <col min="3" max="3" width="15.28515625" customWidth="1"/>
  </cols>
  <sheetData>
    <row r="1" spans="1:70" s="2" customFormat="1" ht="7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409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45" x14ac:dyDescent="0.35">
      <c r="A2" s="1">
        <v>43916</v>
      </c>
      <c r="B2" t="s">
        <v>323</v>
      </c>
      <c r="C2" t="s">
        <v>22</v>
      </c>
      <c r="D2" t="s">
        <v>23</v>
      </c>
      <c r="E2">
        <v>1</v>
      </c>
      <c r="F2">
        <v>1</v>
      </c>
      <c r="G2" t="s">
        <v>12</v>
      </c>
      <c r="H2" t="s">
        <v>13</v>
      </c>
      <c r="I2">
        <v>6.25E-2</v>
      </c>
      <c r="J2">
        <v>0.83</v>
      </c>
      <c r="K2">
        <v>13.7</v>
      </c>
      <c r="L2" t="s">
        <v>14</v>
      </c>
      <c r="M2" t="s">
        <v>13</v>
      </c>
      <c r="N2">
        <v>2.19</v>
      </c>
      <c r="O2">
        <v>37.5</v>
      </c>
      <c r="P2">
        <v>916</v>
      </c>
      <c r="Q2" s="4"/>
      <c r="R2" s="4">
        <v>1</v>
      </c>
      <c r="S2" s="4">
        <v>1</v>
      </c>
      <c r="T2" s="4"/>
      <c r="U2" s="4">
        <f>K2</f>
        <v>13.7</v>
      </c>
      <c r="V2" s="4">
        <f>IF(R2=1,U2,(U2-7.5))</f>
        <v>13.7</v>
      </c>
      <c r="W2" s="4">
        <f>IF(R2=1,U2,(V2*R2))</f>
        <v>13.7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65" si="0">P2</f>
        <v>916</v>
      </c>
      <c r="AG2" s="4">
        <f>IF(R2=1,AF2,(AF2-341))</f>
        <v>916</v>
      </c>
      <c r="AH2" s="4">
        <f>IF(R2=1,AF2,(AG2*R2))</f>
        <v>916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ht="14.45" x14ac:dyDescent="0.35">
      <c r="A3" s="1">
        <v>43916</v>
      </c>
      <c r="B3" t="s">
        <v>323</v>
      </c>
      <c r="C3" t="s">
        <v>22</v>
      </c>
      <c r="D3" t="s">
        <v>23</v>
      </c>
      <c r="E3">
        <v>1</v>
      </c>
      <c r="F3">
        <v>1</v>
      </c>
      <c r="G3" t="s">
        <v>12</v>
      </c>
      <c r="H3" t="s">
        <v>13</v>
      </c>
      <c r="I3">
        <v>4.2000000000000003E-2</v>
      </c>
      <c r="J3">
        <v>0.50800000000000001</v>
      </c>
      <c r="K3">
        <v>7.61</v>
      </c>
      <c r="L3" t="s">
        <v>14</v>
      </c>
      <c r="M3" t="s">
        <v>13</v>
      </c>
      <c r="N3">
        <v>2.2599999999999998</v>
      </c>
      <c r="O3">
        <v>37.799999999999997</v>
      </c>
      <c r="P3">
        <v>924</v>
      </c>
      <c r="Q3" s="4"/>
      <c r="R3" s="4">
        <v>1</v>
      </c>
      <c r="S3" s="4">
        <v>1</v>
      </c>
      <c r="T3" s="4"/>
      <c r="U3" s="4">
        <f t="shared" ref="U3:U66" si="1">K3</f>
        <v>7.61</v>
      </c>
      <c r="V3" s="4">
        <f t="shared" ref="V3:V66" si="2">IF(R3=1,U3,(U3-7.5))</f>
        <v>7.61</v>
      </c>
      <c r="W3" s="4">
        <f t="shared" ref="W3:W66" si="3">IF(R3=1,U3,(V3*R3))</f>
        <v>7.61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0"/>
        <v>924</v>
      </c>
      <c r="AG3" s="4">
        <f t="shared" ref="AG3:AG66" si="4">IF(R3=1,AF3,(AF3-341))</f>
        <v>924</v>
      </c>
      <c r="AH3" s="4">
        <f t="shared" ref="AH3:AH66" si="5">IF(R3=1,AF3,(AG3*R3))</f>
        <v>924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ht="14.45" x14ac:dyDescent="0.35">
      <c r="A4" s="1">
        <v>43916</v>
      </c>
      <c r="B4" t="s">
        <v>323</v>
      </c>
      <c r="C4" t="s">
        <v>22</v>
      </c>
      <c r="D4" t="s">
        <v>23</v>
      </c>
      <c r="E4">
        <v>1</v>
      </c>
      <c r="F4">
        <v>1</v>
      </c>
      <c r="G4" t="s">
        <v>12</v>
      </c>
      <c r="H4" t="s">
        <v>13</v>
      </c>
      <c r="I4">
        <v>4.1099999999999998E-2</v>
      </c>
      <c r="J4">
        <v>0.54500000000000004</v>
      </c>
      <c r="K4">
        <v>8.31</v>
      </c>
      <c r="L4" t="s">
        <v>14</v>
      </c>
      <c r="M4" t="s">
        <v>13</v>
      </c>
      <c r="N4">
        <v>2.2200000000000002</v>
      </c>
      <c r="O4">
        <v>36.1</v>
      </c>
      <c r="P4">
        <v>880</v>
      </c>
      <c r="Q4" s="4"/>
      <c r="R4" s="4">
        <v>1</v>
      </c>
      <c r="S4" s="4">
        <v>1</v>
      </c>
      <c r="T4" s="4"/>
      <c r="U4" s="4">
        <f t="shared" si="1"/>
        <v>8.31</v>
      </c>
      <c r="V4" s="4">
        <f t="shared" si="2"/>
        <v>8.31</v>
      </c>
      <c r="W4" s="4">
        <f t="shared" si="3"/>
        <v>8.31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0"/>
        <v>880</v>
      </c>
      <c r="AG4" s="4">
        <f t="shared" si="4"/>
        <v>880</v>
      </c>
      <c r="AH4" s="4">
        <f t="shared" si="5"/>
        <v>880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ht="14.45" x14ac:dyDescent="0.35">
      <c r="A5" s="1">
        <v>43916</v>
      </c>
      <c r="B5" t="s">
        <v>323</v>
      </c>
      <c r="C5" t="s">
        <v>188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0.32</v>
      </c>
      <c r="J5">
        <v>6.28</v>
      </c>
      <c r="K5">
        <v>115</v>
      </c>
      <c r="L5" t="s">
        <v>14</v>
      </c>
      <c r="M5" t="s">
        <v>13</v>
      </c>
      <c r="N5">
        <v>2.06</v>
      </c>
      <c r="O5">
        <v>32.6</v>
      </c>
      <c r="P5">
        <v>793</v>
      </c>
      <c r="Q5" s="4"/>
      <c r="R5" s="4">
        <v>1</v>
      </c>
      <c r="S5" s="4">
        <v>1</v>
      </c>
      <c r="T5" s="4"/>
      <c r="U5" s="4">
        <f t="shared" si="1"/>
        <v>115</v>
      </c>
      <c r="V5" s="4">
        <f t="shared" si="2"/>
        <v>115</v>
      </c>
      <c r="W5" s="4">
        <f t="shared" si="3"/>
        <v>115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0"/>
        <v>793</v>
      </c>
      <c r="AG5" s="4">
        <f t="shared" si="4"/>
        <v>793</v>
      </c>
      <c r="AH5" s="4">
        <f t="shared" si="5"/>
        <v>793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ht="14.45" x14ac:dyDescent="0.35">
      <c r="A6" s="1">
        <v>43916</v>
      </c>
      <c r="B6" t="s">
        <v>323</v>
      </c>
      <c r="C6" t="s">
        <v>138</v>
      </c>
      <c r="D6" t="s">
        <v>139</v>
      </c>
      <c r="E6">
        <v>1</v>
      </c>
      <c r="F6">
        <v>1</v>
      </c>
      <c r="G6" t="s">
        <v>12</v>
      </c>
      <c r="H6" t="s">
        <v>13</v>
      </c>
      <c r="I6">
        <v>1.04E-2</v>
      </c>
      <c r="J6">
        <v>4.6299999999999996E-3</v>
      </c>
      <c r="K6">
        <v>-1.91</v>
      </c>
      <c r="L6" t="s">
        <v>14</v>
      </c>
      <c r="M6" t="s">
        <v>13</v>
      </c>
      <c r="N6">
        <v>2.17</v>
      </c>
      <c r="O6">
        <v>34.799999999999997</v>
      </c>
      <c r="P6">
        <v>849</v>
      </c>
      <c r="Q6" s="4"/>
      <c r="R6" s="4">
        <v>1</v>
      </c>
      <c r="S6" s="4">
        <v>1</v>
      </c>
      <c r="T6" s="4"/>
      <c r="U6" s="4">
        <f t="shared" si="1"/>
        <v>-1.91</v>
      </c>
      <c r="V6" s="4">
        <f t="shared" si="2"/>
        <v>-1.91</v>
      </c>
      <c r="W6" s="4">
        <f t="shared" si="3"/>
        <v>-1.91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0"/>
        <v>849</v>
      </c>
      <c r="AG6" s="4">
        <f t="shared" si="4"/>
        <v>849</v>
      </c>
      <c r="AH6" s="4">
        <f t="shared" si="5"/>
        <v>849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ht="14.45" x14ac:dyDescent="0.35">
      <c r="A7" s="1">
        <v>43916</v>
      </c>
      <c r="B7" t="s">
        <v>323</v>
      </c>
      <c r="C7" t="s">
        <v>24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0.29899999999999999</v>
      </c>
      <c r="J7">
        <v>5.54</v>
      </c>
      <c r="K7">
        <v>100</v>
      </c>
      <c r="L7" t="s">
        <v>14</v>
      </c>
      <c r="M7" t="s">
        <v>13</v>
      </c>
      <c r="N7">
        <v>2.1</v>
      </c>
      <c r="O7">
        <v>33.6</v>
      </c>
      <c r="P7">
        <v>1000</v>
      </c>
      <c r="Q7" s="4"/>
      <c r="R7" s="4">
        <v>1</v>
      </c>
      <c r="S7" s="4">
        <v>1</v>
      </c>
      <c r="T7" s="4"/>
      <c r="U7" s="4">
        <f t="shared" si="1"/>
        <v>100</v>
      </c>
      <c r="V7" s="4">
        <f t="shared" si="2"/>
        <v>100</v>
      </c>
      <c r="W7" s="4">
        <f t="shared" si="3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0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5" x14ac:dyDescent="0.35">
      <c r="A8" s="1">
        <v>43916</v>
      </c>
      <c r="B8" t="s">
        <v>323</v>
      </c>
      <c r="C8" t="s">
        <v>24</v>
      </c>
      <c r="D8" t="s">
        <v>16</v>
      </c>
      <c r="E8">
        <v>1</v>
      </c>
      <c r="F8">
        <v>1</v>
      </c>
      <c r="G8" t="s">
        <v>12</v>
      </c>
      <c r="H8" t="s">
        <v>13</v>
      </c>
      <c r="I8">
        <v>0.30599999999999999</v>
      </c>
      <c r="J8">
        <v>5.53</v>
      </c>
      <c r="K8">
        <v>100</v>
      </c>
      <c r="L8" t="s">
        <v>14</v>
      </c>
      <c r="M8" t="s">
        <v>13</v>
      </c>
      <c r="N8">
        <v>2.11</v>
      </c>
      <c r="O8">
        <v>34.200000000000003</v>
      </c>
      <c r="P8">
        <v>1000</v>
      </c>
      <c r="Q8" s="4"/>
      <c r="R8" s="4">
        <v>1</v>
      </c>
      <c r="S8" s="4">
        <v>1</v>
      </c>
      <c r="T8" s="4"/>
      <c r="U8" s="4">
        <f t="shared" si="1"/>
        <v>100</v>
      </c>
      <c r="V8" s="4">
        <f t="shared" si="2"/>
        <v>100</v>
      </c>
      <c r="W8" s="4">
        <f t="shared" si="3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0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ht="14.45" x14ac:dyDescent="0.35">
      <c r="A9" s="1">
        <v>43916</v>
      </c>
      <c r="B9" t="s">
        <v>323</v>
      </c>
      <c r="C9" t="s">
        <v>25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0.161</v>
      </c>
      <c r="J9">
        <v>2.78</v>
      </c>
      <c r="K9">
        <v>50</v>
      </c>
      <c r="L9" t="s">
        <v>14</v>
      </c>
      <c r="M9" t="s">
        <v>13</v>
      </c>
      <c r="N9">
        <v>1.04</v>
      </c>
      <c r="O9">
        <v>16.899999999999999</v>
      </c>
      <c r="P9">
        <v>500</v>
      </c>
      <c r="Q9" s="4"/>
      <c r="R9" s="4">
        <v>1</v>
      </c>
      <c r="S9" s="4">
        <v>1</v>
      </c>
      <c r="T9" s="4"/>
      <c r="U9" s="4">
        <f t="shared" si="1"/>
        <v>50</v>
      </c>
      <c r="V9" s="4">
        <f t="shared" si="2"/>
        <v>50</v>
      </c>
      <c r="W9" s="4">
        <f t="shared" si="3"/>
        <v>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0"/>
        <v>500</v>
      </c>
      <c r="AG9" s="4">
        <f t="shared" si="4"/>
        <v>500</v>
      </c>
      <c r="AH9" s="4">
        <f t="shared" si="5"/>
        <v>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ht="14.45" x14ac:dyDescent="0.35">
      <c r="A10" s="1">
        <v>43916</v>
      </c>
      <c r="B10" t="s">
        <v>323</v>
      </c>
      <c r="C10" t="s">
        <v>25</v>
      </c>
      <c r="D10" t="s">
        <v>17</v>
      </c>
      <c r="E10">
        <v>1</v>
      </c>
      <c r="F10">
        <v>1</v>
      </c>
      <c r="G10" t="s">
        <v>12</v>
      </c>
      <c r="H10" t="s">
        <v>13</v>
      </c>
      <c r="I10">
        <v>0.16500000000000001</v>
      </c>
      <c r="J10">
        <v>3.12</v>
      </c>
      <c r="K10">
        <v>50</v>
      </c>
      <c r="L10" t="s">
        <v>14</v>
      </c>
      <c r="M10" t="s">
        <v>13</v>
      </c>
      <c r="N10">
        <v>1.04</v>
      </c>
      <c r="O10">
        <v>16.899999999999999</v>
      </c>
      <c r="P10">
        <v>500</v>
      </c>
      <c r="Q10" s="4"/>
      <c r="R10" s="4">
        <v>1</v>
      </c>
      <c r="S10" s="4">
        <v>1</v>
      </c>
      <c r="T10" s="4"/>
      <c r="U10" s="4">
        <f t="shared" si="1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0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ht="14.45" x14ac:dyDescent="0.35">
      <c r="A11" s="1">
        <v>43916</v>
      </c>
      <c r="B11" t="s">
        <v>323</v>
      </c>
      <c r="C11" t="s">
        <v>26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7.9600000000000004E-2</v>
      </c>
      <c r="J11">
        <v>1.38</v>
      </c>
      <c r="K11">
        <v>25</v>
      </c>
      <c r="L11" t="s">
        <v>14</v>
      </c>
      <c r="M11" t="s">
        <v>13</v>
      </c>
      <c r="N11">
        <v>0.52400000000000002</v>
      </c>
      <c r="O11">
        <v>8.67</v>
      </c>
      <c r="P11">
        <v>250</v>
      </c>
      <c r="Q11" s="4"/>
      <c r="R11" s="4">
        <v>1</v>
      </c>
      <c r="S11" s="4">
        <v>1</v>
      </c>
      <c r="T11" s="4"/>
      <c r="U11" s="4">
        <f t="shared" si="1"/>
        <v>25</v>
      </c>
      <c r="V11" s="4">
        <f t="shared" si="2"/>
        <v>25</v>
      </c>
      <c r="W11" s="4">
        <f t="shared" si="3"/>
        <v>25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0"/>
        <v>250</v>
      </c>
      <c r="AG11" s="4">
        <f t="shared" si="4"/>
        <v>250</v>
      </c>
      <c r="AH11" s="4">
        <f t="shared" si="5"/>
        <v>250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ht="14.45" x14ac:dyDescent="0.35">
      <c r="A12" s="1">
        <v>43916</v>
      </c>
      <c r="B12" t="s">
        <v>323</v>
      </c>
      <c r="C12" t="s">
        <v>26</v>
      </c>
      <c r="D12" t="s">
        <v>11</v>
      </c>
      <c r="E12">
        <v>1</v>
      </c>
      <c r="F12">
        <v>1</v>
      </c>
      <c r="G12" t="s">
        <v>12</v>
      </c>
      <c r="H12" t="s">
        <v>13</v>
      </c>
      <c r="I12">
        <v>7.5899999999999995E-2</v>
      </c>
      <c r="J12">
        <v>1.37</v>
      </c>
      <c r="K12">
        <v>25</v>
      </c>
      <c r="L12" t="s">
        <v>14</v>
      </c>
      <c r="M12" t="s">
        <v>13</v>
      </c>
      <c r="N12">
        <v>0.51500000000000001</v>
      </c>
      <c r="O12">
        <v>8.3699999999999992</v>
      </c>
      <c r="P12">
        <v>250</v>
      </c>
      <c r="Q12" s="4"/>
      <c r="R12" s="4">
        <v>1</v>
      </c>
      <c r="S12" s="4">
        <v>1</v>
      </c>
      <c r="T12" s="4"/>
      <c r="U12" s="4">
        <f t="shared" si="1"/>
        <v>25</v>
      </c>
      <c r="V12" s="4">
        <f t="shared" si="2"/>
        <v>25</v>
      </c>
      <c r="W12" s="4">
        <f t="shared" si="3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0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ht="14.45" x14ac:dyDescent="0.35">
      <c r="A13" s="1">
        <v>43916</v>
      </c>
      <c r="B13" t="s">
        <v>323</v>
      </c>
      <c r="C13" t="s">
        <v>27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3.5200000000000002E-2</v>
      </c>
      <c r="J13">
        <v>0.65800000000000003</v>
      </c>
      <c r="K13">
        <v>10</v>
      </c>
      <c r="L13" t="s">
        <v>14</v>
      </c>
      <c r="M13" t="s">
        <v>13</v>
      </c>
      <c r="N13">
        <v>0.216</v>
      </c>
      <c r="O13">
        <v>3.35</v>
      </c>
      <c r="P13">
        <v>100</v>
      </c>
      <c r="Q13" s="4"/>
      <c r="R13" s="4">
        <v>1</v>
      </c>
      <c r="S13" s="4">
        <v>1</v>
      </c>
      <c r="T13" s="4"/>
      <c r="U13" s="4">
        <f t="shared" si="1"/>
        <v>10</v>
      </c>
      <c r="V13" s="4">
        <f t="shared" si="2"/>
        <v>10</v>
      </c>
      <c r="W13" s="4">
        <f t="shared" si="3"/>
        <v>10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0"/>
        <v>100</v>
      </c>
      <c r="AG13" s="4">
        <f t="shared" si="4"/>
        <v>100</v>
      </c>
      <c r="AH13" s="4">
        <f t="shared" si="5"/>
        <v>100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ht="14.45" x14ac:dyDescent="0.35">
      <c r="A14" s="1">
        <v>43916</v>
      </c>
      <c r="B14" t="s">
        <v>323</v>
      </c>
      <c r="C14" t="s">
        <v>27</v>
      </c>
      <c r="D14" t="s">
        <v>18</v>
      </c>
      <c r="E14">
        <v>1</v>
      </c>
      <c r="F14">
        <v>1</v>
      </c>
      <c r="G14" t="s">
        <v>12</v>
      </c>
      <c r="H14" t="s">
        <v>13</v>
      </c>
      <c r="I14">
        <v>3.44E-2</v>
      </c>
      <c r="J14">
        <v>0.64500000000000002</v>
      </c>
      <c r="K14">
        <v>10</v>
      </c>
      <c r="L14" t="s">
        <v>14</v>
      </c>
      <c r="M14" t="s">
        <v>13</v>
      </c>
      <c r="N14">
        <v>0.215</v>
      </c>
      <c r="O14">
        <v>3.63</v>
      </c>
      <c r="P14">
        <v>100</v>
      </c>
      <c r="Q14" s="4"/>
      <c r="R14" s="4">
        <v>1</v>
      </c>
      <c r="S14" s="4">
        <v>1</v>
      </c>
      <c r="T14" s="4"/>
      <c r="U14" s="4">
        <f t="shared" si="1"/>
        <v>10</v>
      </c>
      <c r="V14" s="4">
        <f t="shared" si="2"/>
        <v>10</v>
      </c>
      <c r="W14" s="4">
        <f t="shared" si="3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0"/>
        <v>100</v>
      </c>
      <c r="AG14" s="4">
        <f t="shared" si="4"/>
        <v>100</v>
      </c>
      <c r="AH14" s="4">
        <f t="shared" si="5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ht="14.45" x14ac:dyDescent="0.35">
      <c r="A15" s="1">
        <v>43916</v>
      </c>
      <c r="B15" t="s">
        <v>323</v>
      </c>
      <c r="C15" t="s">
        <v>28</v>
      </c>
      <c r="D15" t="s">
        <v>19</v>
      </c>
      <c r="E15">
        <v>1</v>
      </c>
      <c r="F15">
        <v>1</v>
      </c>
      <c r="G15" t="s">
        <v>12</v>
      </c>
      <c r="H15" t="s">
        <v>13</v>
      </c>
      <c r="I15">
        <v>1.9E-2</v>
      </c>
      <c r="J15">
        <v>0.374</v>
      </c>
      <c r="K15">
        <v>5</v>
      </c>
      <c r="L15" t="s">
        <v>14</v>
      </c>
      <c r="M15" t="s">
        <v>13</v>
      </c>
      <c r="N15">
        <v>0.1</v>
      </c>
      <c r="O15">
        <v>1.68</v>
      </c>
      <c r="P15">
        <v>50</v>
      </c>
      <c r="Q15" s="4"/>
      <c r="R15" s="4">
        <v>1</v>
      </c>
      <c r="S15" s="4">
        <v>1</v>
      </c>
      <c r="T15" s="4"/>
      <c r="U15" s="4">
        <f t="shared" si="1"/>
        <v>5</v>
      </c>
      <c r="V15" s="4">
        <f t="shared" si="2"/>
        <v>5</v>
      </c>
      <c r="W15" s="4">
        <f t="shared" si="3"/>
        <v>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0"/>
        <v>50</v>
      </c>
      <c r="AG15" s="4">
        <f t="shared" si="4"/>
        <v>50</v>
      </c>
      <c r="AH15" s="4">
        <f t="shared" si="5"/>
        <v>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ht="14.45" x14ac:dyDescent="0.35">
      <c r="A16" s="1">
        <v>43916</v>
      </c>
      <c r="B16" t="s">
        <v>323</v>
      </c>
      <c r="C16" t="s">
        <v>28</v>
      </c>
      <c r="D16" t="s">
        <v>19</v>
      </c>
      <c r="E16">
        <v>1</v>
      </c>
      <c r="F16">
        <v>1</v>
      </c>
      <c r="G16" t="s">
        <v>12</v>
      </c>
      <c r="H16" t="s">
        <v>13</v>
      </c>
      <c r="I16">
        <v>2.4199999999999999E-2</v>
      </c>
      <c r="J16">
        <v>0.45900000000000002</v>
      </c>
      <c r="K16">
        <v>5</v>
      </c>
      <c r="L16" t="s">
        <v>14</v>
      </c>
      <c r="M16" t="s">
        <v>13</v>
      </c>
      <c r="N16">
        <v>0.109</v>
      </c>
      <c r="O16">
        <v>1.73</v>
      </c>
      <c r="P16">
        <v>50</v>
      </c>
      <c r="Q16" s="4"/>
      <c r="R16" s="4">
        <v>1</v>
      </c>
      <c r="S16" s="4">
        <v>1</v>
      </c>
      <c r="T16" s="4"/>
      <c r="U16" s="4">
        <f t="shared" si="1"/>
        <v>5</v>
      </c>
      <c r="V16" s="4">
        <f t="shared" si="2"/>
        <v>5</v>
      </c>
      <c r="W16" s="4">
        <f t="shared" si="3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0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ht="14.45" x14ac:dyDescent="0.35">
      <c r="A17" s="1">
        <v>43916</v>
      </c>
      <c r="B17" t="s">
        <v>323</v>
      </c>
      <c r="C17" t="s">
        <v>29</v>
      </c>
      <c r="D17" t="s">
        <v>20</v>
      </c>
      <c r="E17">
        <v>1</v>
      </c>
      <c r="F17">
        <v>1</v>
      </c>
      <c r="G17" t="s">
        <v>12</v>
      </c>
      <c r="H17" t="s">
        <v>13</v>
      </c>
      <c r="I17">
        <v>2.06E-2</v>
      </c>
      <c r="J17">
        <v>0.17399999999999999</v>
      </c>
      <c r="K17">
        <v>2.5</v>
      </c>
      <c r="L17" t="s">
        <v>14</v>
      </c>
      <c r="M17" t="s">
        <v>13</v>
      </c>
      <c r="N17">
        <v>5.1900000000000002E-2</v>
      </c>
      <c r="O17">
        <v>1</v>
      </c>
      <c r="P17">
        <v>25</v>
      </c>
      <c r="Q17" s="4"/>
      <c r="R17" s="4">
        <v>1</v>
      </c>
      <c r="S17" s="4">
        <v>1</v>
      </c>
      <c r="T17" s="4"/>
      <c r="U17" s="4">
        <f t="shared" si="1"/>
        <v>2.5</v>
      </c>
      <c r="V17" s="4">
        <f t="shared" si="2"/>
        <v>2.5</v>
      </c>
      <c r="W17" s="4">
        <f t="shared" si="3"/>
        <v>2.5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0"/>
        <v>25</v>
      </c>
      <c r="AG17" s="4">
        <f t="shared" si="4"/>
        <v>25</v>
      </c>
      <c r="AH17" s="4">
        <f t="shared" si="5"/>
        <v>25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ht="14.45" x14ac:dyDescent="0.35">
      <c r="A18" s="1">
        <v>43916</v>
      </c>
      <c r="B18" t="s">
        <v>323</v>
      </c>
      <c r="C18" t="s">
        <v>29</v>
      </c>
      <c r="D18" t="s">
        <v>20</v>
      </c>
      <c r="E18">
        <v>1</v>
      </c>
      <c r="F18">
        <v>1</v>
      </c>
      <c r="G18" t="s">
        <v>12</v>
      </c>
      <c r="H18" t="s">
        <v>13</v>
      </c>
      <c r="I18">
        <v>1.32E-2</v>
      </c>
      <c r="J18">
        <v>0.21</v>
      </c>
      <c r="K18">
        <v>2.5</v>
      </c>
      <c r="L18" t="s">
        <v>14</v>
      </c>
      <c r="M18" t="s">
        <v>13</v>
      </c>
      <c r="N18">
        <v>5.4600000000000003E-2</v>
      </c>
      <c r="O18">
        <v>0.84499999999999997</v>
      </c>
      <c r="P18">
        <v>25</v>
      </c>
      <c r="Q18" s="4"/>
      <c r="R18" s="4">
        <v>1</v>
      </c>
      <c r="S18" s="4">
        <v>1</v>
      </c>
      <c r="T18" s="4"/>
      <c r="U18" s="4">
        <f t="shared" si="1"/>
        <v>2.5</v>
      </c>
      <c r="V18" s="4">
        <f t="shared" si="2"/>
        <v>2.5</v>
      </c>
      <c r="W18" s="4">
        <f t="shared" si="3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0"/>
        <v>25</v>
      </c>
      <c r="AG18" s="4">
        <f t="shared" si="4"/>
        <v>25</v>
      </c>
      <c r="AH18" s="4">
        <f t="shared" si="5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ht="14.45" x14ac:dyDescent="0.35">
      <c r="A19" s="1">
        <v>43916</v>
      </c>
      <c r="B19" t="s">
        <v>323</v>
      </c>
      <c r="C19" t="s">
        <v>30</v>
      </c>
      <c r="D19" t="s">
        <v>15</v>
      </c>
      <c r="E19">
        <v>1</v>
      </c>
      <c r="F19">
        <v>1</v>
      </c>
      <c r="G19" t="s">
        <v>12</v>
      </c>
      <c r="H19" t="s">
        <v>13</v>
      </c>
      <c r="I19">
        <v>1.8700000000000001E-2</v>
      </c>
      <c r="J19">
        <v>0.156</v>
      </c>
      <c r="K19">
        <v>0</v>
      </c>
      <c r="L19" t="s">
        <v>14</v>
      </c>
      <c r="M19" t="s">
        <v>13</v>
      </c>
      <c r="N19">
        <v>-4.28E-3</v>
      </c>
      <c r="O19">
        <v>-2.53E-2</v>
      </c>
      <c r="P19">
        <v>0</v>
      </c>
      <c r="Q19" s="4"/>
      <c r="R19" s="4">
        <v>1</v>
      </c>
      <c r="S19" s="4">
        <v>1</v>
      </c>
      <c r="T19" s="4"/>
      <c r="U19" s="4">
        <f t="shared" si="1"/>
        <v>0</v>
      </c>
      <c r="V19" s="4">
        <f t="shared" si="2"/>
        <v>0</v>
      </c>
      <c r="W19" s="4">
        <f t="shared" si="3"/>
        <v>0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0"/>
        <v>0</v>
      </c>
      <c r="AG19" s="4">
        <f t="shared" si="4"/>
        <v>0</v>
      </c>
      <c r="AH19" s="4">
        <f t="shared" si="5"/>
        <v>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ht="14.45" x14ac:dyDescent="0.35">
      <c r="A20" s="1">
        <v>43916</v>
      </c>
      <c r="B20" t="s">
        <v>323</v>
      </c>
      <c r="C20" t="s">
        <v>30</v>
      </c>
      <c r="D20" t="s">
        <v>15</v>
      </c>
      <c r="E20">
        <v>1</v>
      </c>
      <c r="F20">
        <v>1</v>
      </c>
      <c r="G20" t="s">
        <v>12</v>
      </c>
      <c r="H20" t="s">
        <v>13</v>
      </c>
      <c r="I20">
        <v>4.3099999999999999E-2</v>
      </c>
      <c r="J20">
        <v>0.82099999999999995</v>
      </c>
      <c r="K20">
        <v>0</v>
      </c>
      <c r="L20" t="s">
        <v>14</v>
      </c>
      <c r="M20" t="s">
        <v>13</v>
      </c>
      <c r="N20">
        <v>-9.2499999999999995E-3</v>
      </c>
      <c r="O20">
        <v>-5.67E-2</v>
      </c>
      <c r="P20">
        <v>0</v>
      </c>
      <c r="Q20" s="4"/>
      <c r="R20" s="4">
        <v>1</v>
      </c>
      <c r="S20" s="4">
        <v>1</v>
      </c>
      <c r="T20" s="4"/>
      <c r="U20" s="4">
        <f t="shared" si="1"/>
        <v>0</v>
      </c>
      <c r="V20" s="4">
        <f t="shared" si="2"/>
        <v>0</v>
      </c>
      <c r="W20" s="4">
        <f t="shared" si="3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0"/>
        <v>0</v>
      </c>
      <c r="AG20" s="4">
        <f t="shared" si="4"/>
        <v>0</v>
      </c>
      <c r="AH20" s="4">
        <f t="shared" si="5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ht="14.45" x14ac:dyDescent="0.35">
      <c r="A21" s="1">
        <v>43916</v>
      </c>
      <c r="B21" t="s">
        <v>323</v>
      </c>
      <c r="C21" t="s">
        <v>157</v>
      </c>
      <c r="D21" t="s">
        <v>20</v>
      </c>
      <c r="E21">
        <v>1</v>
      </c>
      <c r="F21">
        <v>1</v>
      </c>
      <c r="G21" t="s">
        <v>12</v>
      </c>
      <c r="H21" t="s">
        <v>13</v>
      </c>
      <c r="I21">
        <v>1.21E-2</v>
      </c>
      <c r="J21">
        <v>0.16300000000000001</v>
      </c>
      <c r="K21">
        <v>1.08</v>
      </c>
      <c r="L21" t="s">
        <v>14</v>
      </c>
      <c r="M21" t="s">
        <v>13</v>
      </c>
      <c r="N21">
        <v>5.7799999999999997E-2</v>
      </c>
      <c r="O21">
        <v>0.83299999999999996</v>
      </c>
      <c r="P21">
        <v>24</v>
      </c>
      <c r="Q21" s="4"/>
      <c r="R21" s="4">
        <v>1</v>
      </c>
      <c r="S21" s="4">
        <v>1</v>
      </c>
      <c r="T21" s="4"/>
      <c r="U21" s="4">
        <f t="shared" si="1"/>
        <v>1.08</v>
      </c>
      <c r="V21" s="4">
        <f t="shared" si="2"/>
        <v>1.08</v>
      </c>
      <c r="W21" s="4">
        <f t="shared" si="3"/>
        <v>1.08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0"/>
        <v>24</v>
      </c>
      <c r="AG21" s="4">
        <f t="shared" si="4"/>
        <v>24</v>
      </c>
      <c r="AH21" s="4">
        <f t="shared" si="5"/>
        <v>24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ht="14.45" x14ac:dyDescent="0.35">
      <c r="A22" s="1">
        <v>43916</v>
      </c>
      <c r="B22" t="s">
        <v>323</v>
      </c>
      <c r="C22" t="s">
        <v>157</v>
      </c>
      <c r="D22" t="s">
        <v>20</v>
      </c>
      <c r="E22">
        <v>1</v>
      </c>
      <c r="F22">
        <v>1</v>
      </c>
      <c r="G22" t="s">
        <v>12</v>
      </c>
      <c r="H22" t="s">
        <v>13</v>
      </c>
      <c r="I22">
        <v>1.61E-2</v>
      </c>
      <c r="J22">
        <v>0.32100000000000001</v>
      </c>
      <c r="K22">
        <v>4.08</v>
      </c>
      <c r="L22" t="s">
        <v>14</v>
      </c>
      <c r="M22" t="s">
        <v>13</v>
      </c>
      <c r="N22">
        <v>5.8999999999999997E-2</v>
      </c>
      <c r="O22">
        <v>1.1200000000000001</v>
      </c>
      <c r="P22">
        <v>32.4</v>
      </c>
      <c r="Q22" s="4"/>
      <c r="R22" s="4">
        <v>1</v>
      </c>
      <c r="S22" s="4">
        <v>1</v>
      </c>
      <c r="T22" s="4"/>
      <c r="U22" s="4">
        <f t="shared" si="1"/>
        <v>4.08</v>
      </c>
      <c r="V22" s="4">
        <f t="shared" si="2"/>
        <v>4.08</v>
      </c>
      <c r="W22" s="4">
        <f t="shared" si="3"/>
        <v>4.08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0"/>
        <v>32.4</v>
      </c>
      <c r="AG22" s="4">
        <f t="shared" si="4"/>
        <v>32.4</v>
      </c>
      <c r="AH22" s="4">
        <f t="shared" si="5"/>
        <v>32.4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ht="14.45" x14ac:dyDescent="0.35">
      <c r="A23" s="1">
        <v>43916</v>
      </c>
      <c r="B23" t="s">
        <v>323</v>
      </c>
      <c r="C23" t="s">
        <v>157</v>
      </c>
      <c r="D23" t="s">
        <v>20</v>
      </c>
      <c r="E23">
        <v>1</v>
      </c>
      <c r="F23">
        <v>1</v>
      </c>
      <c r="G23" t="s">
        <v>12</v>
      </c>
      <c r="H23" t="s">
        <v>13</v>
      </c>
      <c r="I23">
        <v>9.1999999999999998E-3</v>
      </c>
      <c r="J23">
        <v>0.191</v>
      </c>
      <c r="K23">
        <v>1.62</v>
      </c>
      <c r="L23" t="s">
        <v>14</v>
      </c>
      <c r="M23" t="s">
        <v>13</v>
      </c>
      <c r="N23">
        <v>5.1700000000000003E-2</v>
      </c>
      <c r="O23">
        <v>0.88300000000000001</v>
      </c>
      <c r="P23">
        <v>25.5</v>
      </c>
      <c r="Q23" s="4"/>
      <c r="R23" s="4">
        <v>1</v>
      </c>
      <c r="S23" s="4">
        <v>1</v>
      </c>
      <c r="T23" s="4"/>
      <c r="U23" s="4">
        <f t="shared" si="1"/>
        <v>1.62</v>
      </c>
      <c r="V23" s="4">
        <f t="shared" si="2"/>
        <v>1.62</v>
      </c>
      <c r="W23" s="4">
        <f t="shared" si="3"/>
        <v>1.62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0"/>
        <v>25.5</v>
      </c>
      <c r="AG23" s="4">
        <f t="shared" si="4"/>
        <v>25.5</v>
      </c>
      <c r="AH23" s="4">
        <f t="shared" si="5"/>
        <v>25.5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ht="14.45" x14ac:dyDescent="0.35">
      <c r="A24" s="1">
        <v>43916</v>
      </c>
      <c r="B24" t="s">
        <v>323</v>
      </c>
      <c r="C24" t="s">
        <v>157</v>
      </c>
      <c r="D24" t="s">
        <v>20</v>
      </c>
      <c r="E24">
        <v>1</v>
      </c>
      <c r="F24">
        <v>1</v>
      </c>
      <c r="G24" t="s">
        <v>12</v>
      </c>
      <c r="H24" t="s">
        <v>13</v>
      </c>
      <c r="I24">
        <v>-3.61E-2</v>
      </c>
      <c r="J24">
        <v>-9.5799999999999996E-2</v>
      </c>
      <c r="K24">
        <v>-3.81</v>
      </c>
      <c r="L24" t="s">
        <v>14</v>
      </c>
      <c r="M24" t="s">
        <v>13</v>
      </c>
      <c r="N24">
        <v>5.91E-2</v>
      </c>
      <c r="O24">
        <v>0.89500000000000002</v>
      </c>
      <c r="P24">
        <v>25.8</v>
      </c>
      <c r="Q24" s="4"/>
      <c r="R24" s="4">
        <v>1</v>
      </c>
      <c r="S24" s="4">
        <v>1</v>
      </c>
      <c r="T24" s="4"/>
      <c r="U24" s="4">
        <f t="shared" si="1"/>
        <v>-3.81</v>
      </c>
      <c r="V24" s="4">
        <f t="shared" si="2"/>
        <v>-3.81</v>
      </c>
      <c r="W24" s="4">
        <f t="shared" si="3"/>
        <v>-3.81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0"/>
        <v>25.8</v>
      </c>
      <c r="AG24" s="4">
        <f t="shared" si="4"/>
        <v>25.8</v>
      </c>
      <c r="AH24" s="4">
        <f t="shared" si="5"/>
        <v>25.8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ht="14.45" x14ac:dyDescent="0.35">
      <c r="A25" s="1">
        <v>43916</v>
      </c>
      <c r="B25" t="s">
        <v>323</v>
      </c>
      <c r="C25" t="s">
        <v>157</v>
      </c>
      <c r="D25" t="s">
        <v>20</v>
      </c>
      <c r="E25">
        <v>1</v>
      </c>
      <c r="F25">
        <v>1</v>
      </c>
      <c r="G25" t="s">
        <v>12</v>
      </c>
      <c r="H25" t="s">
        <v>13</v>
      </c>
      <c r="I25">
        <v>1.4800000000000001E-2</v>
      </c>
      <c r="J25">
        <v>0.28199999999999997</v>
      </c>
      <c r="K25">
        <v>3.34</v>
      </c>
      <c r="L25" t="s">
        <v>14</v>
      </c>
      <c r="M25" t="s">
        <v>13</v>
      </c>
      <c r="N25">
        <v>5.6399999999999999E-2</v>
      </c>
      <c r="O25">
        <v>1.0900000000000001</v>
      </c>
      <c r="P25">
        <v>31.6</v>
      </c>
      <c r="Q25" s="4"/>
      <c r="R25" s="4">
        <v>1</v>
      </c>
      <c r="S25" s="4">
        <v>1</v>
      </c>
      <c r="T25" s="4"/>
      <c r="U25" s="4">
        <f t="shared" si="1"/>
        <v>3.34</v>
      </c>
      <c r="V25" s="4">
        <f t="shared" si="2"/>
        <v>3.34</v>
      </c>
      <c r="W25" s="4">
        <f t="shared" si="3"/>
        <v>3.34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0"/>
        <v>31.6</v>
      </c>
      <c r="AG25" s="4">
        <f t="shared" si="4"/>
        <v>31.6</v>
      </c>
      <c r="AH25" s="4">
        <f t="shared" si="5"/>
        <v>31.6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5">
      <c r="A26" s="1">
        <v>43916</v>
      </c>
      <c r="B26" t="s">
        <v>323</v>
      </c>
      <c r="C26" t="s">
        <v>157</v>
      </c>
      <c r="D26" t="s">
        <v>20</v>
      </c>
      <c r="E26">
        <v>1</v>
      </c>
      <c r="F26">
        <v>1</v>
      </c>
      <c r="G26" t="s">
        <v>12</v>
      </c>
      <c r="H26" t="s">
        <v>13</v>
      </c>
      <c r="I26">
        <v>3.3300000000000003E-2</v>
      </c>
      <c r="J26">
        <v>0.30499999999999999</v>
      </c>
      <c r="K26">
        <v>3.77</v>
      </c>
      <c r="L26" t="s">
        <v>14</v>
      </c>
      <c r="M26" t="s">
        <v>13</v>
      </c>
      <c r="N26">
        <v>5.3600000000000002E-2</v>
      </c>
      <c r="O26">
        <v>0.82299999999999995</v>
      </c>
      <c r="P26">
        <v>23.7</v>
      </c>
      <c r="Q26" s="4"/>
      <c r="R26" s="4">
        <v>1</v>
      </c>
      <c r="S26" s="4">
        <v>1</v>
      </c>
      <c r="T26" s="4"/>
      <c r="U26" s="4">
        <f t="shared" si="1"/>
        <v>3.77</v>
      </c>
      <c r="V26" s="4">
        <f t="shared" si="2"/>
        <v>3.77</v>
      </c>
      <c r="W26" s="4">
        <f t="shared" si="3"/>
        <v>3.77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0"/>
        <v>23.7</v>
      </c>
      <c r="AG26" s="4">
        <f t="shared" si="4"/>
        <v>23.7</v>
      </c>
      <c r="AH26" s="4">
        <f t="shared" si="5"/>
        <v>23.7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5">
      <c r="A27" s="1">
        <v>43916</v>
      </c>
      <c r="B27" t="s">
        <v>323</v>
      </c>
      <c r="C27" t="s">
        <v>157</v>
      </c>
      <c r="D27" t="s">
        <v>20</v>
      </c>
      <c r="E27">
        <v>1</v>
      </c>
      <c r="F27">
        <v>1</v>
      </c>
      <c r="G27" t="s">
        <v>12</v>
      </c>
      <c r="H27" t="s">
        <v>13</v>
      </c>
      <c r="I27">
        <v>1.2800000000000001E-2</v>
      </c>
      <c r="J27">
        <v>0.25800000000000001</v>
      </c>
      <c r="K27">
        <v>2.89</v>
      </c>
      <c r="L27" t="s">
        <v>14</v>
      </c>
      <c r="M27" t="s">
        <v>13</v>
      </c>
      <c r="N27">
        <v>5.6899999999999999E-2</v>
      </c>
      <c r="O27">
        <v>0.88300000000000001</v>
      </c>
      <c r="P27">
        <v>25.5</v>
      </c>
      <c r="Q27" s="4"/>
      <c r="R27" s="4">
        <v>1</v>
      </c>
      <c r="S27" s="4">
        <v>1</v>
      </c>
      <c r="T27" s="4"/>
      <c r="U27" s="4">
        <f t="shared" si="1"/>
        <v>2.89</v>
      </c>
      <c r="V27" s="4">
        <f t="shared" si="2"/>
        <v>2.89</v>
      </c>
      <c r="W27" s="4">
        <f t="shared" si="3"/>
        <v>2.89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0"/>
        <v>25.5</v>
      </c>
      <c r="AG27" s="4">
        <f t="shared" si="4"/>
        <v>25.5</v>
      </c>
      <c r="AH27" s="4">
        <f t="shared" si="5"/>
        <v>25.5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5">
      <c r="A28" s="1">
        <v>43916</v>
      </c>
      <c r="B28" t="s">
        <v>323</v>
      </c>
      <c r="C28" t="s">
        <v>157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3.4200000000000001E-2</v>
      </c>
      <c r="J28">
        <v>6.6000000000000003E-2</v>
      </c>
      <c r="K28">
        <v>-0.745</v>
      </c>
      <c r="L28" t="s">
        <v>14</v>
      </c>
      <c r="M28" t="s">
        <v>13</v>
      </c>
      <c r="N28">
        <v>5.4100000000000002E-2</v>
      </c>
      <c r="O28">
        <v>1.04</v>
      </c>
      <c r="P28">
        <v>29.9</v>
      </c>
      <c r="Q28" s="4"/>
      <c r="R28" s="4">
        <v>1</v>
      </c>
      <c r="S28" s="4">
        <v>1</v>
      </c>
      <c r="T28" s="4"/>
      <c r="U28" s="4">
        <f t="shared" si="1"/>
        <v>-0.745</v>
      </c>
      <c r="V28" s="4">
        <f t="shared" si="2"/>
        <v>-0.745</v>
      </c>
      <c r="W28" s="4">
        <f t="shared" si="3"/>
        <v>-0.745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0"/>
        <v>29.9</v>
      </c>
      <c r="AG28" s="4">
        <f t="shared" si="4"/>
        <v>29.9</v>
      </c>
      <c r="AH28" s="4">
        <f t="shared" si="5"/>
        <v>29.9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5">
      <c r="A29" s="1">
        <v>43916</v>
      </c>
      <c r="B29" t="s">
        <v>324</v>
      </c>
      <c r="C29" t="s">
        <v>138</v>
      </c>
      <c r="D29" t="s">
        <v>139</v>
      </c>
      <c r="E29">
        <v>1</v>
      </c>
      <c r="F29">
        <v>1</v>
      </c>
      <c r="G29" t="s">
        <v>12</v>
      </c>
      <c r="H29" t="s">
        <v>13</v>
      </c>
      <c r="I29">
        <v>5.2300000000000003E-3</v>
      </c>
      <c r="J29">
        <v>5.6599999999999998E-2</v>
      </c>
      <c r="K29">
        <v>-0.92200000000000004</v>
      </c>
      <c r="L29" t="s">
        <v>14</v>
      </c>
      <c r="M29" t="s">
        <v>13</v>
      </c>
      <c r="N29">
        <v>2.27</v>
      </c>
      <c r="O29">
        <v>35.299999999999997</v>
      </c>
      <c r="P29">
        <v>1050</v>
      </c>
      <c r="Q29" s="4"/>
      <c r="R29" s="4">
        <v>1</v>
      </c>
      <c r="S29" s="4">
        <v>1</v>
      </c>
      <c r="T29" s="4"/>
      <c r="U29" s="4">
        <f t="shared" ref="U29:U36" si="6">K29</f>
        <v>-0.92200000000000004</v>
      </c>
      <c r="V29" s="4">
        <f t="shared" si="2"/>
        <v>-0.92200000000000004</v>
      </c>
      <c r="W29" s="4">
        <f t="shared" ref="W29:W36" si="7">IF(R29=1,U29,(V29*R29))</f>
        <v>-0.92200000000000004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ref="AF29:AF36" si="8">P29</f>
        <v>1050</v>
      </c>
      <c r="AG29" s="4">
        <f t="shared" si="4"/>
        <v>1050</v>
      </c>
      <c r="AH29" s="4">
        <f t="shared" ref="AH29:AH36" si="9">IF(R29=1,AF29,(AG29*R29))</f>
        <v>1050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5">
      <c r="A30" s="1">
        <v>43916</v>
      </c>
      <c r="B30" t="s">
        <v>324</v>
      </c>
      <c r="C30" t="s">
        <v>353</v>
      </c>
      <c r="D30" t="s">
        <v>16</v>
      </c>
      <c r="E30">
        <v>1</v>
      </c>
      <c r="F30">
        <v>1</v>
      </c>
      <c r="G30" t="s">
        <v>12</v>
      </c>
      <c r="H30" t="s">
        <v>13</v>
      </c>
      <c r="I30">
        <v>0.30199999999999999</v>
      </c>
      <c r="J30">
        <v>5.37</v>
      </c>
      <c r="K30">
        <v>98</v>
      </c>
      <c r="L30" t="s">
        <v>14</v>
      </c>
      <c r="M30" t="s">
        <v>13</v>
      </c>
      <c r="N30">
        <v>2.4700000000000002</v>
      </c>
      <c r="O30">
        <v>38.1</v>
      </c>
      <c r="P30">
        <v>1130</v>
      </c>
      <c r="Q30" s="4"/>
      <c r="R30" s="4">
        <v>1</v>
      </c>
      <c r="S30" s="4">
        <v>1</v>
      </c>
      <c r="T30" s="4"/>
      <c r="U30" s="4">
        <f t="shared" si="6"/>
        <v>98</v>
      </c>
      <c r="V30" s="4">
        <f t="shared" si="2"/>
        <v>98</v>
      </c>
      <c r="W30" s="4">
        <f t="shared" si="7"/>
        <v>98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8"/>
        <v>1130</v>
      </c>
      <c r="AG30" s="4">
        <f t="shared" si="4"/>
        <v>1130</v>
      </c>
      <c r="AH30" s="4">
        <f t="shared" si="9"/>
        <v>1130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5">
      <c r="A31" s="1">
        <v>43916</v>
      </c>
      <c r="B31" t="s">
        <v>324</v>
      </c>
      <c r="C31" t="s">
        <v>354</v>
      </c>
      <c r="D31" t="s">
        <v>17</v>
      </c>
      <c r="E31">
        <v>1</v>
      </c>
      <c r="F31">
        <v>1</v>
      </c>
      <c r="G31" t="s">
        <v>12</v>
      </c>
      <c r="H31" t="s">
        <v>13</v>
      </c>
      <c r="I31">
        <v>0.15</v>
      </c>
      <c r="J31">
        <v>2.68</v>
      </c>
      <c r="K31">
        <v>48.3</v>
      </c>
      <c r="L31" t="s">
        <v>14</v>
      </c>
      <c r="M31" t="s">
        <v>13</v>
      </c>
      <c r="N31">
        <v>1.2</v>
      </c>
      <c r="O31">
        <v>18.100000000000001</v>
      </c>
      <c r="P31">
        <v>530</v>
      </c>
      <c r="Q31" s="4"/>
      <c r="R31" s="4">
        <v>1</v>
      </c>
      <c r="S31" s="4">
        <v>1</v>
      </c>
      <c r="T31" s="4"/>
      <c r="U31" s="4">
        <f t="shared" si="6"/>
        <v>48.3</v>
      </c>
      <c r="V31" s="4">
        <f t="shared" si="2"/>
        <v>48.3</v>
      </c>
      <c r="W31" s="4">
        <f t="shared" si="7"/>
        <v>48.3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8"/>
        <v>530</v>
      </c>
      <c r="AG31" s="4">
        <f t="shared" si="4"/>
        <v>530</v>
      </c>
      <c r="AH31" s="4">
        <f t="shared" si="9"/>
        <v>530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5">
      <c r="A32" s="1">
        <v>43916</v>
      </c>
      <c r="B32" t="s">
        <v>324</v>
      </c>
      <c r="C32" t="s">
        <v>355</v>
      </c>
      <c r="D32" t="s">
        <v>11</v>
      </c>
      <c r="E32">
        <v>1</v>
      </c>
      <c r="F32">
        <v>1</v>
      </c>
      <c r="G32" t="s">
        <v>12</v>
      </c>
      <c r="H32" t="s">
        <v>13</v>
      </c>
      <c r="I32">
        <v>7.4899999999999994E-2</v>
      </c>
      <c r="J32">
        <v>1.35</v>
      </c>
      <c r="K32">
        <v>23.5</v>
      </c>
      <c r="L32" t="s">
        <v>14</v>
      </c>
      <c r="M32" t="s">
        <v>13</v>
      </c>
      <c r="N32">
        <v>0.55000000000000004</v>
      </c>
      <c r="O32">
        <v>8.1</v>
      </c>
      <c r="P32">
        <v>237</v>
      </c>
      <c r="Q32" s="4"/>
      <c r="R32" s="4">
        <v>1</v>
      </c>
      <c r="S32" s="4">
        <v>1</v>
      </c>
      <c r="T32" s="4"/>
      <c r="U32" s="4">
        <f t="shared" si="6"/>
        <v>23.5</v>
      </c>
      <c r="V32" s="4">
        <f t="shared" si="2"/>
        <v>23.5</v>
      </c>
      <c r="W32" s="4">
        <f t="shared" si="7"/>
        <v>23.5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8"/>
        <v>237</v>
      </c>
      <c r="AG32" s="4">
        <f t="shared" si="4"/>
        <v>237</v>
      </c>
      <c r="AH32" s="4">
        <f t="shared" si="9"/>
        <v>237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5">
      <c r="A33" s="1">
        <v>43916</v>
      </c>
      <c r="B33" t="s">
        <v>324</v>
      </c>
      <c r="C33" t="s">
        <v>356</v>
      </c>
      <c r="D33" t="s">
        <v>18</v>
      </c>
      <c r="E33">
        <v>1</v>
      </c>
      <c r="F33">
        <v>1</v>
      </c>
      <c r="G33" t="s">
        <v>12</v>
      </c>
      <c r="H33" t="s">
        <v>13</v>
      </c>
      <c r="I33">
        <v>3.1699999999999999E-2</v>
      </c>
      <c r="J33">
        <v>0.55500000000000005</v>
      </c>
      <c r="K33">
        <v>8.5</v>
      </c>
      <c r="L33" t="s">
        <v>14</v>
      </c>
      <c r="M33" t="s">
        <v>13</v>
      </c>
      <c r="N33">
        <v>0.19400000000000001</v>
      </c>
      <c r="O33">
        <v>2.83</v>
      </c>
      <c r="P33">
        <v>82.4</v>
      </c>
      <c r="Q33" s="4"/>
      <c r="R33" s="4">
        <v>1</v>
      </c>
      <c r="S33" s="4">
        <v>1</v>
      </c>
      <c r="T33" s="4"/>
      <c r="U33" s="4">
        <f t="shared" si="6"/>
        <v>8.5</v>
      </c>
      <c r="V33" s="4">
        <f t="shared" si="2"/>
        <v>8.5</v>
      </c>
      <c r="W33" s="4">
        <f t="shared" si="7"/>
        <v>8.5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8"/>
        <v>82.4</v>
      </c>
      <c r="AG33" s="4">
        <f t="shared" si="4"/>
        <v>82.4</v>
      </c>
      <c r="AH33" s="4">
        <f t="shared" si="9"/>
        <v>82.4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5">
      <c r="A34" s="1">
        <v>43916</v>
      </c>
      <c r="B34" t="s">
        <v>324</v>
      </c>
      <c r="C34" t="s">
        <v>357</v>
      </c>
      <c r="D34" t="s">
        <v>19</v>
      </c>
      <c r="E34">
        <v>1</v>
      </c>
      <c r="F34">
        <v>1</v>
      </c>
      <c r="G34" t="s">
        <v>12</v>
      </c>
      <c r="H34" t="s">
        <v>13</v>
      </c>
      <c r="I34">
        <v>1.6899999999999998E-2</v>
      </c>
      <c r="J34">
        <v>0.27900000000000003</v>
      </c>
      <c r="K34">
        <v>3.28</v>
      </c>
      <c r="L34" t="s">
        <v>14</v>
      </c>
      <c r="M34" t="s">
        <v>13</v>
      </c>
      <c r="N34">
        <v>8.5400000000000004E-2</v>
      </c>
      <c r="O34">
        <v>1.3</v>
      </c>
      <c r="P34">
        <v>37.5</v>
      </c>
      <c r="Q34" s="4"/>
      <c r="R34" s="4">
        <v>1</v>
      </c>
      <c r="S34" s="4">
        <v>1</v>
      </c>
      <c r="T34" s="4"/>
      <c r="U34" s="4">
        <f t="shared" si="6"/>
        <v>3.28</v>
      </c>
      <c r="V34" s="4">
        <f t="shared" si="2"/>
        <v>3.28</v>
      </c>
      <c r="W34" s="4">
        <f t="shared" si="7"/>
        <v>3.28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si="8"/>
        <v>37.5</v>
      </c>
      <c r="AG34" s="4">
        <f t="shared" si="4"/>
        <v>37.5</v>
      </c>
      <c r="AH34" s="4">
        <f t="shared" si="9"/>
        <v>37.5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5">
      <c r="A35" s="1">
        <v>43916</v>
      </c>
      <c r="B35" t="s">
        <v>324</v>
      </c>
      <c r="C35" t="s">
        <v>358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1.09E-2</v>
      </c>
      <c r="J35">
        <v>0.159</v>
      </c>
      <c r="K35">
        <v>1.01</v>
      </c>
      <c r="L35" t="s">
        <v>14</v>
      </c>
      <c r="M35" t="s">
        <v>13</v>
      </c>
      <c r="N35">
        <v>3.8399999999999997E-2</v>
      </c>
      <c r="O35">
        <v>0.61599999999999999</v>
      </c>
      <c r="P35">
        <v>17.7</v>
      </c>
      <c r="Q35" s="4"/>
      <c r="R35" s="4">
        <v>1</v>
      </c>
      <c r="S35" s="4">
        <v>1</v>
      </c>
      <c r="T35" s="4"/>
      <c r="U35" s="4">
        <f t="shared" si="6"/>
        <v>1.01</v>
      </c>
      <c r="V35" s="4">
        <f t="shared" si="2"/>
        <v>1.01</v>
      </c>
      <c r="W35" s="4">
        <f t="shared" si="7"/>
        <v>1.01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8"/>
        <v>17.7</v>
      </c>
      <c r="AG35" s="4">
        <f t="shared" si="4"/>
        <v>17.7</v>
      </c>
      <c r="AH35" s="4">
        <f t="shared" si="9"/>
        <v>17.7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5">
      <c r="A36" s="1">
        <v>43916</v>
      </c>
      <c r="B36" t="s">
        <v>324</v>
      </c>
      <c r="C36" t="s">
        <v>21</v>
      </c>
      <c r="D36" t="s">
        <v>15</v>
      </c>
      <c r="E36">
        <v>1</v>
      </c>
      <c r="F36">
        <v>1</v>
      </c>
      <c r="G36" t="s">
        <v>12</v>
      </c>
      <c r="H36" t="s">
        <v>13</v>
      </c>
      <c r="I36">
        <v>2.1700000000000001E-2</v>
      </c>
      <c r="J36">
        <v>5.3900000000000003E-2</v>
      </c>
      <c r="K36">
        <v>-0.97299999999999998</v>
      </c>
      <c r="L36" t="s">
        <v>14</v>
      </c>
      <c r="M36" t="s">
        <v>13</v>
      </c>
      <c r="N36">
        <v>-1.24E-3</v>
      </c>
      <c r="O36">
        <v>1.8699999999999999E-3</v>
      </c>
      <c r="P36">
        <v>-0.19600000000000001</v>
      </c>
      <c r="Q36" s="4"/>
      <c r="R36" s="4">
        <v>1</v>
      </c>
      <c r="S36" s="4">
        <v>1</v>
      </c>
      <c r="T36" s="4"/>
      <c r="U36" s="4">
        <f t="shared" si="6"/>
        <v>-0.97299999999999998</v>
      </c>
      <c r="V36" s="4">
        <f t="shared" si="2"/>
        <v>-0.97299999999999998</v>
      </c>
      <c r="W36" s="4">
        <f t="shared" si="7"/>
        <v>-0.97299999999999998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f t="shared" si="8"/>
        <v>-0.19600000000000001</v>
      </c>
      <c r="AG36" s="4">
        <f t="shared" si="4"/>
        <v>-0.19600000000000001</v>
      </c>
      <c r="AH36" s="4">
        <f t="shared" si="9"/>
        <v>-0.19600000000000001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5">
      <c r="A37" s="1">
        <v>43916</v>
      </c>
      <c r="B37" t="s">
        <v>324</v>
      </c>
      <c r="C37" t="s">
        <v>54</v>
      </c>
      <c r="D37">
        <v>1</v>
      </c>
      <c r="E37">
        <v>1</v>
      </c>
      <c r="F37">
        <v>1</v>
      </c>
      <c r="G37" t="s">
        <v>12</v>
      </c>
      <c r="H37" t="s">
        <v>13</v>
      </c>
      <c r="I37">
        <v>3.2599999999999997E-2</v>
      </c>
      <c r="J37">
        <v>0.54</v>
      </c>
      <c r="K37">
        <v>8.1999999999999993</v>
      </c>
      <c r="L37" t="s">
        <v>14</v>
      </c>
      <c r="M37" t="s">
        <v>13</v>
      </c>
      <c r="N37">
        <v>0.78100000000000003</v>
      </c>
      <c r="O37">
        <v>11.9</v>
      </c>
      <c r="P37">
        <v>348</v>
      </c>
      <c r="Q37" s="4"/>
      <c r="R37" s="4">
        <v>1.5</v>
      </c>
      <c r="S37" s="4">
        <v>1</v>
      </c>
      <c r="T37" s="4"/>
      <c r="U37" s="4">
        <f t="shared" si="1"/>
        <v>8.1999999999999993</v>
      </c>
      <c r="V37" s="4">
        <f t="shared" si="2"/>
        <v>0.69999999999999929</v>
      </c>
      <c r="W37" s="4">
        <f t="shared" si="3"/>
        <v>1.0499999999999989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0"/>
        <v>348</v>
      </c>
      <c r="AG37" s="4">
        <f t="shared" si="4"/>
        <v>7</v>
      </c>
      <c r="AH37" s="4">
        <f t="shared" si="5"/>
        <v>10.5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5">
      <c r="A38" s="1">
        <v>43916</v>
      </c>
      <c r="B38" t="s">
        <v>324</v>
      </c>
      <c r="C38" t="s">
        <v>55</v>
      </c>
      <c r="D38">
        <v>2</v>
      </c>
      <c r="E38">
        <v>1</v>
      </c>
      <c r="F38">
        <v>1</v>
      </c>
      <c r="G38" t="s">
        <v>12</v>
      </c>
      <c r="H38" t="s">
        <v>13</v>
      </c>
      <c r="I38">
        <v>3.27E-2</v>
      </c>
      <c r="J38">
        <v>0.53</v>
      </c>
      <c r="K38">
        <v>8.02</v>
      </c>
      <c r="L38" t="s">
        <v>14</v>
      </c>
      <c r="M38" t="s">
        <v>13</v>
      </c>
      <c r="N38">
        <v>0.78400000000000003</v>
      </c>
      <c r="O38">
        <v>11.9</v>
      </c>
      <c r="P38">
        <v>348</v>
      </c>
      <c r="Q38" s="4"/>
      <c r="R38" s="4">
        <v>1.5</v>
      </c>
      <c r="S38" s="4">
        <v>1</v>
      </c>
      <c r="T38" s="4"/>
      <c r="U38" s="4">
        <f t="shared" si="1"/>
        <v>8.02</v>
      </c>
      <c r="V38" s="4">
        <f t="shared" si="2"/>
        <v>0.51999999999999957</v>
      </c>
      <c r="W38" s="4">
        <f t="shared" si="3"/>
        <v>0.77999999999999936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0"/>
        <v>348</v>
      </c>
      <c r="AG38" s="4">
        <f t="shared" si="4"/>
        <v>7</v>
      </c>
      <c r="AH38" s="4">
        <f t="shared" si="5"/>
        <v>10.5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5">
      <c r="A39" s="1">
        <v>43916</v>
      </c>
      <c r="B39" t="s">
        <v>324</v>
      </c>
      <c r="C39" t="s">
        <v>56</v>
      </c>
      <c r="D39">
        <v>3</v>
      </c>
      <c r="E39">
        <v>1</v>
      </c>
      <c r="F39">
        <v>1</v>
      </c>
      <c r="G39" t="s">
        <v>12</v>
      </c>
      <c r="H39" t="s">
        <v>13</v>
      </c>
      <c r="I39">
        <v>3.8800000000000001E-2</v>
      </c>
      <c r="J39">
        <v>0.79200000000000004</v>
      </c>
      <c r="K39">
        <v>13</v>
      </c>
      <c r="L39" t="s">
        <v>14</v>
      </c>
      <c r="M39" t="s">
        <v>13</v>
      </c>
      <c r="N39">
        <v>0.81699999999999995</v>
      </c>
      <c r="O39">
        <v>12.5</v>
      </c>
      <c r="P39">
        <v>365</v>
      </c>
      <c r="Q39" s="4"/>
      <c r="R39" s="4">
        <v>1.5</v>
      </c>
      <c r="S39" s="4">
        <v>1</v>
      </c>
      <c r="T39" s="4"/>
      <c r="U39" s="4">
        <f t="shared" si="1"/>
        <v>13</v>
      </c>
      <c r="V39" s="4">
        <f t="shared" si="2"/>
        <v>5.5</v>
      </c>
      <c r="W39" s="4">
        <f t="shared" si="3"/>
        <v>8.25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0"/>
        <v>365</v>
      </c>
      <c r="AG39" s="4">
        <f t="shared" si="4"/>
        <v>24</v>
      </c>
      <c r="AH39" s="4">
        <f t="shared" si="5"/>
        <v>36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5">
      <c r="A40" s="1">
        <v>43916</v>
      </c>
      <c r="B40" t="s">
        <v>324</v>
      </c>
      <c r="C40" t="s">
        <v>57</v>
      </c>
      <c r="D40">
        <v>4</v>
      </c>
      <c r="E40">
        <v>1</v>
      </c>
      <c r="F40">
        <v>1</v>
      </c>
      <c r="G40" t="s">
        <v>12</v>
      </c>
      <c r="H40" t="s">
        <v>13</v>
      </c>
      <c r="I40">
        <v>4.2900000000000001E-2</v>
      </c>
      <c r="J40">
        <v>0.69399999999999995</v>
      </c>
      <c r="K40">
        <v>11.1</v>
      </c>
      <c r="L40" t="s">
        <v>14</v>
      </c>
      <c r="M40" t="s">
        <v>13</v>
      </c>
      <c r="N40">
        <v>0.85299999999999998</v>
      </c>
      <c r="O40">
        <v>13</v>
      </c>
      <c r="P40">
        <v>382</v>
      </c>
      <c r="Q40" s="4"/>
      <c r="R40" s="4">
        <v>1.5</v>
      </c>
      <c r="S40" s="4">
        <v>1</v>
      </c>
      <c r="T40" s="4"/>
      <c r="U40" s="4">
        <f t="shared" si="1"/>
        <v>11.1</v>
      </c>
      <c r="V40" s="4">
        <f t="shared" si="2"/>
        <v>3.5999999999999996</v>
      </c>
      <c r="W40" s="4">
        <f t="shared" si="3"/>
        <v>5.3999999999999995</v>
      </c>
      <c r="X40" s="5"/>
      <c r="Y40" s="5"/>
      <c r="Z40" s="4"/>
      <c r="AA40" s="4"/>
      <c r="AB40" s="7"/>
      <c r="AC40" s="7"/>
      <c r="AD40" s="4">
        <v>1</v>
      </c>
      <c r="AE40" s="4"/>
      <c r="AF40" s="4">
        <f t="shared" si="0"/>
        <v>382</v>
      </c>
      <c r="AG40" s="4">
        <f t="shared" si="4"/>
        <v>41</v>
      </c>
      <c r="AH40" s="4">
        <f t="shared" si="5"/>
        <v>61.5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5">
      <c r="A41" s="1">
        <v>43916</v>
      </c>
      <c r="B41" t="s">
        <v>324</v>
      </c>
      <c r="C41" t="s">
        <v>58</v>
      </c>
      <c r="D41">
        <v>5</v>
      </c>
      <c r="E41">
        <v>1</v>
      </c>
      <c r="F41">
        <v>1</v>
      </c>
      <c r="G41" t="s">
        <v>12</v>
      </c>
      <c r="H41" t="s">
        <v>13</v>
      </c>
      <c r="I41">
        <v>4.2000000000000003E-2</v>
      </c>
      <c r="J41">
        <v>0.70699999999999996</v>
      </c>
      <c r="K41">
        <v>11.4</v>
      </c>
      <c r="L41" t="s">
        <v>14</v>
      </c>
      <c r="M41" t="s">
        <v>13</v>
      </c>
      <c r="N41">
        <v>0.85499999999999998</v>
      </c>
      <c r="O41">
        <v>13.1</v>
      </c>
      <c r="P41">
        <v>385</v>
      </c>
      <c r="Q41" s="4"/>
      <c r="R41" s="4">
        <v>1.5</v>
      </c>
      <c r="S41" s="4">
        <v>1</v>
      </c>
      <c r="T41" s="4"/>
      <c r="U41" s="4">
        <f t="shared" si="1"/>
        <v>11.4</v>
      </c>
      <c r="V41" s="4">
        <f t="shared" si="2"/>
        <v>3.9000000000000004</v>
      </c>
      <c r="W41" s="4">
        <f t="shared" si="3"/>
        <v>5.8500000000000005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0"/>
        <v>385</v>
      </c>
      <c r="AG41" s="4">
        <f t="shared" si="4"/>
        <v>44</v>
      </c>
      <c r="AH41" s="4">
        <f t="shared" si="5"/>
        <v>66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5">
      <c r="A42" s="1">
        <v>43916</v>
      </c>
      <c r="B42" t="s">
        <v>324</v>
      </c>
      <c r="C42" t="s">
        <v>59</v>
      </c>
      <c r="D42">
        <v>6</v>
      </c>
      <c r="E42">
        <v>1</v>
      </c>
      <c r="F42">
        <v>1</v>
      </c>
      <c r="G42" t="s">
        <v>12</v>
      </c>
      <c r="H42" t="s">
        <v>13</v>
      </c>
      <c r="I42">
        <v>4.2200000000000001E-2</v>
      </c>
      <c r="J42">
        <v>0.71199999999999997</v>
      </c>
      <c r="K42">
        <v>11.5</v>
      </c>
      <c r="L42" t="s">
        <v>14</v>
      </c>
      <c r="M42" t="s">
        <v>13</v>
      </c>
      <c r="N42">
        <v>0.84299999999999997</v>
      </c>
      <c r="O42">
        <v>12.9</v>
      </c>
      <c r="P42">
        <v>378</v>
      </c>
      <c r="Q42" s="4"/>
      <c r="R42" s="4">
        <v>1.5</v>
      </c>
      <c r="S42" s="4">
        <v>1</v>
      </c>
      <c r="T42" s="4"/>
      <c r="U42" s="4">
        <f t="shared" si="1"/>
        <v>11.5</v>
      </c>
      <c r="V42" s="4">
        <f t="shared" si="2"/>
        <v>4</v>
      </c>
      <c r="W42" s="4">
        <f t="shared" si="3"/>
        <v>6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0"/>
        <v>378</v>
      </c>
      <c r="AG42" s="4">
        <f t="shared" si="4"/>
        <v>37</v>
      </c>
      <c r="AH42" s="4">
        <f t="shared" si="5"/>
        <v>55.5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5">
      <c r="A43" s="1">
        <v>43916</v>
      </c>
      <c r="B43" t="s">
        <v>324</v>
      </c>
      <c r="C43" t="s">
        <v>60</v>
      </c>
      <c r="D43">
        <v>7</v>
      </c>
      <c r="E43">
        <v>1</v>
      </c>
      <c r="F43">
        <v>1</v>
      </c>
      <c r="G43" t="s">
        <v>12</v>
      </c>
      <c r="H43" t="s">
        <v>13</v>
      </c>
      <c r="I43">
        <v>0.04</v>
      </c>
      <c r="J43">
        <v>0.69</v>
      </c>
      <c r="K43">
        <v>11</v>
      </c>
      <c r="L43" t="s">
        <v>14</v>
      </c>
      <c r="M43" t="s">
        <v>13</v>
      </c>
      <c r="N43">
        <v>0.86599999999999999</v>
      </c>
      <c r="O43">
        <v>13.3</v>
      </c>
      <c r="P43">
        <v>390</v>
      </c>
      <c r="Q43" s="4"/>
      <c r="R43" s="4">
        <v>1.5</v>
      </c>
      <c r="S43" s="4">
        <v>1</v>
      </c>
      <c r="T43" s="4"/>
      <c r="U43" s="4">
        <f t="shared" si="1"/>
        <v>11</v>
      </c>
      <c r="V43" s="4">
        <f t="shared" si="2"/>
        <v>3.5</v>
      </c>
      <c r="W43" s="4">
        <f t="shared" si="3"/>
        <v>5.25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0"/>
        <v>390</v>
      </c>
      <c r="AG43" s="4">
        <f t="shared" si="4"/>
        <v>49</v>
      </c>
      <c r="AH43" s="4">
        <f t="shared" si="5"/>
        <v>73.5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5">
      <c r="A44" s="1">
        <v>43916</v>
      </c>
      <c r="B44" t="s">
        <v>324</v>
      </c>
      <c r="C44" t="s">
        <v>61</v>
      </c>
      <c r="D44">
        <v>8</v>
      </c>
      <c r="E44">
        <v>1</v>
      </c>
      <c r="F44">
        <v>1</v>
      </c>
      <c r="G44" t="s">
        <v>12</v>
      </c>
      <c r="H44" t="s">
        <v>13</v>
      </c>
      <c r="I44">
        <v>3.9800000000000002E-2</v>
      </c>
      <c r="J44">
        <v>0.68400000000000005</v>
      </c>
      <c r="K44">
        <v>10.9</v>
      </c>
      <c r="L44" t="s">
        <v>14</v>
      </c>
      <c r="M44" t="s">
        <v>13</v>
      </c>
      <c r="N44">
        <v>0.91700000000000004</v>
      </c>
      <c r="O44">
        <v>14.2</v>
      </c>
      <c r="P44">
        <v>416</v>
      </c>
      <c r="Q44" s="4"/>
      <c r="R44" s="4">
        <v>1.5</v>
      </c>
      <c r="S44" s="4">
        <v>1</v>
      </c>
      <c r="T44" s="4"/>
      <c r="U44" s="4">
        <f t="shared" si="1"/>
        <v>10.9</v>
      </c>
      <c r="V44" s="4">
        <f t="shared" si="2"/>
        <v>3.4000000000000004</v>
      </c>
      <c r="W44" s="4">
        <f t="shared" si="3"/>
        <v>5.1000000000000005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0"/>
        <v>416</v>
      </c>
      <c r="AG44" s="4">
        <f t="shared" si="4"/>
        <v>75</v>
      </c>
      <c r="AH44" s="4">
        <f t="shared" si="5"/>
        <v>112.5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5">
      <c r="A45" s="1">
        <v>43916</v>
      </c>
      <c r="B45" t="s">
        <v>324</v>
      </c>
      <c r="C45" t="s">
        <v>62</v>
      </c>
      <c r="D45">
        <v>9</v>
      </c>
      <c r="E45">
        <v>1</v>
      </c>
      <c r="F45">
        <v>1</v>
      </c>
      <c r="G45" t="s">
        <v>12</v>
      </c>
      <c r="H45" t="s">
        <v>13</v>
      </c>
      <c r="I45">
        <v>3.9800000000000002E-2</v>
      </c>
      <c r="J45">
        <v>0.69699999999999995</v>
      </c>
      <c r="K45">
        <v>11.2</v>
      </c>
      <c r="L45" t="s">
        <v>14</v>
      </c>
      <c r="M45" t="s">
        <v>13</v>
      </c>
      <c r="N45">
        <v>0.997</v>
      </c>
      <c r="O45">
        <v>15.2</v>
      </c>
      <c r="P45">
        <v>447</v>
      </c>
      <c r="Q45" s="4"/>
      <c r="R45" s="4">
        <v>1.5</v>
      </c>
      <c r="S45" s="4">
        <v>1</v>
      </c>
      <c r="T45" s="4"/>
      <c r="U45" s="4">
        <f t="shared" si="1"/>
        <v>11.2</v>
      </c>
      <c r="V45" s="4">
        <f t="shared" si="2"/>
        <v>3.6999999999999993</v>
      </c>
      <c r="W45" s="4">
        <f t="shared" si="3"/>
        <v>5.5499999999999989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0"/>
        <v>447</v>
      </c>
      <c r="AG45" s="4">
        <f t="shared" si="4"/>
        <v>106</v>
      </c>
      <c r="AH45" s="4">
        <f t="shared" si="5"/>
        <v>159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5">
      <c r="A46" s="1">
        <v>43916</v>
      </c>
      <c r="B46" t="s">
        <v>324</v>
      </c>
      <c r="C46" t="s">
        <v>63</v>
      </c>
      <c r="D46">
        <v>10</v>
      </c>
      <c r="E46">
        <v>1</v>
      </c>
      <c r="F46">
        <v>1</v>
      </c>
      <c r="G46" t="s">
        <v>12</v>
      </c>
      <c r="H46" t="s">
        <v>13</v>
      </c>
      <c r="I46">
        <v>5.8500000000000003E-2</v>
      </c>
      <c r="J46">
        <v>1.33</v>
      </c>
      <c r="K46">
        <v>23</v>
      </c>
      <c r="L46" t="s">
        <v>14</v>
      </c>
      <c r="M46" t="s">
        <v>13</v>
      </c>
      <c r="N46">
        <v>1.25</v>
      </c>
      <c r="O46">
        <v>19.399999999999999</v>
      </c>
      <c r="P46">
        <v>569</v>
      </c>
      <c r="Q46" s="4"/>
      <c r="R46" s="4">
        <v>1.5</v>
      </c>
      <c r="S46" s="4">
        <v>1</v>
      </c>
      <c r="T46" s="4"/>
      <c r="U46" s="4">
        <f t="shared" si="1"/>
        <v>23</v>
      </c>
      <c r="V46" s="4">
        <f t="shared" si="2"/>
        <v>15.5</v>
      </c>
      <c r="W46" s="4">
        <f t="shared" si="3"/>
        <v>23.25</v>
      </c>
      <c r="X46" s="4"/>
      <c r="Y46" s="4"/>
      <c r="Z46" s="7"/>
      <c r="AA46" s="7"/>
      <c r="AD46" s="4">
        <v>1</v>
      </c>
      <c r="AE46" s="4"/>
      <c r="AF46" s="4">
        <f t="shared" si="0"/>
        <v>569</v>
      </c>
      <c r="AG46" s="4">
        <f t="shared" si="4"/>
        <v>228</v>
      </c>
      <c r="AH46" s="4">
        <f t="shared" si="5"/>
        <v>342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5">
      <c r="A47" s="1">
        <v>43916</v>
      </c>
      <c r="B47" t="s">
        <v>324</v>
      </c>
      <c r="C47" t="s">
        <v>325</v>
      </c>
      <c r="D47" t="s">
        <v>11</v>
      </c>
      <c r="E47">
        <v>1</v>
      </c>
      <c r="F47">
        <v>1</v>
      </c>
      <c r="G47" t="s">
        <v>12</v>
      </c>
      <c r="H47" t="s">
        <v>13</v>
      </c>
      <c r="I47">
        <v>7.4800000000000005E-2</v>
      </c>
      <c r="J47">
        <v>1.38</v>
      </c>
      <c r="K47">
        <v>24</v>
      </c>
      <c r="L47" t="s">
        <v>14</v>
      </c>
      <c r="M47" t="s">
        <v>13</v>
      </c>
      <c r="N47">
        <v>0.57699999999999996</v>
      </c>
      <c r="O47">
        <v>8.89</v>
      </c>
      <c r="P47">
        <v>260</v>
      </c>
      <c r="Q47" s="4"/>
      <c r="R47" s="4">
        <v>1</v>
      </c>
      <c r="S47" s="4">
        <v>1</v>
      </c>
      <c r="T47" s="4"/>
      <c r="U47" s="4">
        <f t="shared" si="1"/>
        <v>24</v>
      </c>
      <c r="V47" s="4">
        <f t="shared" si="2"/>
        <v>24</v>
      </c>
      <c r="W47" s="4">
        <f t="shared" si="3"/>
        <v>24</v>
      </c>
      <c r="X47" s="5">
        <f>100*(W47-25)/25</f>
        <v>-4</v>
      </c>
      <c r="Y47" s="5" t="str">
        <f>IF((ABS(X47))&lt;=20,"PASS","FAIL")</f>
        <v>PASS</v>
      </c>
      <c r="AB47" s="7"/>
      <c r="AC47" s="7"/>
      <c r="AD47" s="4">
        <v>1</v>
      </c>
      <c r="AE47" s="4"/>
      <c r="AF47" s="4">
        <f t="shared" si="0"/>
        <v>260</v>
      </c>
      <c r="AG47" s="4">
        <f t="shared" si="4"/>
        <v>260</v>
      </c>
      <c r="AH47" s="4">
        <f t="shared" si="5"/>
        <v>260</v>
      </c>
      <c r="AI47" s="5">
        <f>100*(AH47-250)/250</f>
        <v>4</v>
      </c>
      <c r="AJ47" s="5" t="str">
        <f>IF((ABS(AI47))&lt;=20,"PASS","FAIL")</f>
        <v>PASS</v>
      </c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5">
      <c r="A48" s="1">
        <v>43916</v>
      </c>
      <c r="B48" t="s">
        <v>324</v>
      </c>
      <c r="C48" t="s">
        <v>189</v>
      </c>
      <c r="D48" t="s">
        <v>15</v>
      </c>
      <c r="E48">
        <v>1</v>
      </c>
      <c r="F48">
        <v>1</v>
      </c>
      <c r="G48" t="s">
        <v>12</v>
      </c>
      <c r="H48" t="s">
        <v>13</v>
      </c>
      <c r="I48">
        <v>-6.7200000000000003E-3</v>
      </c>
      <c r="J48">
        <v>-6.0999999999999999E-2</v>
      </c>
      <c r="K48">
        <v>-3.15</v>
      </c>
      <c r="L48" t="s">
        <v>14</v>
      </c>
      <c r="M48" t="s">
        <v>13</v>
      </c>
      <c r="N48">
        <v>2.49E-3</v>
      </c>
      <c r="O48">
        <v>2.3300000000000001E-2</v>
      </c>
      <c r="P48">
        <v>0.43</v>
      </c>
      <c r="Q48" s="4"/>
      <c r="R48" s="4">
        <v>1</v>
      </c>
      <c r="S48" s="4">
        <v>1</v>
      </c>
      <c r="T48" s="4"/>
      <c r="U48" s="4">
        <f t="shared" si="1"/>
        <v>-3.15</v>
      </c>
      <c r="V48" s="4">
        <f t="shared" si="2"/>
        <v>-3.15</v>
      </c>
      <c r="W48" s="4">
        <f t="shared" si="3"/>
        <v>-3.15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0"/>
        <v>0.43</v>
      </c>
      <c r="AG48" s="4">
        <f t="shared" si="4"/>
        <v>0.43</v>
      </c>
      <c r="AH48" s="4">
        <f t="shared" si="5"/>
        <v>0.43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5">
      <c r="A49" s="1">
        <v>43916</v>
      </c>
      <c r="B49" t="s">
        <v>324</v>
      </c>
      <c r="C49" t="s">
        <v>158</v>
      </c>
      <c r="D49">
        <v>11</v>
      </c>
      <c r="E49">
        <v>1</v>
      </c>
      <c r="F49">
        <v>1</v>
      </c>
      <c r="G49" t="s">
        <v>12</v>
      </c>
      <c r="H49" t="s">
        <v>13</v>
      </c>
      <c r="I49">
        <v>9.5100000000000004E-2</v>
      </c>
      <c r="J49">
        <v>2.11</v>
      </c>
      <c r="K49">
        <v>37.700000000000003</v>
      </c>
      <c r="L49" t="s">
        <v>14</v>
      </c>
      <c r="M49" t="s">
        <v>13</v>
      </c>
      <c r="N49">
        <v>1.62</v>
      </c>
      <c r="O49">
        <v>25.3</v>
      </c>
      <c r="P49">
        <v>745</v>
      </c>
      <c r="Q49" s="4"/>
      <c r="R49" s="4">
        <v>1.5</v>
      </c>
      <c r="S49" s="4">
        <v>1</v>
      </c>
      <c r="T49" s="4"/>
      <c r="U49" s="4">
        <f t="shared" si="1"/>
        <v>37.700000000000003</v>
      </c>
      <c r="V49" s="4">
        <f t="shared" si="2"/>
        <v>30.200000000000003</v>
      </c>
      <c r="W49" s="4">
        <f t="shared" si="3"/>
        <v>45.300000000000004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0"/>
        <v>745</v>
      </c>
      <c r="AG49" s="4">
        <f t="shared" si="4"/>
        <v>404</v>
      </c>
      <c r="AH49" s="4">
        <f t="shared" si="5"/>
        <v>606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5">
      <c r="A50" s="1">
        <v>43916</v>
      </c>
      <c r="B50" t="s">
        <v>324</v>
      </c>
      <c r="C50" t="s">
        <v>159</v>
      </c>
      <c r="D50">
        <v>12</v>
      </c>
      <c r="E50">
        <v>1</v>
      </c>
      <c r="F50">
        <v>1</v>
      </c>
      <c r="G50" t="s">
        <v>12</v>
      </c>
      <c r="H50" t="s">
        <v>13</v>
      </c>
      <c r="I50">
        <v>0.185</v>
      </c>
      <c r="J50">
        <v>3.6</v>
      </c>
      <c r="K50">
        <v>65.400000000000006</v>
      </c>
      <c r="L50" t="s">
        <v>14</v>
      </c>
      <c r="M50" t="s">
        <v>13</v>
      </c>
      <c r="N50">
        <v>2.34</v>
      </c>
      <c r="O50">
        <v>36.4</v>
      </c>
      <c r="P50">
        <v>1080</v>
      </c>
      <c r="Q50" s="4"/>
      <c r="R50" s="4">
        <v>1.5</v>
      </c>
      <c r="S50" s="4">
        <v>1</v>
      </c>
      <c r="T50" s="4"/>
      <c r="U50" s="4">
        <f t="shared" si="1"/>
        <v>65.400000000000006</v>
      </c>
      <c r="V50" s="4">
        <f t="shared" si="2"/>
        <v>57.900000000000006</v>
      </c>
      <c r="W50" s="4">
        <f t="shared" si="3"/>
        <v>86.850000000000009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0"/>
        <v>1080</v>
      </c>
      <c r="AG50" s="4">
        <f t="shared" si="4"/>
        <v>739</v>
      </c>
      <c r="AH50" s="4">
        <f t="shared" si="5"/>
        <v>1108.5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5">
      <c r="A51" s="1">
        <v>43916</v>
      </c>
      <c r="B51" t="s">
        <v>324</v>
      </c>
      <c r="C51" t="s">
        <v>160</v>
      </c>
      <c r="D51">
        <v>13</v>
      </c>
      <c r="E51">
        <v>1</v>
      </c>
      <c r="F51">
        <v>1</v>
      </c>
      <c r="G51" t="s">
        <v>12</v>
      </c>
      <c r="H51" t="s">
        <v>13</v>
      </c>
      <c r="I51">
        <v>0.29899999999999999</v>
      </c>
      <c r="J51">
        <v>6.18</v>
      </c>
      <c r="K51">
        <v>113</v>
      </c>
      <c r="L51" t="s">
        <v>14</v>
      </c>
      <c r="M51" t="s">
        <v>13</v>
      </c>
      <c r="N51">
        <v>3</v>
      </c>
      <c r="O51">
        <v>47.1</v>
      </c>
      <c r="P51">
        <v>1400</v>
      </c>
      <c r="Q51" s="4"/>
      <c r="R51" s="4">
        <v>1.5</v>
      </c>
      <c r="S51" s="4">
        <v>1</v>
      </c>
      <c r="T51" s="4"/>
      <c r="U51" s="4">
        <f t="shared" si="1"/>
        <v>113</v>
      </c>
      <c r="V51" s="4">
        <f t="shared" si="2"/>
        <v>105.5</v>
      </c>
      <c r="W51" s="4">
        <f t="shared" si="3"/>
        <v>158.25</v>
      </c>
      <c r="X51" s="4"/>
      <c r="Y51" s="4"/>
      <c r="Z51" s="4"/>
      <c r="AA51" s="4"/>
      <c r="AB51" s="4"/>
      <c r="AC51" s="4"/>
      <c r="AD51" s="4">
        <v>3</v>
      </c>
      <c r="AE51" s="4" t="s">
        <v>410</v>
      </c>
      <c r="AF51" s="4">
        <f t="shared" si="0"/>
        <v>1400</v>
      </c>
      <c r="AG51" s="4">
        <f t="shared" si="4"/>
        <v>1059</v>
      </c>
      <c r="AH51" s="4">
        <f t="shared" si="5"/>
        <v>1588.5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5">
      <c r="A52" s="1">
        <v>43916</v>
      </c>
      <c r="B52" t="s">
        <v>324</v>
      </c>
      <c r="C52" t="s">
        <v>161</v>
      </c>
      <c r="D52">
        <v>14</v>
      </c>
      <c r="E52">
        <v>1</v>
      </c>
      <c r="F52">
        <v>1</v>
      </c>
      <c r="G52" t="s">
        <v>12</v>
      </c>
      <c r="H52" t="s">
        <v>13</v>
      </c>
      <c r="I52">
        <v>9.4399999999999998E-2</v>
      </c>
      <c r="J52">
        <v>1.96</v>
      </c>
      <c r="K52">
        <v>34.799999999999997</v>
      </c>
      <c r="L52" t="s">
        <v>14</v>
      </c>
      <c r="M52" t="s">
        <v>13</v>
      </c>
      <c r="N52">
        <v>1.49</v>
      </c>
      <c r="O52">
        <v>23.2</v>
      </c>
      <c r="P52">
        <v>684</v>
      </c>
      <c r="Q52" s="4"/>
      <c r="R52" s="4">
        <v>1.5</v>
      </c>
      <c r="S52" s="4">
        <v>1</v>
      </c>
      <c r="T52" s="4"/>
      <c r="U52" s="4">
        <f t="shared" si="1"/>
        <v>34.799999999999997</v>
      </c>
      <c r="V52" s="4">
        <f t="shared" si="2"/>
        <v>27.299999999999997</v>
      </c>
      <c r="W52" s="4">
        <f t="shared" si="3"/>
        <v>40.949999999999996</v>
      </c>
      <c r="X52" s="4"/>
      <c r="Y52" s="4"/>
      <c r="Z52" s="7"/>
      <c r="AA52" s="7"/>
      <c r="AB52" s="4"/>
      <c r="AC52" s="4"/>
      <c r="AD52" s="4">
        <v>1</v>
      </c>
      <c r="AE52" s="4"/>
      <c r="AF52" s="4">
        <f t="shared" si="0"/>
        <v>684</v>
      </c>
      <c r="AG52" s="4">
        <f t="shared" si="4"/>
        <v>343</v>
      </c>
      <c r="AH52" s="4">
        <f t="shared" si="5"/>
        <v>514.5</v>
      </c>
      <c r="AI52" s="4"/>
      <c r="AJ52" s="4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5">
      <c r="A53" s="1">
        <v>43916</v>
      </c>
      <c r="B53" t="s">
        <v>324</v>
      </c>
      <c r="C53" t="s">
        <v>162</v>
      </c>
      <c r="D53">
        <v>15</v>
      </c>
      <c r="E53">
        <v>1</v>
      </c>
      <c r="F53">
        <v>1</v>
      </c>
      <c r="G53" t="s">
        <v>12</v>
      </c>
      <c r="H53" t="s">
        <v>13</v>
      </c>
      <c r="I53">
        <v>7.8700000000000006E-2</v>
      </c>
      <c r="J53">
        <v>1.78</v>
      </c>
      <c r="K53">
        <v>31.5</v>
      </c>
      <c r="L53" t="s">
        <v>14</v>
      </c>
      <c r="M53" t="s">
        <v>13</v>
      </c>
      <c r="N53">
        <v>1.51</v>
      </c>
      <c r="O53">
        <v>23.4</v>
      </c>
      <c r="P53">
        <v>689</v>
      </c>
      <c r="Q53" s="4"/>
      <c r="R53" s="4">
        <v>1.5</v>
      </c>
      <c r="S53" s="4">
        <v>1</v>
      </c>
      <c r="T53" s="4"/>
      <c r="U53" s="4">
        <f t="shared" si="1"/>
        <v>31.5</v>
      </c>
      <c r="V53" s="4">
        <f t="shared" si="2"/>
        <v>24</v>
      </c>
      <c r="W53" s="4">
        <f t="shared" si="3"/>
        <v>36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0"/>
        <v>689</v>
      </c>
      <c r="AG53" s="4">
        <f t="shared" si="4"/>
        <v>348</v>
      </c>
      <c r="AH53" s="4">
        <f t="shared" si="5"/>
        <v>522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5">
      <c r="A54" s="1">
        <v>43916</v>
      </c>
      <c r="B54" t="s">
        <v>324</v>
      </c>
      <c r="C54" t="s">
        <v>163</v>
      </c>
      <c r="D54">
        <v>16</v>
      </c>
      <c r="E54">
        <v>1</v>
      </c>
      <c r="F54">
        <v>1</v>
      </c>
      <c r="G54" t="s">
        <v>12</v>
      </c>
      <c r="H54" t="s">
        <v>13</v>
      </c>
      <c r="I54">
        <v>8.0100000000000005E-2</v>
      </c>
      <c r="J54">
        <v>1.81</v>
      </c>
      <c r="K54">
        <v>32</v>
      </c>
      <c r="L54" t="s">
        <v>14</v>
      </c>
      <c r="M54" t="s">
        <v>13</v>
      </c>
      <c r="N54">
        <v>1.47</v>
      </c>
      <c r="O54">
        <v>23</v>
      </c>
      <c r="P54">
        <v>676</v>
      </c>
      <c r="Q54" s="4"/>
      <c r="R54" s="4">
        <v>1.5</v>
      </c>
      <c r="S54" s="4">
        <v>1</v>
      </c>
      <c r="T54" s="4"/>
      <c r="U54" s="4">
        <f t="shared" si="1"/>
        <v>32</v>
      </c>
      <c r="V54" s="4">
        <f t="shared" si="2"/>
        <v>24.5</v>
      </c>
      <c r="W54" s="4">
        <f t="shared" si="3"/>
        <v>36.75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0"/>
        <v>676</v>
      </c>
      <c r="AG54" s="4">
        <f t="shared" si="4"/>
        <v>335</v>
      </c>
      <c r="AH54" s="4">
        <f t="shared" si="5"/>
        <v>502.5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5">
      <c r="A55" s="1">
        <v>43916</v>
      </c>
      <c r="B55" t="s">
        <v>324</v>
      </c>
      <c r="C55" t="s">
        <v>164</v>
      </c>
      <c r="D55">
        <v>17</v>
      </c>
      <c r="E55">
        <v>1</v>
      </c>
      <c r="F55">
        <v>1</v>
      </c>
      <c r="G55" t="s">
        <v>12</v>
      </c>
      <c r="H55" t="s">
        <v>13</v>
      </c>
      <c r="I55">
        <v>7.8E-2</v>
      </c>
      <c r="J55">
        <v>1.68</v>
      </c>
      <c r="K55">
        <v>29.7</v>
      </c>
      <c r="L55" t="s">
        <v>14</v>
      </c>
      <c r="M55" t="s">
        <v>13</v>
      </c>
      <c r="N55">
        <v>1.47</v>
      </c>
      <c r="O55">
        <v>22.9</v>
      </c>
      <c r="P55">
        <v>675</v>
      </c>
      <c r="Q55" s="4"/>
      <c r="R55" s="4">
        <v>1.5</v>
      </c>
      <c r="S55" s="4">
        <v>1</v>
      </c>
      <c r="T55" s="4"/>
      <c r="U55" s="4">
        <f t="shared" si="1"/>
        <v>29.7</v>
      </c>
      <c r="V55" s="4">
        <f t="shared" si="2"/>
        <v>22.2</v>
      </c>
      <c r="W55" s="4">
        <f t="shared" si="3"/>
        <v>33.299999999999997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0"/>
        <v>675</v>
      </c>
      <c r="AG55" s="4">
        <f t="shared" si="4"/>
        <v>334</v>
      </c>
      <c r="AH55" s="4">
        <f t="shared" si="5"/>
        <v>501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5">
      <c r="A56" s="1">
        <v>43916</v>
      </c>
      <c r="B56" t="s">
        <v>324</v>
      </c>
      <c r="C56" t="s">
        <v>165</v>
      </c>
      <c r="D56">
        <v>18</v>
      </c>
      <c r="E56">
        <v>1</v>
      </c>
      <c r="F56">
        <v>1</v>
      </c>
      <c r="G56" t="s">
        <v>12</v>
      </c>
      <c r="H56" t="s">
        <v>13</v>
      </c>
      <c r="I56">
        <v>8.0199999999999994E-2</v>
      </c>
      <c r="J56">
        <v>1.81</v>
      </c>
      <c r="K56">
        <v>32.1</v>
      </c>
      <c r="L56" t="s">
        <v>14</v>
      </c>
      <c r="M56" t="s">
        <v>13</v>
      </c>
      <c r="N56">
        <v>1.47</v>
      </c>
      <c r="O56">
        <v>23</v>
      </c>
      <c r="P56">
        <v>677</v>
      </c>
      <c r="Q56" s="4"/>
      <c r="R56" s="4">
        <v>1.5</v>
      </c>
      <c r="S56" s="4">
        <v>1</v>
      </c>
      <c r="T56" s="4"/>
      <c r="U56" s="4">
        <f t="shared" si="1"/>
        <v>32.1</v>
      </c>
      <c r="V56" s="4">
        <f t="shared" si="2"/>
        <v>24.6</v>
      </c>
      <c r="W56" s="4">
        <f t="shared" si="3"/>
        <v>36.900000000000006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0"/>
        <v>677</v>
      </c>
      <c r="AG56" s="4">
        <f t="shared" si="4"/>
        <v>336</v>
      </c>
      <c r="AH56" s="4">
        <f t="shared" si="5"/>
        <v>504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5">
      <c r="A57" s="1">
        <v>43916</v>
      </c>
      <c r="B57" t="s">
        <v>324</v>
      </c>
      <c r="C57" t="s">
        <v>166</v>
      </c>
      <c r="D57">
        <v>19</v>
      </c>
      <c r="E57">
        <v>1</v>
      </c>
      <c r="F57">
        <v>1</v>
      </c>
      <c r="G57" t="s">
        <v>12</v>
      </c>
      <c r="H57" t="s">
        <v>13</v>
      </c>
      <c r="I57">
        <v>4.7600000000000003E-2</v>
      </c>
      <c r="J57">
        <v>1.06</v>
      </c>
      <c r="K57">
        <v>18</v>
      </c>
      <c r="L57" t="s">
        <v>14</v>
      </c>
      <c r="M57" t="s">
        <v>13</v>
      </c>
      <c r="N57">
        <v>1.35</v>
      </c>
      <c r="O57">
        <v>19.600000000000001</v>
      </c>
      <c r="P57">
        <v>575</v>
      </c>
      <c r="Q57" s="4"/>
      <c r="R57" s="4">
        <v>1.5</v>
      </c>
      <c r="S57" s="4">
        <v>1</v>
      </c>
      <c r="T57" s="4"/>
      <c r="U57" s="4">
        <f t="shared" si="1"/>
        <v>18</v>
      </c>
      <c r="V57" s="4">
        <f t="shared" si="2"/>
        <v>10.5</v>
      </c>
      <c r="W57" s="4">
        <f t="shared" si="3"/>
        <v>15.75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0"/>
        <v>575</v>
      </c>
      <c r="AG57" s="4">
        <f t="shared" si="4"/>
        <v>234</v>
      </c>
      <c r="AH57" s="4">
        <f t="shared" si="5"/>
        <v>351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5">
      <c r="A58" s="1">
        <v>43916</v>
      </c>
      <c r="B58" t="s">
        <v>324</v>
      </c>
      <c r="C58" t="s">
        <v>167</v>
      </c>
      <c r="D58">
        <v>20</v>
      </c>
      <c r="E58">
        <v>1</v>
      </c>
      <c r="F58">
        <v>1</v>
      </c>
      <c r="G58" t="s">
        <v>12</v>
      </c>
      <c r="H58" t="s">
        <v>13</v>
      </c>
      <c r="I58">
        <v>0.16400000000000001</v>
      </c>
      <c r="J58">
        <v>3.34</v>
      </c>
      <c r="K58">
        <v>60.6</v>
      </c>
      <c r="L58" t="s">
        <v>14</v>
      </c>
      <c r="M58" t="s">
        <v>13</v>
      </c>
      <c r="N58">
        <v>1.51</v>
      </c>
      <c r="O58">
        <v>23.5</v>
      </c>
      <c r="P58">
        <v>693</v>
      </c>
      <c r="Q58" s="4"/>
      <c r="R58" s="4">
        <v>1.5</v>
      </c>
      <c r="S58" s="4">
        <v>1</v>
      </c>
      <c r="T58" s="4"/>
      <c r="U58" s="4">
        <f t="shared" si="1"/>
        <v>60.6</v>
      </c>
      <c r="V58" s="4">
        <f t="shared" si="2"/>
        <v>53.1</v>
      </c>
      <c r="W58" s="4">
        <f t="shared" si="3"/>
        <v>79.650000000000006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0"/>
        <v>693</v>
      </c>
      <c r="AG58" s="4">
        <f t="shared" si="4"/>
        <v>352</v>
      </c>
      <c r="AH58" s="4">
        <f t="shared" si="5"/>
        <v>528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5">
      <c r="A59" s="1">
        <v>43916</v>
      </c>
      <c r="B59" t="s">
        <v>324</v>
      </c>
      <c r="C59" t="s">
        <v>325</v>
      </c>
      <c r="D59" t="s">
        <v>11</v>
      </c>
      <c r="E59">
        <v>1</v>
      </c>
      <c r="F59">
        <v>1</v>
      </c>
      <c r="G59" t="s">
        <v>12</v>
      </c>
      <c r="H59" t="s">
        <v>13</v>
      </c>
      <c r="I59">
        <v>7.4700000000000003E-2</v>
      </c>
      <c r="J59">
        <v>1.31</v>
      </c>
      <c r="K59">
        <v>22.6</v>
      </c>
      <c r="L59" t="s">
        <v>14</v>
      </c>
      <c r="M59" t="s">
        <v>13</v>
      </c>
      <c r="N59">
        <v>0.58699999999999997</v>
      </c>
      <c r="O59">
        <v>9.19</v>
      </c>
      <c r="P59">
        <v>268</v>
      </c>
      <c r="Q59" s="4"/>
      <c r="R59" s="4">
        <v>1</v>
      </c>
      <c r="S59" s="4">
        <v>1</v>
      </c>
      <c r="T59" s="4"/>
      <c r="U59" s="4">
        <f t="shared" si="1"/>
        <v>22.6</v>
      </c>
      <c r="V59" s="4">
        <f t="shared" si="2"/>
        <v>22.6</v>
      </c>
      <c r="W59" s="4">
        <f t="shared" si="3"/>
        <v>22.6</v>
      </c>
      <c r="X59" s="5">
        <f>100*(W59-25)/25</f>
        <v>-9.5999999999999943</v>
      </c>
      <c r="Y59" s="5" t="str">
        <f>IF((ABS(X59))&lt;=20,"PASS","FAIL")</f>
        <v>PASS</v>
      </c>
      <c r="Z59" s="7"/>
      <c r="AA59" s="7"/>
      <c r="AB59" s="4"/>
      <c r="AC59" s="4"/>
      <c r="AD59" s="4">
        <v>1</v>
      </c>
      <c r="AE59" s="4"/>
      <c r="AF59" s="4">
        <f t="shared" si="0"/>
        <v>268</v>
      </c>
      <c r="AG59" s="4">
        <f t="shared" si="4"/>
        <v>268</v>
      </c>
      <c r="AH59" s="4">
        <f t="shared" si="5"/>
        <v>268</v>
      </c>
      <c r="AI59" s="5">
        <f>100*(AH59-250)/250</f>
        <v>7.2</v>
      </c>
      <c r="AJ59" s="5" t="str">
        <f>IF((ABS(AI59))&lt;=20,"PASS","FAIL")</f>
        <v>PASS</v>
      </c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5">
      <c r="A60" s="1">
        <v>43916</v>
      </c>
      <c r="B60" t="s">
        <v>324</v>
      </c>
      <c r="C60" t="s">
        <v>189</v>
      </c>
      <c r="D60" t="s">
        <v>15</v>
      </c>
      <c r="E60">
        <v>1</v>
      </c>
      <c r="F60">
        <v>1</v>
      </c>
      <c r="G60" t="s">
        <v>12</v>
      </c>
      <c r="H60" t="s">
        <v>13</v>
      </c>
      <c r="I60">
        <v>-1.5100000000000001E-2</v>
      </c>
      <c r="J60">
        <v>1.7000000000000001E-2</v>
      </c>
      <c r="K60">
        <v>-1.67</v>
      </c>
      <c r="L60" t="s">
        <v>14</v>
      </c>
      <c r="M60" t="s">
        <v>13</v>
      </c>
      <c r="N60">
        <v>-2.65E-3</v>
      </c>
      <c r="O60">
        <v>-2.86E-2</v>
      </c>
      <c r="P60">
        <v>-1.08</v>
      </c>
      <c r="R60" s="4">
        <v>1</v>
      </c>
      <c r="S60" s="4">
        <v>1</v>
      </c>
      <c r="T60" s="4"/>
      <c r="U60" s="4">
        <f t="shared" si="1"/>
        <v>-1.67</v>
      </c>
      <c r="V60" s="4">
        <f t="shared" si="2"/>
        <v>-1.67</v>
      </c>
      <c r="W60" s="4">
        <f t="shared" si="3"/>
        <v>-1.67</v>
      </c>
      <c r="X60" s="5"/>
      <c r="Y60" s="5"/>
      <c r="AD60" s="4">
        <v>1</v>
      </c>
      <c r="AE60" s="4"/>
      <c r="AF60" s="4">
        <f t="shared" si="0"/>
        <v>-1.08</v>
      </c>
      <c r="AG60" s="4">
        <f t="shared" si="4"/>
        <v>-1.08</v>
      </c>
      <c r="AH60" s="4">
        <f t="shared" si="5"/>
        <v>-1.08</v>
      </c>
      <c r="AI60" s="5"/>
      <c r="AJ60" s="5"/>
      <c r="AO60" s="4"/>
      <c r="AP60" s="4"/>
      <c r="AQ60" s="4"/>
    </row>
    <row r="61" spans="1:70" x14ac:dyDescent="0.25">
      <c r="A61" s="1">
        <v>43916</v>
      </c>
      <c r="B61" t="s">
        <v>324</v>
      </c>
      <c r="C61" t="s">
        <v>406</v>
      </c>
      <c r="D61">
        <v>21</v>
      </c>
      <c r="E61">
        <v>1</v>
      </c>
      <c r="F61">
        <v>1</v>
      </c>
      <c r="G61" t="s">
        <v>12</v>
      </c>
      <c r="H61" t="s">
        <v>13</v>
      </c>
      <c r="I61">
        <v>0.10199999999999999</v>
      </c>
      <c r="J61">
        <v>1.82</v>
      </c>
      <c r="K61">
        <v>32.299999999999997</v>
      </c>
      <c r="L61" t="s">
        <v>14</v>
      </c>
      <c r="M61" t="s">
        <v>13</v>
      </c>
      <c r="N61">
        <v>1.35</v>
      </c>
      <c r="O61">
        <v>21.2</v>
      </c>
      <c r="P61">
        <v>622</v>
      </c>
      <c r="R61" s="4">
        <v>1.5</v>
      </c>
      <c r="S61" s="4">
        <v>1</v>
      </c>
      <c r="T61" s="4"/>
      <c r="U61" s="4">
        <f t="shared" si="1"/>
        <v>32.299999999999997</v>
      </c>
      <c r="V61" s="4">
        <f t="shared" si="2"/>
        <v>24.799999999999997</v>
      </c>
      <c r="W61" s="4">
        <f t="shared" si="3"/>
        <v>37.199999999999996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0"/>
        <v>622</v>
      </c>
      <c r="AG61" s="4">
        <f t="shared" si="4"/>
        <v>281</v>
      </c>
      <c r="AH61" s="4">
        <f t="shared" si="5"/>
        <v>421.5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 x14ac:dyDescent="0.25">
      <c r="A62" s="1">
        <v>43916</v>
      </c>
      <c r="B62" t="s">
        <v>324</v>
      </c>
      <c r="C62" t="s">
        <v>168</v>
      </c>
      <c r="D62">
        <v>22</v>
      </c>
      <c r="E62">
        <v>1</v>
      </c>
      <c r="F62">
        <v>1</v>
      </c>
      <c r="G62" t="s">
        <v>12</v>
      </c>
      <c r="H62" t="s">
        <v>13</v>
      </c>
      <c r="I62">
        <v>4.7199999999999999E-2</v>
      </c>
      <c r="J62">
        <v>1.05</v>
      </c>
      <c r="K62">
        <v>17.8</v>
      </c>
      <c r="L62" t="s">
        <v>14</v>
      </c>
      <c r="M62" t="s">
        <v>13</v>
      </c>
      <c r="N62">
        <v>1.3</v>
      </c>
      <c r="O62">
        <v>20.3</v>
      </c>
      <c r="P62">
        <v>597</v>
      </c>
      <c r="R62" s="4">
        <v>1.5</v>
      </c>
      <c r="S62" s="4">
        <v>1</v>
      </c>
      <c r="T62" s="4"/>
      <c r="U62" s="4">
        <f t="shared" si="1"/>
        <v>17.8</v>
      </c>
      <c r="V62" s="4">
        <f t="shared" si="2"/>
        <v>10.3</v>
      </c>
      <c r="W62" s="4">
        <f t="shared" si="3"/>
        <v>15.450000000000001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0"/>
        <v>597</v>
      </c>
      <c r="AG62" s="4">
        <f t="shared" si="4"/>
        <v>256</v>
      </c>
      <c r="AH62" s="4">
        <f t="shared" si="5"/>
        <v>384</v>
      </c>
      <c r="AI62" s="4"/>
      <c r="AJ62" s="4"/>
      <c r="AK62" s="4"/>
      <c r="AL62" s="4"/>
      <c r="AM62" s="7"/>
      <c r="AN62" s="7"/>
      <c r="AO62" s="4"/>
      <c r="AP62" s="4"/>
      <c r="AQ62" s="4"/>
    </row>
    <row r="63" spans="1:70" x14ac:dyDescent="0.25">
      <c r="A63" s="1">
        <v>43916</v>
      </c>
      <c r="B63" t="s">
        <v>324</v>
      </c>
      <c r="C63" t="s">
        <v>169</v>
      </c>
      <c r="D63">
        <v>23</v>
      </c>
      <c r="E63">
        <v>1</v>
      </c>
      <c r="F63">
        <v>1</v>
      </c>
      <c r="G63" t="s">
        <v>12</v>
      </c>
      <c r="H63" t="s">
        <v>13</v>
      </c>
      <c r="I63">
        <v>0.13100000000000001</v>
      </c>
      <c r="J63">
        <v>2.74</v>
      </c>
      <c r="K63">
        <v>49.5</v>
      </c>
      <c r="L63" t="s">
        <v>14</v>
      </c>
      <c r="M63" t="s">
        <v>13</v>
      </c>
      <c r="N63">
        <v>1.53</v>
      </c>
      <c r="O63">
        <v>23.9</v>
      </c>
      <c r="P63">
        <v>704</v>
      </c>
      <c r="R63" s="4">
        <v>1.5</v>
      </c>
      <c r="S63" s="4">
        <v>1</v>
      </c>
      <c r="T63" s="4"/>
      <c r="U63" s="4">
        <f t="shared" si="1"/>
        <v>49.5</v>
      </c>
      <c r="V63" s="4">
        <f t="shared" si="2"/>
        <v>42</v>
      </c>
      <c r="W63" s="4">
        <f t="shared" si="3"/>
        <v>63</v>
      </c>
      <c r="X63" s="5"/>
      <c r="Y63" s="5"/>
      <c r="Z63" s="7"/>
      <c r="AA63" s="7"/>
      <c r="AB63" s="5"/>
      <c r="AC63" s="5"/>
      <c r="AD63" s="4">
        <v>1</v>
      </c>
      <c r="AE63" s="4"/>
      <c r="AF63" s="4">
        <f t="shared" si="0"/>
        <v>704</v>
      </c>
      <c r="AG63" s="4">
        <f t="shared" si="4"/>
        <v>363</v>
      </c>
      <c r="AH63" s="4">
        <f t="shared" si="5"/>
        <v>544.5</v>
      </c>
      <c r="AI63" s="5"/>
      <c r="AJ63" s="5"/>
      <c r="AK63" s="7"/>
      <c r="AL63" s="7"/>
      <c r="AM63" s="5"/>
      <c r="AN63" s="5"/>
      <c r="AO63" s="4"/>
      <c r="AP63" s="4"/>
      <c r="AQ63" s="4"/>
    </row>
    <row r="64" spans="1:70" x14ac:dyDescent="0.25">
      <c r="A64" s="1">
        <v>43916</v>
      </c>
      <c r="B64" t="s">
        <v>324</v>
      </c>
      <c r="C64" t="s">
        <v>170</v>
      </c>
      <c r="D64">
        <v>24</v>
      </c>
      <c r="E64">
        <v>1</v>
      </c>
      <c r="F64">
        <v>1</v>
      </c>
      <c r="G64" t="s">
        <v>12</v>
      </c>
      <c r="H64" t="s">
        <v>13</v>
      </c>
      <c r="I64">
        <v>4.82E-2</v>
      </c>
      <c r="J64">
        <v>1.1100000000000001</v>
      </c>
      <c r="K64">
        <v>19</v>
      </c>
      <c r="L64" t="s">
        <v>14</v>
      </c>
      <c r="M64" t="s">
        <v>13</v>
      </c>
      <c r="N64">
        <v>1.32</v>
      </c>
      <c r="O64">
        <v>20.8</v>
      </c>
      <c r="P64">
        <v>612</v>
      </c>
      <c r="R64" s="4">
        <v>1.5</v>
      </c>
      <c r="S64" s="4">
        <v>1</v>
      </c>
      <c r="T64" s="4"/>
      <c r="U64" s="4">
        <f t="shared" si="1"/>
        <v>19</v>
      </c>
      <c r="V64" s="4">
        <f t="shared" si="2"/>
        <v>11.5</v>
      </c>
      <c r="W64" s="4">
        <f t="shared" si="3"/>
        <v>17.25</v>
      </c>
      <c r="AD64" s="4">
        <v>1</v>
      </c>
      <c r="AE64" s="4"/>
      <c r="AF64" s="4">
        <f t="shared" si="0"/>
        <v>612</v>
      </c>
      <c r="AG64" s="4">
        <f t="shared" si="4"/>
        <v>271</v>
      </c>
      <c r="AH64" s="4">
        <f t="shared" si="5"/>
        <v>406.5</v>
      </c>
      <c r="AO64" s="4"/>
      <c r="AP64" s="4"/>
      <c r="AQ64" s="4"/>
    </row>
    <row r="65" spans="1:43" x14ac:dyDescent="0.25">
      <c r="A65" s="1">
        <v>43916</v>
      </c>
      <c r="B65" t="s">
        <v>324</v>
      </c>
      <c r="C65" t="s">
        <v>171</v>
      </c>
      <c r="D65">
        <v>25</v>
      </c>
      <c r="E65">
        <v>1</v>
      </c>
      <c r="F65">
        <v>1</v>
      </c>
      <c r="G65" t="s">
        <v>12</v>
      </c>
      <c r="H65" t="s">
        <v>13</v>
      </c>
      <c r="I65">
        <v>5.6099999999999997E-2</v>
      </c>
      <c r="J65">
        <v>1.22</v>
      </c>
      <c r="K65">
        <v>21</v>
      </c>
      <c r="L65" t="s">
        <v>14</v>
      </c>
      <c r="M65" t="s">
        <v>13</v>
      </c>
      <c r="N65">
        <v>2.2000000000000002</v>
      </c>
      <c r="O65">
        <v>34.6</v>
      </c>
      <c r="P65">
        <v>1020</v>
      </c>
      <c r="R65" s="4">
        <v>1.5</v>
      </c>
      <c r="S65" s="4">
        <v>1</v>
      </c>
      <c r="T65" s="4"/>
      <c r="U65" s="4">
        <f t="shared" si="1"/>
        <v>21</v>
      </c>
      <c r="V65" s="4">
        <f t="shared" si="2"/>
        <v>13.5</v>
      </c>
      <c r="W65" s="4">
        <f t="shared" si="3"/>
        <v>20.25</v>
      </c>
      <c r="Z65" s="7"/>
      <c r="AA65" s="7"/>
      <c r="AD65" s="4">
        <v>1</v>
      </c>
      <c r="AE65" s="4"/>
      <c r="AF65" s="4">
        <f t="shared" si="0"/>
        <v>1020</v>
      </c>
      <c r="AG65" s="4">
        <f t="shared" si="4"/>
        <v>679</v>
      </c>
      <c r="AH65" s="4">
        <f t="shared" si="5"/>
        <v>1018.5</v>
      </c>
      <c r="AK65" s="7"/>
      <c r="AL65" s="7"/>
      <c r="AO65" s="4"/>
      <c r="AP65" s="4"/>
      <c r="AQ65" s="4"/>
    </row>
    <row r="66" spans="1:43" x14ac:dyDescent="0.25">
      <c r="A66" s="1">
        <v>43916</v>
      </c>
      <c r="B66" t="s">
        <v>324</v>
      </c>
      <c r="C66" t="s">
        <v>172</v>
      </c>
      <c r="D66">
        <v>26</v>
      </c>
      <c r="E66">
        <v>1</v>
      </c>
      <c r="F66">
        <v>1</v>
      </c>
      <c r="G66" t="s">
        <v>12</v>
      </c>
      <c r="H66" t="s">
        <v>13</v>
      </c>
      <c r="I66">
        <v>7.8E-2</v>
      </c>
      <c r="J66">
        <v>2.02</v>
      </c>
      <c r="K66">
        <v>36</v>
      </c>
      <c r="L66" t="s">
        <v>14</v>
      </c>
      <c r="M66" t="s">
        <v>13</v>
      </c>
      <c r="N66">
        <v>2.31</v>
      </c>
      <c r="O66">
        <v>36.1</v>
      </c>
      <c r="P66">
        <v>1070</v>
      </c>
      <c r="R66" s="4">
        <v>1.5</v>
      </c>
      <c r="S66" s="4">
        <v>1</v>
      </c>
      <c r="T66" s="4"/>
      <c r="U66" s="4">
        <f t="shared" si="1"/>
        <v>36</v>
      </c>
      <c r="V66" s="4">
        <f t="shared" si="2"/>
        <v>28.5</v>
      </c>
      <c r="W66" s="4">
        <f t="shared" si="3"/>
        <v>42.75</v>
      </c>
      <c r="X66" s="5"/>
      <c r="Y66" s="5"/>
      <c r="Z66" s="7"/>
      <c r="AA66" s="7"/>
      <c r="AD66" s="4">
        <v>1</v>
      </c>
      <c r="AE66" s="4"/>
      <c r="AF66" s="4">
        <f t="shared" ref="AF66:AF103" si="10">P66</f>
        <v>1070</v>
      </c>
      <c r="AG66" s="4">
        <f t="shared" si="4"/>
        <v>729</v>
      </c>
      <c r="AH66" s="4">
        <f t="shared" si="5"/>
        <v>1093.5</v>
      </c>
      <c r="AI66" s="5"/>
      <c r="AJ66" s="5"/>
      <c r="AK66" s="7"/>
      <c r="AL66" s="7"/>
      <c r="AO66" s="4"/>
      <c r="AP66" s="4"/>
      <c r="AQ66" s="4"/>
    </row>
    <row r="67" spans="1:43" x14ac:dyDescent="0.25">
      <c r="A67" s="1">
        <v>43916</v>
      </c>
      <c r="B67" t="s">
        <v>324</v>
      </c>
      <c r="C67" t="s">
        <v>173</v>
      </c>
      <c r="D67">
        <v>27</v>
      </c>
      <c r="E67">
        <v>1</v>
      </c>
      <c r="F67">
        <v>1</v>
      </c>
      <c r="G67" t="s">
        <v>12</v>
      </c>
      <c r="H67" t="s">
        <v>13</v>
      </c>
      <c r="I67">
        <v>4.9799999999999997E-2</v>
      </c>
      <c r="J67">
        <v>1.1200000000000001</v>
      </c>
      <c r="K67">
        <v>19.100000000000001</v>
      </c>
      <c r="L67" t="s">
        <v>14</v>
      </c>
      <c r="M67" t="s">
        <v>13</v>
      </c>
      <c r="N67">
        <v>0.9</v>
      </c>
      <c r="O67">
        <v>14.2</v>
      </c>
      <c r="P67">
        <v>415</v>
      </c>
      <c r="R67" s="4">
        <v>1.5</v>
      </c>
      <c r="S67" s="4">
        <v>1</v>
      </c>
      <c r="T67" s="4"/>
      <c r="U67" s="4">
        <f t="shared" ref="U67:U130" si="11">K67</f>
        <v>19.100000000000001</v>
      </c>
      <c r="V67" s="4">
        <f t="shared" ref="V67:V130" si="12">IF(R67=1,U67,(U67-7.5))</f>
        <v>11.600000000000001</v>
      </c>
      <c r="W67" s="4">
        <f t="shared" ref="W67:W130" si="13">IF(R67=1,U67,(V67*R67))</f>
        <v>17.400000000000002</v>
      </c>
      <c r="AB67" s="7"/>
      <c r="AC67" s="7"/>
      <c r="AD67" s="4">
        <v>1</v>
      </c>
      <c r="AE67" s="4"/>
      <c r="AF67" s="4">
        <f t="shared" si="10"/>
        <v>415</v>
      </c>
      <c r="AG67" s="4">
        <f t="shared" ref="AG67:AG130" si="14">IF(R67=1,AF67,(AF67-341))</f>
        <v>74</v>
      </c>
      <c r="AH67" s="4">
        <f t="shared" ref="AH67:AH103" si="15">IF(R67=1,AF67,(AG67*R67))</f>
        <v>111</v>
      </c>
      <c r="AM67" s="7"/>
      <c r="AN67" s="7"/>
      <c r="AO67" s="4"/>
      <c r="AP67" s="4"/>
      <c r="AQ67" s="4"/>
    </row>
    <row r="68" spans="1:43" x14ac:dyDescent="0.25">
      <c r="A68" s="1">
        <v>43916</v>
      </c>
      <c r="B68" t="s">
        <v>324</v>
      </c>
      <c r="C68" t="s">
        <v>174</v>
      </c>
      <c r="D68">
        <v>28</v>
      </c>
      <c r="E68">
        <v>1</v>
      </c>
      <c r="F68">
        <v>1</v>
      </c>
      <c r="G68" t="s">
        <v>12</v>
      </c>
      <c r="H68" t="s">
        <v>13</v>
      </c>
      <c r="I68">
        <v>5.45E-2</v>
      </c>
      <c r="J68">
        <v>1.22</v>
      </c>
      <c r="K68">
        <v>20.9</v>
      </c>
      <c r="L68" t="s">
        <v>14</v>
      </c>
      <c r="M68" t="s">
        <v>13</v>
      </c>
      <c r="N68">
        <v>2.0099999999999998</v>
      </c>
      <c r="O68">
        <v>31.4</v>
      </c>
      <c r="P68">
        <v>929</v>
      </c>
      <c r="R68" s="4">
        <v>1.5</v>
      </c>
      <c r="S68" s="4">
        <v>1</v>
      </c>
      <c r="T68" s="4"/>
      <c r="U68" s="4">
        <f t="shared" si="11"/>
        <v>20.9</v>
      </c>
      <c r="V68" s="4">
        <f t="shared" si="12"/>
        <v>13.399999999999999</v>
      </c>
      <c r="W68" s="4">
        <f t="shared" si="13"/>
        <v>20.099999999999998</v>
      </c>
      <c r="X68" s="5"/>
      <c r="Y68" s="5"/>
      <c r="AD68" s="4">
        <v>1</v>
      </c>
      <c r="AE68" s="4"/>
      <c r="AF68" s="4">
        <f t="shared" si="10"/>
        <v>929</v>
      </c>
      <c r="AG68" s="4">
        <f t="shared" si="14"/>
        <v>588</v>
      </c>
      <c r="AH68" s="4">
        <f t="shared" si="15"/>
        <v>882</v>
      </c>
      <c r="AI68" s="5"/>
      <c r="AJ68" s="5"/>
      <c r="AO68" s="4"/>
      <c r="AP68" s="4"/>
      <c r="AQ68" s="4"/>
    </row>
    <row r="69" spans="1:43" x14ac:dyDescent="0.25">
      <c r="A69" s="1">
        <v>43916</v>
      </c>
      <c r="B69" t="s">
        <v>324</v>
      </c>
      <c r="C69" t="s">
        <v>326</v>
      </c>
      <c r="D69">
        <v>29</v>
      </c>
      <c r="E69">
        <v>1</v>
      </c>
      <c r="F69">
        <v>1</v>
      </c>
      <c r="G69" t="s">
        <v>12</v>
      </c>
      <c r="H69" t="s">
        <v>13</v>
      </c>
      <c r="I69">
        <v>0.1</v>
      </c>
      <c r="J69">
        <v>2.17</v>
      </c>
      <c r="K69">
        <v>38.9</v>
      </c>
      <c r="L69" t="s">
        <v>14</v>
      </c>
      <c r="M69" t="s">
        <v>13</v>
      </c>
      <c r="N69">
        <v>1.39</v>
      </c>
      <c r="O69">
        <v>21.9</v>
      </c>
      <c r="P69">
        <v>644</v>
      </c>
      <c r="R69" s="4">
        <v>1.5</v>
      </c>
      <c r="S69" s="4">
        <v>1</v>
      </c>
      <c r="T69" s="4"/>
      <c r="U69" s="4">
        <f t="shared" si="11"/>
        <v>38.9</v>
      </c>
      <c r="V69" s="4">
        <f t="shared" si="12"/>
        <v>31.4</v>
      </c>
      <c r="W69" s="4">
        <f t="shared" si="13"/>
        <v>47.099999999999994</v>
      </c>
      <c r="Z69" s="7">
        <f>ABS(100*ABS(W69-W63)/AVERAGE(W69,W63))</f>
        <v>28.882833787465948</v>
      </c>
      <c r="AA69" s="7" t="str">
        <f>IF(W69&gt;10, (IF((AND(Z69&gt;=0,Z69&lt;=20)=TRUE),"PASS","FAIL")),(IF((AND(Z69&gt;=0,Z69&lt;=50)=TRUE),"PASS","FAIL")))</f>
        <v>FAIL</v>
      </c>
      <c r="AD69" s="4">
        <v>1</v>
      </c>
      <c r="AE69" s="4"/>
      <c r="AF69" s="4">
        <f t="shared" si="10"/>
        <v>644</v>
      </c>
      <c r="AG69" s="4">
        <f t="shared" si="14"/>
        <v>303</v>
      </c>
      <c r="AH69" s="4">
        <f t="shared" si="15"/>
        <v>454.5</v>
      </c>
      <c r="AK69" s="7">
        <f>ABS(100*ABS(AH69-AH63)/AVERAGE(AH69,AH63))</f>
        <v>18.018018018018019</v>
      </c>
      <c r="AL69" s="7" t="str">
        <f>IF(AH69&gt;10, (IF((AND(AK69&gt;=0,AK69&lt;=20)=TRUE),"PASS","FAIL")),(IF((AND(AK69&gt;=0,AK69&lt;=50)=TRUE),"PASS","FAIL")))</f>
        <v>PASS</v>
      </c>
      <c r="AO69" s="4"/>
      <c r="AP69" s="4"/>
      <c r="AQ69" s="4"/>
    </row>
    <row r="70" spans="1:43" x14ac:dyDescent="0.25">
      <c r="A70" s="1">
        <v>43916</v>
      </c>
      <c r="B70" t="s">
        <v>324</v>
      </c>
      <c r="C70" t="s">
        <v>327</v>
      </c>
      <c r="D70">
        <v>30</v>
      </c>
      <c r="E70">
        <v>1</v>
      </c>
      <c r="F70">
        <v>1</v>
      </c>
      <c r="G70" t="s">
        <v>12</v>
      </c>
      <c r="H70" t="s">
        <v>13</v>
      </c>
      <c r="I70">
        <v>9.4899999999999998E-2</v>
      </c>
      <c r="J70">
        <v>2.08</v>
      </c>
      <c r="K70">
        <v>37.1</v>
      </c>
      <c r="L70" t="s">
        <v>14</v>
      </c>
      <c r="M70" t="s">
        <v>13</v>
      </c>
      <c r="N70">
        <v>2.39</v>
      </c>
      <c r="O70">
        <v>36.799999999999997</v>
      </c>
      <c r="P70">
        <v>1090</v>
      </c>
      <c r="R70" s="4">
        <v>1.5</v>
      </c>
      <c r="S70" s="4">
        <v>1</v>
      </c>
      <c r="T70" s="4"/>
      <c r="U70" s="4">
        <f t="shared" si="11"/>
        <v>37.1</v>
      </c>
      <c r="V70" s="4">
        <f t="shared" si="12"/>
        <v>29.6</v>
      </c>
      <c r="W70" s="4">
        <f t="shared" si="13"/>
        <v>44.400000000000006</v>
      </c>
      <c r="AB70" s="7">
        <f>100*((W70*10250)-(W68*10000))/(1000*250)</f>
        <v>101.64000000000003</v>
      </c>
      <c r="AC70" s="7" t="str">
        <f>IF(W70&gt;30, (IF((AND(AB70&gt;=80,AB70&lt;=120)=TRUE),"PASS","FAIL")),(IF((AND(AB70&gt;=50,AB70&lt;=150)=TRUE),"PASS","FAIL")))</f>
        <v>PASS</v>
      </c>
      <c r="AD70" s="4">
        <v>1</v>
      </c>
      <c r="AE70" s="4"/>
      <c r="AF70" s="4">
        <f t="shared" si="10"/>
        <v>1090</v>
      </c>
      <c r="AG70" s="4">
        <f t="shared" si="14"/>
        <v>749</v>
      </c>
      <c r="AH70" s="4">
        <f t="shared" si="15"/>
        <v>1123.5</v>
      </c>
      <c r="AM70" s="7">
        <f>100*((AH70*10250)-(AH68*10000))/(10000*250)</f>
        <v>107.83499999999999</v>
      </c>
      <c r="AN70" s="7" t="str">
        <f>IF(AH70&gt;30, (IF((AND(AM70&gt;=80,AM70&lt;=120)=TRUE),"PASS","FAIL")),(IF((AND(AM70&gt;=50,AM70&lt;=150)=TRUE),"PASS","FAIL")))</f>
        <v>PASS</v>
      </c>
      <c r="AO70" s="4"/>
      <c r="AP70" s="4"/>
      <c r="AQ70" s="4"/>
    </row>
    <row r="71" spans="1:43" x14ac:dyDescent="0.25">
      <c r="A71" s="1">
        <v>43916</v>
      </c>
      <c r="B71" t="s">
        <v>324</v>
      </c>
      <c r="C71" t="s">
        <v>325</v>
      </c>
      <c r="D71" t="s">
        <v>11</v>
      </c>
      <c r="E71">
        <v>1</v>
      </c>
      <c r="F71">
        <v>1</v>
      </c>
      <c r="G71" t="s">
        <v>12</v>
      </c>
      <c r="H71" t="s">
        <v>13</v>
      </c>
      <c r="I71">
        <v>7.7700000000000005E-2</v>
      </c>
      <c r="J71">
        <v>1.44</v>
      </c>
      <c r="K71">
        <v>25</v>
      </c>
      <c r="L71" t="s">
        <v>14</v>
      </c>
      <c r="M71" t="s">
        <v>13</v>
      </c>
      <c r="N71">
        <v>0.58699999999999997</v>
      </c>
      <c r="O71">
        <v>9.1999999999999993</v>
      </c>
      <c r="P71">
        <v>269</v>
      </c>
      <c r="R71" s="4">
        <v>1</v>
      </c>
      <c r="S71" s="4">
        <v>1</v>
      </c>
      <c r="T71" s="4"/>
      <c r="U71" s="4">
        <f t="shared" si="11"/>
        <v>25</v>
      </c>
      <c r="V71" s="4">
        <f t="shared" si="12"/>
        <v>25</v>
      </c>
      <c r="W71" s="4">
        <f t="shared" si="13"/>
        <v>25</v>
      </c>
      <c r="X71" s="5">
        <f>100*(W71-25)/25</f>
        <v>0</v>
      </c>
      <c r="Y71" s="5" t="str">
        <f>IF((ABS(X71))&lt;=20,"PASS","FAIL")</f>
        <v>PASS</v>
      </c>
      <c r="AD71" s="4">
        <v>1</v>
      </c>
      <c r="AE71" s="4"/>
      <c r="AF71" s="4">
        <f t="shared" si="10"/>
        <v>269</v>
      </c>
      <c r="AG71" s="4">
        <f t="shared" si="14"/>
        <v>269</v>
      </c>
      <c r="AH71" s="4">
        <f t="shared" si="15"/>
        <v>269</v>
      </c>
      <c r="AI71" s="5">
        <f>100*(AH71-250)/250</f>
        <v>7.6</v>
      </c>
      <c r="AJ71" s="5" t="str">
        <f>IF((ABS(AI71))&lt;=20,"PASS","FAIL")</f>
        <v>PASS</v>
      </c>
      <c r="AO71" s="4"/>
      <c r="AP71" s="4"/>
      <c r="AQ71" s="4"/>
    </row>
    <row r="72" spans="1:43" x14ac:dyDescent="0.25">
      <c r="A72" s="1">
        <v>43916</v>
      </c>
      <c r="B72" t="s">
        <v>324</v>
      </c>
      <c r="C72" t="s">
        <v>189</v>
      </c>
      <c r="D72" t="s">
        <v>15</v>
      </c>
      <c r="E72">
        <v>1</v>
      </c>
      <c r="F72">
        <v>1</v>
      </c>
      <c r="G72" t="s">
        <v>12</v>
      </c>
      <c r="H72" t="s">
        <v>13</v>
      </c>
      <c r="I72">
        <v>6.3400000000000001E-3</v>
      </c>
      <c r="J72">
        <v>7.85E-2</v>
      </c>
      <c r="K72">
        <v>-0.50700000000000001</v>
      </c>
      <c r="L72" t="s">
        <v>14</v>
      </c>
      <c r="M72" t="s">
        <v>13</v>
      </c>
      <c r="N72">
        <v>-3.5500000000000002E-3</v>
      </c>
      <c r="O72">
        <v>-5.1900000000000002E-2</v>
      </c>
      <c r="P72">
        <v>-1.76</v>
      </c>
      <c r="R72" s="4">
        <v>1</v>
      </c>
      <c r="S72" s="4">
        <v>1</v>
      </c>
      <c r="T72" s="4"/>
      <c r="U72" s="4">
        <f t="shared" si="11"/>
        <v>-0.50700000000000001</v>
      </c>
      <c r="V72" s="4">
        <f t="shared" si="12"/>
        <v>-0.50700000000000001</v>
      </c>
      <c r="W72" s="4">
        <f t="shared" si="13"/>
        <v>-0.50700000000000001</v>
      </c>
      <c r="AD72" s="4">
        <v>1</v>
      </c>
      <c r="AE72" s="4"/>
      <c r="AF72" s="4">
        <f t="shared" si="10"/>
        <v>-1.76</v>
      </c>
      <c r="AG72" s="4">
        <f t="shared" si="14"/>
        <v>-1.76</v>
      </c>
      <c r="AH72" s="4">
        <f t="shared" si="15"/>
        <v>-1.76</v>
      </c>
      <c r="AO72" s="4"/>
      <c r="AP72" s="4"/>
      <c r="AQ72" s="4"/>
    </row>
    <row r="73" spans="1:43" x14ac:dyDescent="0.25">
      <c r="A73" s="1">
        <v>43916</v>
      </c>
      <c r="B73" t="s">
        <v>324</v>
      </c>
      <c r="C73" t="s">
        <v>175</v>
      </c>
      <c r="D73">
        <v>31</v>
      </c>
      <c r="E73">
        <v>1</v>
      </c>
      <c r="F73">
        <v>1</v>
      </c>
      <c r="G73" t="s">
        <v>12</v>
      </c>
      <c r="H73" t="s">
        <v>13</v>
      </c>
      <c r="I73">
        <v>5.5500000000000001E-2</v>
      </c>
      <c r="J73">
        <v>1.22</v>
      </c>
      <c r="K73">
        <v>21.1</v>
      </c>
      <c r="L73" t="s">
        <v>14</v>
      </c>
      <c r="M73" t="s">
        <v>13</v>
      </c>
      <c r="N73">
        <v>1.8</v>
      </c>
      <c r="O73">
        <v>28.3</v>
      </c>
      <c r="P73">
        <v>836</v>
      </c>
      <c r="R73" s="4">
        <v>1.5</v>
      </c>
      <c r="S73" s="4">
        <v>1</v>
      </c>
      <c r="T73" s="4"/>
      <c r="U73" s="4">
        <f t="shared" si="11"/>
        <v>21.1</v>
      </c>
      <c r="V73" s="4">
        <f t="shared" si="12"/>
        <v>13.600000000000001</v>
      </c>
      <c r="W73" s="4">
        <f t="shared" si="13"/>
        <v>20.400000000000002</v>
      </c>
      <c r="AD73" s="4">
        <v>1</v>
      </c>
      <c r="AE73" s="4"/>
      <c r="AF73" s="4">
        <f t="shared" si="10"/>
        <v>836</v>
      </c>
      <c r="AG73" s="4">
        <f t="shared" si="14"/>
        <v>495</v>
      </c>
      <c r="AH73" s="4">
        <f t="shared" si="15"/>
        <v>742.5</v>
      </c>
      <c r="AO73" s="4"/>
      <c r="AP73" s="4"/>
      <c r="AQ73" s="4"/>
    </row>
    <row r="74" spans="1:43" x14ac:dyDescent="0.25">
      <c r="A74" s="1">
        <v>43916</v>
      </c>
      <c r="B74" t="s">
        <v>324</v>
      </c>
      <c r="C74" t="s">
        <v>64</v>
      </c>
      <c r="D74">
        <v>32</v>
      </c>
      <c r="E74">
        <v>1</v>
      </c>
      <c r="F74">
        <v>1</v>
      </c>
      <c r="G74" t="s">
        <v>12</v>
      </c>
      <c r="H74" t="s">
        <v>13</v>
      </c>
      <c r="I74">
        <v>4.8300000000000003E-2</v>
      </c>
      <c r="J74">
        <v>1.07</v>
      </c>
      <c r="K74">
        <v>18.3</v>
      </c>
      <c r="L74" t="s">
        <v>14</v>
      </c>
      <c r="M74" t="s">
        <v>13</v>
      </c>
      <c r="N74">
        <v>1.26</v>
      </c>
      <c r="O74">
        <v>19.8</v>
      </c>
      <c r="P74">
        <v>583</v>
      </c>
      <c r="R74" s="4">
        <v>1.5</v>
      </c>
      <c r="S74" s="4">
        <v>1</v>
      </c>
      <c r="T74" s="4"/>
      <c r="U74" s="4">
        <f t="shared" si="11"/>
        <v>18.3</v>
      </c>
      <c r="V74" s="4">
        <f t="shared" si="12"/>
        <v>10.8</v>
      </c>
      <c r="W74" s="4">
        <f t="shared" si="13"/>
        <v>16.200000000000003</v>
      </c>
      <c r="AD74" s="4">
        <v>1</v>
      </c>
      <c r="AE74" s="4"/>
      <c r="AF74" s="4">
        <f t="shared" si="10"/>
        <v>583</v>
      </c>
      <c r="AG74" s="4">
        <f t="shared" si="14"/>
        <v>242</v>
      </c>
      <c r="AH74" s="4">
        <f t="shared" si="15"/>
        <v>363</v>
      </c>
      <c r="AO74" s="4"/>
      <c r="AP74" s="4"/>
      <c r="AQ74" s="4"/>
    </row>
    <row r="75" spans="1:43" x14ac:dyDescent="0.25">
      <c r="A75" s="1">
        <v>43916</v>
      </c>
      <c r="B75" t="s">
        <v>324</v>
      </c>
      <c r="C75" t="s">
        <v>65</v>
      </c>
      <c r="D75">
        <v>33</v>
      </c>
      <c r="E75">
        <v>1</v>
      </c>
      <c r="F75">
        <v>1</v>
      </c>
      <c r="G75" t="s">
        <v>12</v>
      </c>
      <c r="H75" t="s">
        <v>13</v>
      </c>
      <c r="I75">
        <v>4.99E-2</v>
      </c>
      <c r="J75">
        <v>1.1299999999999999</v>
      </c>
      <c r="K75">
        <v>19.2</v>
      </c>
      <c r="L75" t="s">
        <v>14</v>
      </c>
      <c r="M75" t="s">
        <v>13</v>
      </c>
      <c r="N75">
        <v>1.57</v>
      </c>
      <c r="O75">
        <v>24.8</v>
      </c>
      <c r="P75">
        <v>730</v>
      </c>
      <c r="R75" s="4">
        <v>1.5</v>
      </c>
      <c r="S75" s="4">
        <v>1</v>
      </c>
      <c r="T75" s="4"/>
      <c r="U75" s="4">
        <f t="shared" si="11"/>
        <v>19.2</v>
      </c>
      <c r="V75" s="4">
        <f t="shared" si="12"/>
        <v>11.7</v>
      </c>
      <c r="W75" s="4">
        <f t="shared" si="13"/>
        <v>17.549999999999997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10"/>
        <v>730</v>
      </c>
      <c r="AG75" s="4">
        <f t="shared" si="14"/>
        <v>389</v>
      </c>
      <c r="AH75" s="4">
        <f t="shared" si="15"/>
        <v>583.5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 x14ac:dyDescent="0.25">
      <c r="A76" s="1">
        <v>43916</v>
      </c>
      <c r="B76" t="s">
        <v>324</v>
      </c>
      <c r="C76" t="s">
        <v>66</v>
      </c>
      <c r="D76">
        <v>34</v>
      </c>
      <c r="E76">
        <v>1</v>
      </c>
      <c r="F76">
        <v>1</v>
      </c>
      <c r="G76" t="s">
        <v>12</v>
      </c>
      <c r="H76" t="s">
        <v>13</v>
      </c>
      <c r="I76">
        <v>6.6100000000000006E-2</v>
      </c>
      <c r="J76">
        <v>1.5</v>
      </c>
      <c r="K76">
        <v>26.2</v>
      </c>
      <c r="L76" t="s">
        <v>14</v>
      </c>
      <c r="M76" t="s">
        <v>13</v>
      </c>
      <c r="N76">
        <v>2.0499999999999998</v>
      </c>
      <c r="O76">
        <v>32.4</v>
      </c>
      <c r="P76">
        <v>957</v>
      </c>
      <c r="R76" s="4">
        <v>1.5</v>
      </c>
      <c r="S76" s="4">
        <v>1</v>
      </c>
      <c r="T76" s="4"/>
      <c r="U76" s="4">
        <f t="shared" si="11"/>
        <v>26.2</v>
      </c>
      <c r="V76" s="4">
        <f t="shared" si="12"/>
        <v>18.7</v>
      </c>
      <c r="W76" s="4">
        <f t="shared" si="13"/>
        <v>28.049999999999997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10"/>
        <v>957</v>
      </c>
      <c r="AG76" s="4">
        <f t="shared" si="14"/>
        <v>616</v>
      </c>
      <c r="AH76" s="4">
        <f t="shared" si="15"/>
        <v>924</v>
      </c>
      <c r="AI76" s="4"/>
      <c r="AJ76" s="4"/>
      <c r="AK76" s="4"/>
      <c r="AL76" s="4"/>
      <c r="AM76" s="7"/>
      <c r="AN76" s="7"/>
      <c r="AO76" s="4"/>
      <c r="AP76" s="4"/>
      <c r="AQ76" s="4"/>
    </row>
    <row r="77" spans="1:43" x14ac:dyDescent="0.25">
      <c r="A77" s="1">
        <v>43916</v>
      </c>
      <c r="B77" t="s">
        <v>324</v>
      </c>
      <c r="C77" t="s">
        <v>67</v>
      </c>
      <c r="D77">
        <v>35</v>
      </c>
      <c r="E77">
        <v>1</v>
      </c>
      <c r="F77">
        <v>1</v>
      </c>
      <c r="G77" t="s">
        <v>12</v>
      </c>
      <c r="H77" t="s">
        <v>13</v>
      </c>
      <c r="I77">
        <v>5.5599999999999997E-2</v>
      </c>
      <c r="J77">
        <v>1.24</v>
      </c>
      <c r="K77">
        <v>21.4</v>
      </c>
      <c r="L77" t="s">
        <v>14</v>
      </c>
      <c r="M77" t="s">
        <v>13</v>
      </c>
      <c r="N77">
        <v>1.37</v>
      </c>
      <c r="O77">
        <v>21.6</v>
      </c>
      <c r="P77">
        <v>635</v>
      </c>
      <c r="R77" s="4">
        <v>1.5</v>
      </c>
      <c r="S77" s="4">
        <v>1</v>
      </c>
      <c r="T77" s="4"/>
      <c r="U77" s="4">
        <f t="shared" si="11"/>
        <v>21.4</v>
      </c>
      <c r="V77" s="4">
        <f t="shared" si="12"/>
        <v>13.899999999999999</v>
      </c>
      <c r="W77" s="4">
        <f t="shared" si="13"/>
        <v>20.849999999999998</v>
      </c>
      <c r="X77" s="5"/>
      <c r="Y77" s="5"/>
      <c r="Z77" s="7"/>
      <c r="AA77" s="7"/>
      <c r="AB77" s="5"/>
      <c r="AC77" s="5"/>
      <c r="AD77" s="4">
        <v>1</v>
      </c>
      <c r="AE77" s="4"/>
      <c r="AF77" s="4">
        <f t="shared" si="10"/>
        <v>635</v>
      </c>
      <c r="AG77" s="4">
        <f t="shared" si="14"/>
        <v>294</v>
      </c>
      <c r="AH77" s="4">
        <f t="shared" si="15"/>
        <v>441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 x14ac:dyDescent="0.25">
      <c r="A78" s="1">
        <v>43916</v>
      </c>
      <c r="B78" t="s">
        <v>324</v>
      </c>
      <c r="C78" t="s">
        <v>68</v>
      </c>
      <c r="D78">
        <v>36</v>
      </c>
      <c r="E78">
        <v>1</v>
      </c>
      <c r="F78">
        <v>1</v>
      </c>
      <c r="G78" t="s">
        <v>12</v>
      </c>
      <c r="H78" t="s">
        <v>13</v>
      </c>
      <c r="I78">
        <v>9.2299999999999993E-2</v>
      </c>
      <c r="J78">
        <v>2.02</v>
      </c>
      <c r="K78">
        <v>36.1</v>
      </c>
      <c r="L78" t="s">
        <v>14</v>
      </c>
      <c r="M78" t="s">
        <v>13</v>
      </c>
      <c r="N78">
        <v>1.37</v>
      </c>
      <c r="O78">
        <v>21.6</v>
      </c>
      <c r="P78">
        <v>635</v>
      </c>
      <c r="R78" s="4">
        <v>1.5</v>
      </c>
      <c r="S78" s="4">
        <v>1</v>
      </c>
      <c r="T78" s="4"/>
      <c r="U78" s="4">
        <f t="shared" si="11"/>
        <v>36.1</v>
      </c>
      <c r="V78" s="4">
        <f t="shared" si="12"/>
        <v>28.6</v>
      </c>
      <c r="W78" s="4">
        <f t="shared" si="13"/>
        <v>42.900000000000006</v>
      </c>
      <c r="AD78" s="4">
        <v>1</v>
      </c>
      <c r="AE78" s="4"/>
      <c r="AF78" s="4">
        <f t="shared" si="10"/>
        <v>635</v>
      </c>
      <c r="AG78" s="4">
        <f t="shared" si="14"/>
        <v>294</v>
      </c>
      <c r="AH78" s="4">
        <f t="shared" si="15"/>
        <v>441</v>
      </c>
      <c r="AO78" s="4"/>
      <c r="AP78" s="4"/>
      <c r="AQ78" s="4"/>
    </row>
    <row r="79" spans="1:43" x14ac:dyDescent="0.25">
      <c r="A79" s="1">
        <v>43916</v>
      </c>
      <c r="B79" t="s">
        <v>324</v>
      </c>
      <c r="C79" t="s">
        <v>69</v>
      </c>
      <c r="D79">
        <v>37</v>
      </c>
      <c r="E79">
        <v>1</v>
      </c>
      <c r="F79">
        <v>1</v>
      </c>
      <c r="G79" t="s">
        <v>12</v>
      </c>
      <c r="H79" t="s">
        <v>13</v>
      </c>
      <c r="I79">
        <v>7.2999999999999995E-2</v>
      </c>
      <c r="J79">
        <v>1.55</v>
      </c>
      <c r="K79">
        <v>27.1</v>
      </c>
      <c r="L79" t="s">
        <v>14</v>
      </c>
      <c r="M79" t="s">
        <v>13</v>
      </c>
      <c r="N79">
        <v>4.1900000000000004</v>
      </c>
      <c r="O79">
        <v>66.900000000000006</v>
      </c>
      <c r="P79">
        <v>2010</v>
      </c>
      <c r="R79" s="4">
        <v>1.5</v>
      </c>
      <c r="S79" s="4">
        <v>1</v>
      </c>
      <c r="T79" s="4"/>
      <c r="U79" s="4">
        <f t="shared" si="11"/>
        <v>27.1</v>
      </c>
      <c r="V79" s="4">
        <f t="shared" si="12"/>
        <v>19.600000000000001</v>
      </c>
      <c r="W79" s="4">
        <f t="shared" si="13"/>
        <v>29.400000000000002</v>
      </c>
      <c r="Z79" s="7"/>
      <c r="AA79" s="7"/>
      <c r="AD79" s="4">
        <v>3</v>
      </c>
      <c r="AE79" s="4" t="s">
        <v>410</v>
      </c>
      <c r="AF79" s="4">
        <f t="shared" si="10"/>
        <v>2010</v>
      </c>
      <c r="AG79" s="4">
        <f t="shared" si="14"/>
        <v>1669</v>
      </c>
      <c r="AH79" s="4">
        <f t="shared" si="15"/>
        <v>2503.5</v>
      </c>
      <c r="AK79" s="7"/>
      <c r="AL79" s="7"/>
      <c r="AO79" s="4"/>
      <c r="AP79" s="4"/>
      <c r="AQ79" s="4"/>
    </row>
    <row r="80" spans="1:43" x14ac:dyDescent="0.25">
      <c r="A80" s="1">
        <v>43916</v>
      </c>
      <c r="B80" t="s">
        <v>324</v>
      </c>
      <c r="C80" t="s">
        <v>70</v>
      </c>
      <c r="D80">
        <v>38</v>
      </c>
      <c r="E80">
        <v>1</v>
      </c>
      <c r="F80">
        <v>1</v>
      </c>
      <c r="G80" t="s">
        <v>12</v>
      </c>
      <c r="H80" t="s">
        <v>13</v>
      </c>
      <c r="I80">
        <v>7.0499999999999993E-2</v>
      </c>
      <c r="J80">
        <v>1.59</v>
      </c>
      <c r="K80">
        <v>28</v>
      </c>
      <c r="L80" t="s">
        <v>14</v>
      </c>
      <c r="M80" t="s">
        <v>13</v>
      </c>
      <c r="N80">
        <v>0.97</v>
      </c>
      <c r="O80">
        <v>15.2</v>
      </c>
      <c r="P80">
        <v>446</v>
      </c>
      <c r="R80" s="4">
        <v>1.5</v>
      </c>
      <c r="S80" s="4">
        <v>1</v>
      </c>
      <c r="T80" s="4"/>
      <c r="U80" s="4">
        <f t="shared" si="11"/>
        <v>28</v>
      </c>
      <c r="V80" s="4">
        <f t="shared" si="12"/>
        <v>20.5</v>
      </c>
      <c r="W80" s="4">
        <f t="shared" si="13"/>
        <v>30.75</v>
      </c>
      <c r="X80" s="5"/>
      <c r="Y80" s="5"/>
      <c r="AD80" s="4">
        <v>1</v>
      </c>
      <c r="AE80" s="4"/>
      <c r="AF80" s="4">
        <f t="shared" si="10"/>
        <v>446</v>
      </c>
      <c r="AG80" s="4">
        <f t="shared" si="14"/>
        <v>105</v>
      </c>
      <c r="AH80" s="4">
        <f t="shared" si="15"/>
        <v>157.5</v>
      </c>
      <c r="AI80" s="5"/>
      <c r="AJ80" s="5"/>
      <c r="AO80" s="4"/>
      <c r="AP80" s="4"/>
      <c r="AQ80" s="4"/>
    </row>
    <row r="81" spans="1:43" x14ac:dyDescent="0.25">
      <c r="A81" s="1">
        <v>43916</v>
      </c>
      <c r="B81" t="s">
        <v>324</v>
      </c>
      <c r="C81" t="s">
        <v>71</v>
      </c>
      <c r="D81">
        <v>39</v>
      </c>
      <c r="E81">
        <v>1</v>
      </c>
      <c r="F81">
        <v>1</v>
      </c>
      <c r="G81" t="s">
        <v>12</v>
      </c>
      <c r="H81" t="s">
        <v>13</v>
      </c>
      <c r="I81">
        <v>6.0699999999999997E-2</v>
      </c>
      <c r="J81">
        <v>1.38</v>
      </c>
      <c r="K81">
        <v>23.9</v>
      </c>
      <c r="L81" t="s">
        <v>14</v>
      </c>
      <c r="M81" t="s">
        <v>13</v>
      </c>
      <c r="N81">
        <v>1.17</v>
      </c>
      <c r="O81">
        <v>18.600000000000001</v>
      </c>
      <c r="P81">
        <v>546</v>
      </c>
      <c r="R81" s="4">
        <v>1.5</v>
      </c>
      <c r="S81" s="4">
        <v>1</v>
      </c>
      <c r="T81" s="4"/>
      <c r="U81" s="4">
        <f t="shared" si="11"/>
        <v>23.9</v>
      </c>
      <c r="V81" s="4">
        <f t="shared" si="12"/>
        <v>16.399999999999999</v>
      </c>
      <c r="W81" s="4">
        <f t="shared" si="13"/>
        <v>24.599999999999998</v>
      </c>
      <c r="AB81" s="7"/>
      <c r="AC81" s="7"/>
      <c r="AD81" s="4">
        <v>1</v>
      </c>
      <c r="AE81" s="4"/>
      <c r="AF81" s="4">
        <f t="shared" si="10"/>
        <v>546</v>
      </c>
      <c r="AG81" s="4">
        <f t="shared" si="14"/>
        <v>205</v>
      </c>
      <c r="AH81" s="4">
        <f t="shared" si="15"/>
        <v>307.5</v>
      </c>
      <c r="AM81" s="7"/>
      <c r="AN81" s="7"/>
      <c r="AO81" s="4"/>
      <c r="AP81" s="4"/>
      <c r="AQ81" s="4"/>
    </row>
    <row r="82" spans="1:43" x14ac:dyDescent="0.25">
      <c r="A82" s="1">
        <v>43916</v>
      </c>
      <c r="B82" t="s">
        <v>324</v>
      </c>
      <c r="C82" t="s">
        <v>72</v>
      </c>
      <c r="D82">
        <v>40</v>
      </c>
      <c r="E82">
        <v>1</v>
      </c>
      <c r="F82">
        <v>1</v>
      </c>
      <c r="G82" t="s">
        <v>12</v>
      </c>
      <c r="H82" t="s">
        <v>13</v>
      </c>
      <c r="I82">
        <v>3.7499999999999999E-2</v>
      </c>
      <c r="J82">
        <v>0.73099999999999998</v>
      </c>
      <c r="K82">
        <v>11.8</v>
      </c>
      <c r="L82" t="s">
        <v>14</v>
      </c>
      <c r="M82" t="s">
        <v>13</v>
      </c>
      <c r="N82">
        <v>1.1200000000000001</v>
      </c>
      <c r="O82">
        <v>17.600000000000001</v>
      </c>
      <c r="P82">
        <v>515</v>
      </c>
      <c r="R82" s="4">
        <v>1.5</v>
      </c>
      <c r="S82" s="4">
        <v>1</v>
      </c>
      <c r="T82" s="4"/>
      <c r="U82" s="4">
        <f t="shared" si="11"/>
        <v>11.8</v>
      </c>
      <c r="V82" s="4">
        <f t="shared" si="12"/>
        <v>4.3000000000000007</v>
      </c>
      <c r="W82" s="4">
        <f t="shared" si="13"/>
        <v>6.4500000000000011</v>
      </c>
      <c r="Z82" s="7"/>
      <c r="AA82" s="7"/>
      <c r="AD82" s="4">
        <v>1</v>
      </c>
      <c r="AE82" s="4"/>
      <c r="AF82" s="4">
        <f t="shared" si="10"/>
        <v>515</v>
      </c>
      <c r="AG82" s="4">
        <f t="shared" si="14"/>
        <v>174</v>
      </c>
      <c r="AH82" s="4">
        <f t="shared" si="15"/>
        <v>261</v>
      </c>
      <c r="AK82" s="7"/>
      <c r="AL82" s="7"/>
      <c r="AO82" s="4"/>
      <c r="AP82" s="4"/>
      <c r="AQ82" s="4"/>
    </row>
    <row r="83" spans="1:43" x14ac:dyDescent="0.25">
      <c r="A83" s="1">
        <v>43916</v>
      </c>
      <c r="B83" t="s">
        <v>324</v>
      </c>
      <c r="C83" t="s">
        <v>325</v>
      </c>
      <c r="D83" t="s">
        <v>11</v>
      </c>
      <c r="E83">
        <v>1</v>
      </c>
      <c r="F83">
        <v>1</v>
      </c>
      <c r="G83" t="s">
        <v>12</v>
      </c>
      <c r="H83" t="s">
        <v>13</v>
      </c>
      <c r="I83">
        <v>7.5200000000000003E-2</v>
      </c>
      <c r="J83">
        <v>1.34</v>
      </c>
      <c r="K83">
        <v>23.2</v>
      </c>
      <c r="L83" t="s">
        <v>14</v>
      </c>
      <c r="M83" t="s">
        <v>13</v>
      </c>
      <c r="N83">
        <v>0.56699999999999995</v>
      </c>
      <c r="O83">
        <v>8.86</v>
      </c>
      <c r="P83">
        <v>259</v>
      </c>
      <c r="R83" s="4">
        <v>1</v>
      </c>
      <c r="S83" s="4">
        <v>1</v>
      </c>
      <c r="T83" s="4"/>
      <c r="U83" s="4">
        <f t="shared" si="11"/>
        <v>23.2</v>
      </c>
      <c r="V83" s="4">
        <f t="shared" si="12"/>
        <v>23.2</v>
      </c>
      <c r="W83" s="4">
        <f t="shared" si="13"/>
        <v>23.2</v>
      </c>
      <c r="X83" s="5">
        <f>100*(W83-25)/25</f>
        <v>-7.200000000000002</v>
      </c>
      <c r="Y83" s="5" t="str">
        <f>IF((ABS(X83))&lt;=20,"PASS","FAIL")</f>
        <v>PASS</v>
      </c>
      <c r="AB83" s="7"/>
      <c r="AC83" s="7"/>
      <c r="AD83" s="4">
        <v>1</v>
      </c>
      <c r="AE83" s="4"/>
      <c r="AF83" s="4">
        <f t="shared" si="10"/>
        <v>259</v>
      </c>
      <c r="AG83" s="4">
        <f t="shared" si="14"/>
        <v>259</v>
      </c>
      <c r="AH83" s="4">
        <f t="shared" si="15"/>
        <v>259</v>
      </c>
      <c r="AI83" s="5">
        <f>100*(AH83-250)/250</f>
        <v>3.6</v>
      </c>
      <c r="AJ83" s="5" t="str">
        <f>IF((ABS(AI83))&lt;=20,"PASS","FAIL")</f>
        <v>PASS</v>
      </c>
      <c r="AM83" s="7"/>
      <c r="AN83" s="7"/>
      <c r="AO83" s="4"/>
      <c r="AP83" s="4"/>
      <c r="AQ83" s="4"/>
    </row>
    <row r="84" spans="1:43" x14ac:dyDescent="0.25">
      <c r="A84" s="1">
        <v>43916</v>
      </c>
      <c r="B84" t="s">
        <v>324</v>
      </c>
      <c r="C84" t="s">
        <v>189</v>
      </c>
      <c r="D84" t="s">
        <v>15</v>
      </c>
      <c r="E84">
        <v>1</v>
      </c>
      <c r="F84">
        <v>1</v>
      </c>
      <c r="G84" t="s">
        <v>12</v>
      </c>
      <c r="H84" t="s">
        <v>13</v>
      </c>
      <c r="I84">
        <v>5.3499999999999997E-3</v>
      </c>
      <c r="J84">
        <v>6.1499999999999999E-2</v>
      </c>
      <c r="K84">
        <v>-0.82899999999999996</v>
      </c>
      <c r="L84" t="s">
        <v>14</v>
      </c>
      <c r="M84" t="s">
        <v>13</v>
      </c>
      <c r="N84">
        <v>-7.3800000000000003E-3</v>
      </c>
      <c r="O84">
        <v>-7.5399999999999995E-2</v>
      </c>
      <c r="P84">
        <v>-2.4500000000000002</v>
      </c>
      <c r="R84" s="4">
        <v>1</v>
      </c>
      <c r="S84" s="4">
        <v>1</v>
      </c>
      <c r="T84" s="4"/>
      <c r="U84" s="4">
        <f t="shared" si="11"/>
        <v>-0.82899999999999996</v>
      </c>
      <c r="V84" s="4">
        <f t="shared" si="12"/>
        <v>-0.82899999999999996</v>
      </c>
      <c r="W84" s="4">
        <f t="shared" si="13"/>
        <v>-0.82899999999999996</v>
      </c>
      <c r="AD84" s="4">
        <v>1</v>
      </c>
      <c r="AE84" s="4"/>
      <c r="AF84" s="4">
        <f t="shared" si="10"/>
        <v>-2.4500000000000002</v>
      </c>
      <c r="AG84" s="4">
        <f t="shared" si="14"/>
        <v>-2.4500000000000002</v>
      </c>
      <c r="AH84" s="4">
        <f t="shared" si="15"/>
        <v>-2.4500000000000002</v>
      </c>
      <c r="AO84" s="4"/>
      <c r="AP84" s="4"/>
      <c r="AQ84" s="4"/>
    </row>
    <row r="85" spans="1:43" x14ac:dyDescent="0.25">
      <c r="A85" s="1">
        <v>43916</v>
      </c>
      <c r="B85" t="s">
        <v>324</v>
      </c>
      <c r="C85" t="s">
        <v>328</v>
      </c>
      <c r="D85">
        <v>41</v>
      </c>
      <c r="E85">
        <v>1</v>
      </c>
      <c r="F85">
        <v>1</v>
      </c>
      <c r="G85" t="s">
        <v>12</v>
      </c>
      <c r="H85" t="s">
        <v>13</v>
      </c>
      <c r="I85">
        <v>7.8799999999999995E-2</v>
      </c>
      <c r="J85">
        <v>1.27</v>
      </c>
      <c r="K85">
        <v>22</v>
      </c>
      <c r="L85" t="s">
        <v>14</v>
      </c>
      <c r="M85" t="s">
        <v>13</v>
      </c>
      <c r="N85">
        <v>1.32</v>
      </c>
      <c r="O85">
        <v>20.8</v>
      </c>
      <c r="P85">
        <v>611</v>
      </c>
      <c r="R85" s="4">
        <v>1.5</v>
      </c>
      <c r="S85" s="4">
        <v>1</v>
      </c>
      <c r="T85" s="4"/>
      <c r="U85" s="4">
        <f t="shared" si="11"/>
        <v>22</v>
      </c>
      <c r="V85" s="4">
        <f t="shared" si="12"/>
        <v>14.5</v>
      </c>
      <c r="W85" s="4">
        <f t="shared" si="13"/>
        <v>21.75</v>
      </c>
      <c r="Z85" s="7">
        <f>ABS(100*ABS(W85-W77)/AVERAGE(W85,W77))</f>
        <v>4.2253521126760667</v>
      </c>
      <c r="AA85" s="7" t="str">
        <f>IF(W85&gt;10, (IF((AND(Z85&gt;=0,Z85&lt;=20)=TRUE),"PASS","FAIL")),(IF((AND(Z85&gt;=0,Z85&lt;=50)=TRUE),"PASS","FAIL")))</f>
        <v>PASS</v>
      </c>
      <c r="AD85" s="4">
        <v>1</v>
      </c>
      <c r="AE85" s="4"/>
      <c r="AF85" s="4">
        <f t="shared" si="10"/>
        <v>611</v>
      </c>
      <c r="AG85" s="4">
        <f t="shared" si="14"/>
        <v>270</v>
      </c>
      <c r="AH85" s="4">
        <f t="shared" si="15"/>
        <v>405</v>
      </c>
      <c r="AK85" s="7">
        <f>ABS(100*ABS(AH85-AH77)/AVERAGE(AH85,AH77))</f>
        <v>8.5106382978723403</v>
      </c>
      <c r="AL85" s="7" t="str">
        <f>IF(AH85&gt;10, (IF((AND(AK85&gt;=0,AK85&lt;=20)=TRUE),"PASS","FAIL")),(IF((AND(AK85&gt;=0,AK85&lt;=50)=TRUE),"PASS","FAIL")))</f>
        <v>PASS</v>
      </c>
      <c r="AO85" s="4"/>
      <c r="AP85" s="4"/>
      <c r="AQ85" s="4"/>
    </row>
    <row r="86" spans="1:43" x14ac:dyDescent="0.25">
      <c r="A86" s="1">
        <v>43916</v>
      </c>
      <c r="B86" t="s">
        <v>324</v>
      </c>
      <c r="C86" t="s">
        <v>329</v>
      </c>
      <c r="D86">
        <v>42</v>
      </c>
      <c r="E86">
        <v>1</v>
      </c>
      <c r="F86">
        <v>1</v>
      </c>
      <c r="G86" t="s">
        <v>12</v>
      </c>
      <c r="H86" t="s">
        <v>13</v>
      </c>
      <c r="I86">
        <v>6.9800000000000001E-2</v>
      </c>
      <c r="J86">
        <v>1.6</v>
      </c>
      <c r="K86">
        <v>28.2</v>
      </c>
      <c r="L86" t="s">
        <v>14</v>
      </c>
      <c r="M86" t="s">
        <v>13</v>
      </c>
      <c r="N86">
        <v>1.45</v>
      </c>
      <c r="O86">
        <v>22.8</v>
      </c>
      <c r="P86">
        <v>671</v>
      </c>
      <c r="R86" s="4">
        <v>1.5</v>
      </c>
      <c r="S86" s="4">
        <v>1</v>
      </c>
      <c r="T86" s="4"/>
      <c r="U86" s="4">
        <f t="shared" si="11"/>
        <v>28.2</v>
      </c>
      <c r="V86" s="4">
        <f t="shared" si="12"/>
        <v>20.7</v>
      </c>
      <c r="W86" s="4">
        <f t="shared" si="13"/>
        <v>31.049999999999997</v>
      </c>
      <c r="AB86" s="7">
        <f>100*((W86*10250)-(W82*10000))/(1000*250)</f>
        <v>101.50499999999997</v>
      </c>
      <c r="AC86" s="7" t="str">
        <f>IF(W86&gt;30, (IF((AND(AB86&gt;=80,AB86&lt;=120)=TRUE),"PASS","FAIL")),(IF((AND(AB86&gt;=50,AB86&lt;=150)=TRUE),"PASS","FAIL")))</f>
        <v>PASS</v>
      </c>
      <c r="AD86" s="4">
        <v>1</v>
      </c>
      <c r="AE86" s="4"/>
      <c r="AF86" s="4">
        <f t="shared" si="10"/>
        <v>671</v>
      </c>
      <c r="AG86" s="4">
        <f t="shared" si="14"/>
        <v>330</v>
      </c>
      <c r="AH86" s="4">
        <f t="shared" si="15"/>
        <v>495</v>
      </c>
      <c r="AM86" s="7">
        <f>100*((AH86*10250)-(AH82*10000))/(10000*250)</f>
        <v>98.55</v>
      </c>
      <c r="AN86" s="7" t="str">
        <f>IF(AH86&gt;30, (IF((AND(AM86&gt;=80,AM86&lt;=120)=TRUE),"PASS","FAIL")),(IF((AND(AM86&gt;=50,AM86&lt;=150)=TRUE),"PASS","FAIL")))</f>
        <v>PASS</v>
      </c>
      <c r="AO86" s="4"/>
      <c r="AP86" s="4"/>
      <c r="AQ86" s="4"/>
    </row>
    <row r="87" spans="1:43" x14ac:dyDescent="0.25">
      <c r="A87" s="1">
        <v>43916</v>
      </c>
      <c r="B87" t="s">
        <v>324</v>
      </c>
      <c r="C87" t="s">
        <v>73</v>
      </c>
      <c r="D87">
        <v>43</v>
      </c>
      <c r="E87">
        <v>1</v>
      </c>
      <c r="F87">
        <v>1</v>
      </c>
      <c r="G87" t="s">
        <v>12</v>
      </c>
      <c r="H87" t="s">
        <v>13</v>
      </c>
      <c r="I87">
        <v>6.1400000000000003E-2</v>
      </c>
      <c r="J87">
        <v>1.4</v>
      </c>
      <c r="K87">
        <v>24.4</v>
      </c>
      <c r="L87" t="s">
        <v>14</v>
      </c>
      <c r="M87" t="s">
        <v>13</v>
      </c>
      <c r="N87">
        <v>1.93</v>
      </c>
      <c r="O87">
        <v>30.3</v>
      </c>
      <c r="P87">
        <v>895</v>
      </c>
      <c r="R87" s="4">
        <v>1.5</v>
      </c>
      <c r="S87" s="4">
        <v>1</v>
      </c>
      <c r="T87" s="4"/>
      <c r="U87" s="4">
        <f t="shared" si="11"/>
        <v>24.4</v>
      </c>
      <c r="V87" s="4">
        <f t="shared" si="12"/>
        <v>16.899999999999999</v>
      </c>
      <c r="W87" s="4">
        <f t="shared" si="13"/>
        <v>25.349999999999998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10"/>
        <v>895</v>
      </c>
      <c r="AG87" s="4">
        <f t="shared" si="14"/>
        <v>554</v>
      </c>
      <c r="AH87" s="4">
        <f t="shared" si="15"/>
        <v>831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 x14ac:dyDescent="0.25">
      <c r="A88" s="1">
        <v>43916</v>
      </c>
      <c r="B88" t="s">
        <v>324</v>
      </c>
      <c r="C88" t="s">
        <v>74</v>
      </c>
      <c r="D88">
        <v>44</v>
      </c>
      <c r="E88">
        <v>1</v>
      </c>
      <c r="F88">
        <v>1</v>
      </c>
      <c r="G88" t="s">
        <v>12</v>
      </c>
      <c r="H88" t="s">
        <v>13</v>
      </c>
      <c r="I88">
        <v>3.8199999999999998E-2</v>
      </c>
      <c r="J88">
        <v>0.73499999999999999</v>
      </c>
      <c r="K88">
        <v>11.9</v>
      </c>
      <c r="L88" t="s">
        <v>14</v>
      </c>
      <c r="M88" t="s">
        <v>13</v>
      </c>
      <c r="N88">
        <v>1.1100000000000001</v>
      </c>
      <c r="O88">
        <v>17.5</v>
      </c>
      <c r="P88">
        <v>514</v>
      </c>
      <c r="R88" s="4">
        <v>1.5</v>
      </c>
      <c r="S88" s="4">
        <v>1</v>
      </c>
      <c r="T88" s="4"/>
      <c r="U88" s="4">
        <f t="shared" si="11"/>
        <v>11.9</v>
      </c>
      <c r="V88" s="4">
        <f t="shared" si="12"/>
        <v>4.4000000000000004</v>
      </c>
      <c r="W88" s="4">
        <f t="shared" si="13"/>
        <v>6.6000000000000005</v>
      </c>
      <c r="X88" s="4"/>
      <c r="Y88" s="4"/>
      <c r="Z88" s="4"/>
      <c r="AA88" s="4"/>
      <c r="AB88" s="7"/>
      <c r="AC88" s="7"/>
      <c r="AD88" s="4">
        <v>1</v>
      </c>
      <c r="AE88" s="4"/>
      <c r="AF88" s="4">
        <f t="shared" si="10"/>
        <v>514</v>
      </c>
      <c r="AG88" s="4">
        <f t="shared" si="14"/>
        <v>173</v>
      </c>
      <c r="AH88" s="4">
        <f t="shared" si="15"/>
        <v>259.5</v>
      </c>
      <c r="AI88" s="4"/>
      <c r="AJ88" s="4"/>
      <c r="AK88" s="4"/>
      <c r="AL88" s="4"/>
      <c r="AM88" s="7"/>
      <c r="AN88" s="7"/>
      <c r="AO88" s="4"/>
      <c r="AP88" s="4"/>
      <c r="AQ88" s="4"/>
    </row>
    <row r="89" spans="1:43" x14ac:dyDescent="0.25">
      <c r="A89" s="1">
        <v>43916</v>
      </c>
      <c r="B89" t="s">
        <v>324</v>
      </c>
      <c r="C89" t="s">
        <v>75</v>
      </c>
      <c r="D89">
        <v>45</v>
      </c>
      <c r="E89">
        <v>1</v>
      </c>
      <c r="F89">
        <v>1</v>
      </c>
      <c r="G89" t="s">
        <v>12</v>
      </c>
      <c r="H89" t="s">
        <v>13</v>
      </c>
      <c r="I89">
        <v>6.2100000000000002E-2</v>
      </c>
      <c r="J89">
        <v>1.39</v>
      </c>
      <c r="K89">
        <v>24.2</v>
      </c>
      <c r="L89" t="s">
        <v>14</v>
      </c>
      <c r="M89" t="s">
        <v>13</v>
      </c>
      <c r="N89">
        <v>1.81</v>
      </c>
      <c r="O89">
        <v>28.5</v>
      </c>
      <c r="P89">
        <v>841</v>
      </c>
      <c r="R89" s="4">
        <v>1.5</v>
      </c>
      <c r="S89" s="4">
        <v>1</v>
      </c>
      <c r="T89" s="4"/>
      <c r="U89" s="4">
        <f t="shared" si="11"/>
        <v>24.2</v>
      </c>
      <c r="V89" s="4">
        <f t="shared" si="12"/>
        <v>16.7</v>
      </c>
      <c r="W89" s="4">
        <f t="shared" si="13"/>
        <v>25.049999999999997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10"/>
        <v>841</v>
      </c>
      <c r="AG89" s="4">
        <f t="shared" si="14"/>
        <v>500</v>
      </c>
      <c r="AH89" s="4">
        <f t="shared" si="15"/>
        <v>750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 x14ac:dyDescent="0.25">
      <c r="A90" s="1">
        <v>43916</v>
      </c>
      <c r="B90" t="s">
        <v>324</v>
      </c>
      <c r="C90" t="s">
        <v>76</v>
      </c>
      <c r="D90">
        <v>46</v>
      </c>
      <c r="E90">
        <v>1</v>
      </c>
      <c r="F90">
        <v>1</v>
      </c>
      <c r="G90" t="s">
        <v>12</v>
      </c>
      <c r="H90" t="s">
        <v>13</v>
      </c>
      <c r="I90">
        <v>4.1599999999999998E-2</v>
      </c>
      <c r="J90">
        <v>0.878</v>
      </c>
      <c r="K90">
        <v>14.6</v>
      </c>
      <c r="L90" t="s">
        <v>14</v>
      </c>
      <c r="M90" t="s">
        <v>13</v>
      </c>
      <c r="N90">
        <v>1.1399999999999999</v>
      </c>
      <c r="O90">
        <v>18.100000000000001</v>
      </c>
      <c r="P90">
        <v>532</v>
      </c>
      <c r="R90" s="4">
        <v>1.5</v>
      </c>
      <c r="S90" s="4">
        <v>1</v>
      </c>
      <c r="T90" s="4"/>
      <c r="U90" s="4">
        <f t="shared" si="11"/>
        <v>14.6</v>
      </c>
      <c r="V90" s="4">
        <f t="shared" si="12"/>
        <v>7.1</v>
      </c>
      <c r="W90" s="4">
        <f t="shared" si="13"/>
        <v>10.649999999999999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10"/>
        <v>532</v>
      </c>
      <c r="AG90" s="4">
        <f t="shared" si="14"/>
        <v>191</v>
      </c>
      <c r="AH90" s="4">
        <f t="shared" si="15"/>
        <v>286.5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 x14ac:dyDescent="0.25">
      <c r="A91" s="1">
        <v>43916</v>
      </c>
      <c r="B91" t="s">
        <v>324</v>
      </c>
      <c r="C91" t="s">
        <v>77</v>
      </c>
      <c r="D91">
        <v>47</v>
      </c>
      <c r="E91">
        <v>1</v>
      </c>
      <c r="F91">
        <v>1</v>
      </c>
      <c r="G91" t="s">
        <v>12</v>
      </c>
      <c r="H91" t="s">
        <v>13</v>
      </c>
      <c r="I91">
        <v>5.1900000000000002E-2</v>
      </c>
      <c r="J91">
        <v>1.1599999999999999</v>
      </c>
      <c r="K91">
        <v>20</v>
      </c>
      <c r="L91" t="s">
        <v>14</v>
      </c>
      <c r="M91" t="s">
        <v>13</v>
      </c>
      <c r="N91">
        <v>2.57</v>
      </c>
      <c r="O91">
        <v>41.2</v>
      </c>
      <c r="P91">
        <v>1220</v>
      </c>
      <c r="R91" s="4">
        <v>1.5</v>
      </c>
      <c r="S91" s="4">
        <v>1</v>
      </c>
      <c r="T91" s="4"/>
      <c r="U91" s="4">
        <f t="shared" si="11"/>
        <v>20</v>
      </c>
      <c r="V91" s="4">
        <f t="shared" si="12"/>
        <v>12.5</v>
      </c>
      <c r="W91" s="4">
        <f t="shared" si="13"/>
        <v>18.75</v>
      </c>
      <c r="X91" s="5"/>
      <c r="Y91" s="5"/>
      <c r="Z91" s="7"/>
      <c r="AA91" s="7"/>
      <c r="AB91" s="5"/>
      <c r="AC91" s="5"/>
      <c r="AD91" s="4">
        <v>3</v>
      </c>
      <c r="AE91" s="4" t="s">
        <v>410</v>
      </c>
      <c r="AF91" s="4">
        <f t="shared" si="10"/>
        <v>1220</v>
      </c>
      <c r="AG91" s="4">
        <f t="shared" si="14"/>
        <v>879</v>
      </c>
      <c r="AH91" s="4">
        <f t="shared" si="15"/>
        <v>1318.5</v>
      </c>
      <c r="AI91" s="5"/>
      <c r="AJ91" s="5"/>
      <c r="AK91" s="7"/>
      <c r="AL91" s="7"/>
      <c r="AM91" s="5"/>
      <c r="AN91" s="5"/>
      <c r="AO91" s="4"/>
      <c r="AP91" s="4"/>
      <c r="AQ91" s="4"/>
    </row>
    <row r="92" spans="1:43" x14ac:dyDescent="0.25">
      <c r="A92" s="1">
        <v>43916</v>
      </c>
      <c r="B92" t="s">
        <v>324</v>
      </c>
      <c r="C92" t="s">
        <v>78</v>
      </c>
      <c r="D92">
        <v>48</v>
      </c>
      <c r="E92">
        <v>1</v>
      </c>
      <c r="F92">
        <v>1</v>
      </c>
      <c r="G92" t="s">
        <v>12</v>
      </c>
      <c r="H92" t="s">
        <v>13</v>
      </c>
      <c r="I92">
        <v>0.253</v>
      </c>
      <c r="J92">
        <v>4.8</v>
      </c>
      <c r="K92">
        <v>87.5</v>
      </c>
      <c r="L92" t="s">
        <v>14</v>
      </c>
      <c r="M92" t="s">
        <v>13</v>
      </c>
      <c r="N92">
        <v>1.77</v>
      </c>
      <c r="O92">
        <v>28</v>
      </c>
      <c r="P92">
        <v>825</v>
      </c>
      <c r="R92" s="4">
        <v>1.5</v>
      </c>
      <c r="S92" s="4">
        <v>1</v>
      </c>
      <c r="T92" s="4"/>
      <c r="U92" s="4">
        <f t="shared" si="11"/>
        <v>87.5</v>
      </c>
      <c r="V92" s="4">
        <f t="shared" si="12"/>
        <v>80</v>
      </c>
      <c r="W92" s="4">
        <f t="shared" si="13"/>
        <v>120</v>
      </c>
      <c r="AD92" s="4">
        <v>1</v>
      </c>
      <c r="AE92" s="4"/>
      <c r="AF92" s="4">
        <f t="shared" si="10"/>
        <v>825</v>
      </c>
      <c r="AG92" s="4">
        <f t="shared" si="14"/>
        <v>484</v>
      </c>
      <c r="AH92" s="4">
        <f t="shared" si="15"/>
        <v>726</v>
      </c>
      <c r="AO92" s="4"/>
      <c r="AP92" s="4"/>
      <c r="AQ92" s="4"/>
    </row>
    <row r="93" spans="1:43" x14ac:dyDescent="0.25">
      <c r="A93" s="1">
        <v>43916</v>
      </c>
      <c r="B93" t="s">
        <v>324</v>
      </c>
      <c r="C93" t="s">
        <v>79</v>
      </c>
      <c r="D93">
        <v>49</v>
      </c>
      <c r="E93">
        <v>1</v>
      </c>
      <c r="F93">
        <v>1</v>
      </c>
      <c r="G93" t="s">
        <v>12</v>
      </c>
      <c r="H93" t="s">
        <v>13</v>
      </c>
      <c r="I93">
        <v>8.8800000000000004E-2</v>
      </c>
      <c r="J93">
        <v>1.99</v>
      </c>
      <c r="K93">
        <v>35.4</v>
      </c>
      <c r="L93" t="s">
        <v>14</v>
      </c>
      <c r="M93" t="s">
        <v>13</v>
      </c>
      <c r="N93">
        <v>2.5099999999999998</v>
      </c>
      <c r="O93">
        <v>39.6</v>
      </c>
      <c r="P93">
        <v>1170</v>
      </c>
      <c r="R93" s="4">
        <v>1.5</v>
      </c>
      <c r="S93" s="4">
        <v>1</v>
      </c>
      <c r="T93" s="4"/>
      <c r="U93" s="4">
        <f t="shared" si="11"/>
        <v>35.4</v>
      </c>
      <c r="V93" s="4">
        <f t="shared" si="12"/>
        <v>27.9</v>
      </c>
      <c r="W93" s="4">
        <f t="shared" si="13"/>
        <v>41.849999999999994</v>
      </c>
      <c r="AD93" s="4">
        <v>1</v>
      </c>
      <c r="AE93" s="4"/>
      <c r="AF93" s="4">
        <f t="shared" si="10"/>
        <v>1170</v>
      </c>
      <c r="AG93" s="4">
        <f t="shared" si="14"/>
        <v>829</v>
      </c>
      <c r="AH93" s="4">
        <f t="shared" si="15"/>
        <v>1243.5</v>
      </c>
      <c r="AO93" s="4"/>
      <c r="AP93" s="4"/>
      <c r="AQ93" s="4"/>
    </row>
    <row r="94" spans="1:43" x14ac:dyDescent="0.25">
      <c r="A94" s="1">
        <v>43916</v>
      </c>
      <c r="B94" t="s">
        <v>324</v>
      </c>
      <c r="C94" t="s">
        <v>80</v>
      </c>
      <c r="D94">
        <v>50</v>
      </c>
      <c r="E94">
        <v>1</v>
      </c>
      <c r="F94">
        <v>1</v>
      </c>
      <c r="G94" t="s">
        <v>12</v>
      </c>
      <c r="H94" t="s">
        <v>13</v>
      </c>
      <c r="I94">
        <v>5.0099999999999999E-2</v>
      </c>
      <c r="J94">
        <v>1.0900000000000001</v>
      </c>
      <c r="K94">
        <v>18.5</v>
      </c>
      <c r="L94" t="s">
        <v>14</v>
      </c>
      <c r="M94" t="s">
        <v>13</v>
      </c>
      <c r="N94">
        <v>1.32</v>
      </c>
      <c r="O94">
        <v>20.9</v>
      </c>
      <c r="P94">
        <v>614</v>
      </c>
      <c r="R94" s="4">
        <v>1.5</v>
      </c>
      <c r="S94" s="4">
        <v>1</v>
      </c>
      <c r="T94" s="4"/>
      <c r="U94" s="4">
        <f t="shared" si="11"/>
        <v>18.5</v>
      </c>
      <c r="V94" s="4">
        <f t="shared" si="12"/>
        <v>11</v>
      </c>
      <c r="W94" s="4">
        <f t="shared" si="13"/>
        <v>16.5</v>
      </c>
      <c r="Z94" s="7"/>
      <c r="AA94" s="7"/>
      <c r="AD94" s="4">
        <v>1</v>
      </c>
      <c r="AE94" s="4"/>
      <c r="AF94" s="4">
        <f t="shared" si="10"/>
        <v>614</v>
      </c>
      <c r="AG94" s="4">
        <f t="shared" si="14"/>
        <v>273</v>
      </c>
      <c r="AH94" s="4">
        <f t="shared" si="15"/>
        <v>409.5</v>
      </c>
      <c r="AK94" s="7"/>
      <c r="AL94" s="7"/>
      <c r="AO94" s="4"/>
      <c r="AP94" s="4"/>
      <c r="AQ94" s="4"/>
    </row>
    <row r="95" spans="1:43" x14ac:dyDescent="0.25">
      <c r="A95" s="1">
        <v>43916</v>
      </c>
      <c r="B95" t="s">
        <v>324</v>
      </c>
      <c r="C95" t="s">
        <v>325</v>
      </c>
      <c r="D95" t="s">
        <v>11</v>
      </c>
      <c r="E95">
        <v>1</v>
      </c>
      <c r="F95">
        <v>1</v>
      </c>
      <c r="G95" t="s">
        <v>12</v>
      </c>
      <c r="H95" t="s">
        <v>13</v>
      </c>
      <c r="I95">
        <v>7.6399999999999996E-2</v>
      </c>
      <c r="J95">
        <v>1.37</v>
      </c>
      <c r="K95">
        <v>23.9</v>
      </c>
      <c r="L95" t="s">
        <v>14</v>
      </c>
      <c r="M95" t="s">
        <v>13</v>
      </c>
      <c r="N95">
        <v>0.55000000000000004</v>
      </c>
      <c r="O95">
        <v>8.61</v>
      </c>
      <c r="P95">
        <v>252</v>
      </c>
      <c r="R95" s="4">
        <v>1</v>
      </c>
      <c r="S95" s="4">
        <v>1</v>
      </c>
      <c r="T95" s="4"/>
      <c r="U95" s="4">
        <f t="shared" si="11"/>
        <v>23.9</v>
      </c>
      <c r="V95" s="4">
        <f t="shared" si="12"/>
        <v>23.9</v>
      </c>
      <c r="W95" s="4">
        <f t="shared" si="13"/>
        <v>23.9</v>
      </c>
      <c r="X95" s="5">
        <f>100*(W95-25)/25</f>
        <v>-4.4000000000000057</v>
      </c>
      <c r="Y95" s="5" t="str">
        <f>IF((ABS(X95))&lt;=20,"PASS","FAIL")</f>
        <v>PASS</v>
      </c>
      <c r="AB95" s="7"/>
      <c r="AC95" s="7"/>
      <c r="AD95" s="4">
        <v>1</v>
      </c>
      <c r="AE95" s="4"/>
      <c r="AF95" s="4">
        <f t="shared" si="10"/>
        <v>252</v>
      </c>
      <c r="AG95" s="4">
        <f t="shared" si="14"/>
        <v>252</v>
      </c>
      <c r="AH95" s="4">
        <f t="shared" si="15"/>
        <v>252</v>
      </c>
      <c r="AI95" s="5">
        <f>100*(AH95-250)/250</f>
        <v>0.8</v>
      </c>
      <c r="AJ95" s="5" t="str">
        <f>IF((ABS(AI95))&lt;=20,"PASS","FAIL")</f>
        <v>PASS</v>
      </c>
      <c r="AM95" s="7"/>
      <c r="AN95" s="7"/>
      <c r="AO95" s="4"/>
      <c r="AP95" s="4"/>
      <c r="AQ95" s="4"/>
    </row>
    <row r="96" spans="1:43" x14ac:dyDescent="0.25">
      <c r="A96" s="1">
        <v>43916</v>
      </c>
      <c r="B96" t="s">
        <v>324</v>
      </c>
      <c r="C96" t="s">
        <v>189</v>
      </c>
      <c r="D96" t="s">
        <v>15</v>
      </c>
      <c r="E96">
        <v>1</v>
      </c>
      <c r="F96">
        <v>1</v>
      </c>
      <c r="G96" t="s">
        <v>12</v>
      </c>
      <c r="H96" t="s">
        <v>13</v>
      </c>
      <c r="I96">
        <v>-3.3099999999999997E-2</v>
      </c>
      <c r="J96">
        <v>-0.183</v>
      </c>
      <c r="K96">
        <v>-5.46</v>
      </c>
      <c r="L96" t="s">
        <v>14</v>
      </c>
      <c r="M96" t="s">
        <v>13</v>
      </c>
      <c r="N96">
        <v>1.91E-3</v>
      </c>
      <c r="O96">
        <v>-2.6100000000000002E-2</v>
      </c>
      <c r="P96">
        <v>-1.01</v>
      </c>
      <c r="R96" s="4">
        <v>1</v>
      </c>
      <c r="S96" s="4">
        <v>1</v>
      </c>
      <c r="T96" s="4"/>
      <c r="U96" s="4">
        <f t="shared" si="11"/>
        <v>-5.46</v>
      </c>
      <c r="V96" s="4">
        <f t="shared" si="12"/>
        <v>-5.46</v>
      </c>
      <c r="W96" s="4">
        <f t="shared" si="13"/>
        <v>-5.46</v>
      </c>
      <c r="AD96" s="4">
        <v>1</v>
      </c>
      <c r="AE96" s="4"/>
      <c r="AF96" s="4">
        <f t="shared" si="10"/>
        <v>-1.01</v>
      </c>
      <c r="AG96" s="4">
        <f t="shared" si="14"/>
        <v>-1.01</v>
      </c>
      <c r="AH96" s="4">
        <f t="shared" si="15"/>
        <v>-1.01</v>
      </c>
      <c r="AO96" s="4"/>
      <c r="AP96" s="4"/>
      <c r="AQ96" s="4"/>
    </row>
    <row r="97" spans="1:43" x14ac:dyDescent="0.25">
      <c r="A97" s="1">
        <v>43916</v>
      </c>
      <c r="B97" t="s">
        <v>324</v>
      </c>
      <c r="C97" t="s">
        <v>81</v>
      </c>
      <c r="D97">
        <v>51</v>
      </c>
      <c r="E97">
        <v>1</v>
      </c>
      <c r="F97">
        <v>1</v>
      </c>
      <c r="G97" t="s">
        <v>12</v>
      </c>
      <c r="H97" t="s">
        <v>13</v>
      </c>
      <c r="I97">
        <v>5.8799999999999998E-2</v>
      </c>
      <c r="J97">
        <v>1.32</v>
      </c>
      <c r="K97">
        <v>23</v>
      </c>
      <c r="L97" t="s">
        <v>14</v>
      </c>
      <c r="M97" t="s">
        <v>13</v>
      </c>
      <c r="N97">
        <v>1.1599999999999999</v>
      </c>
      <c r="O97">
        <v>18.3</v>
      </c>
      <c r="P97">
        <v>538</v>
      </c>
      <c r="R97" s="4">
        <v>1.5</v>
      </c>
      <c r="S97" s="4">
        <v>1</v>
      </c>
      <c r="T97" s="4"/>
      <c r="U97" s="4">
        <f t="shared" si="11"/>
        <v>23</v>
      </c>
      <c r="V97" s="4">
        <f t="shared" si="12"/>
        <v>15.5</v>
      </c>
      <c r="W97" s="4">
        <f t="shared" si="13"/>
        <v>23.25</v>
      </c>
      <c r="AD97" s="4">
        <v>1</v>
      </c>
      <c r="AE97" s="4"/>
      <c r="AF97" s="4">
        <f t="shared" si="10"/>
        <v>538</v>
      </c>
      <c r="AG97" s="4">
        <f t="shared" si="14"/>
        <v>197</v>
      </c>
      <c r="AH97" s="4">
        <f t="shared" si="15"/>
        <v>295.5</v>
      </c>
      <c r="AO97" s="4"/>
      <c r="AP97" s="4"/>
      <c r="AQ97" s="4"/>
    </row>
    <row r="98" spans="1:43" x14ac:dyDescent="0.25">
      <c r="A98" s="1">
        <v>43916</v>
      </c>
      <c r="B98" t="s">
        <v>324</v>
      </c>
      <c r="C98" t="s">
        <v>82</v>
      </c>
      <c r="D98">
        <v>52</v>
      </c>
      <c r="E98">
        <v>1</v>
      </c>
      <c r="F98">
        <v>1</v>
      </c>
      <c r="G98" t="s">
        <v>12</v>
      </c>
      <c r="H98" t="s">
        <v>13</v>
      </c>
      <c r="I98">
        <v>5.7599999999999998E-2</v>
      </c>
      <c r="J98">
        <v>1.3</v>
      </c>
      <c r="K98">
        <v>22.4</v>
      </c>
      <c r="L98" t="s">
        <v>14</v>
      </c>
      <c r="M98" t="s">
        <v>13</v>
      </c>
      <c r="N98">
        <v>1.64</v>
      </c>
      <c r="O98">
        <v>25.9</v>
      </c>
      <c r="P98">
        <v>762</v>
      </c>
      <c r="R98" s="4">
        <v>1.5</v>
      </c>
      <c r="S98" s="4">
        <v>1</v>
      </c>
      <c r="T98" s="4"/>
      <c r="U98" s="4">
        <f t="shared" si="11"/>
        <v>22.4</v>
      </c>
      <c r="V98" s="4">
        <f t="shared" si="12"/>
        <v>14.899999999999999</v>
      </c>
      <c r="W98" s="4">
        <f t="shared" si="13"/>
        <v>22.349999999999998</v>
      </c>
      <c r="AD98" s="4">
        <v>1</v>
      </c>
      <c r="AE98" s="4"/>
      <c r="AF98" s="4">
        <f t="shared" si="10"/>
        <v>762</v>
      </c>
      <c r="AG98" s="4">
        <f t="shared" si="14"/>
        <v>421</v>
      </c>
      <c r="AH98" s="4">
        <f t="shared" si="15"/>
        <v>631.5</v>
      </c>
      <c r="AO98" s="4"/>
      <c r="AP98" s="4"/>
      <c r="AQ98" s="4"/>
    </row>
    <row r="99" spans="1:43" x14ac:dyDescent="0.25">
      <c r="A99" s="1">
        <v>43916</v>
      </c>
      <c r="B99" t="s">
        <v>324</v>
      </c>
      <c r="C99" t="s">
        <v>330</v>
      </c>
      <c r="D99">
        <v>53</v>
      </c>
      <c r="E99">
        <v>1</v>
      </c>
      <c r="F99">
        <v>1</v>
      </c>
      <c r="G99" t="s">
        <v>12</v>
      </c>
      <c r="H99" t="s">
        <v>13</v>
      </c>
      <c r="I99">
        <v>5.1299999999999998E-2</v>
      </c>
      <c r="J99">
        <v>1.19</v>
      </c>
      <c r="K99">
        <v>20.399999999999999</v>
      </c>
      <c r="L99" t="s">
        <v>14</v>
      </c>
      <c r="M99" t="s">
        <v>13</v>
      </c>
      <c r="N99">
        <v>2.58</v>
      </c>
      <c r="O99">
        <v>41.1</v>
      </c>
      <c r="P99">
        <v>1220</v>
      </c>
      <c r="R99" s="4">
        <v>1.5</v>
      </c>
      <c r="S99" s="4">
        <v>1</v>
      </c>
      <c r="T99" s="4"/>
      <c r="U99" s="4">
        <f t="shared" si="11"/>
        <v>20.399999999999999</v>
      </c>
      <c r="V99" s="4">
        <f t="shared" si="12"/>
        <v>12.899999999999999</v>
      </c>
      <c r="W99" s="4">
        <f t="shared" si="13"/>
        <v>19.349999999999998</v>
      </c>
      <c r="X99" s="5"/>
      <c r="Y99" s="5"/>
      <c r="Z99" s="7">
        <f>ABS(100*ABS(W99-W91)/AVERAGE(W99,W91))</f>
        <v>3.1496062992125875</v>
      </c>
      <c r="AA99" s="7" t="str">
        <f>IF(W99&gt;10, (IF((AND(Z99&gt;=0,Z99&lt;=20)=TRUE),"PASS","FAIL")),(IF((AND(Z99&gt;=0,Z99&lt;=50)=TRUE),"PASS","FAIL")))</f>
        <v>PASS</v>
      </c>
      <c r="AD99" s="4">
        <v>3</v>
      </c>
      <c r="AE99" s="4" t="s">
        <v>410</v>
      </c>
      <c r="AF99" s="4">
        <f t="shared" si="10"/>
        <v>1220</v>
      </c>
      <c r="AG99" s="4">
        <f t="shared" si="14"/>
        <v>879</v>
      </c>
      <c r="AH99" s="4">
        <f t="shared" si="15"/>
        <v>1318.5</v>
      </c>
      <c r="AI99" s="5"/>
      <c r="AJ99" s="5"/>
      <c r="AK99" s="7">
        <f>ABS(100*ABS(AH99-AH91)/AVERAGE(AH99,AH91))</f>
        <v>0</v>
      </c>
      <c r="AL99" s="7" t="str">
        <f>IF(AH99&gt;10, (IF((AND(AK99&gt;=0,AK99&lt;=20)=TRUE),"PASS","FAIL")),(IF((AND(AK99&gt;=0,AK99&lt;=50)=TRUE),"PASS","FAIL")))</f>
        <v>PASS</v>
      </c>
      <c r="AO99" s="4"/>
      <c r="AP99" s="4"/>
      <c r="AQ99" s="4"/>
    </row>
    <row r="100" spans="1:43" x14ac:dyDescent="0.25">
      <c r="A100" s="1">
        <v>43916</v>
      </c>
      <c r="B100" t="s">
        <v>324</v>
      </c>
      <c r="C100" t="s">
        <v>331</v>
      </c>
      <c r="D100">
        <v>54</v>
      </c>
      <c r="E100">
        <v>1</v>
      </c>
      <c r="F100">
        <v>1</v>
      </c>
      <c r="G100" t="s">
        <v>12</v>
      </c>
      <c r="H100" t="s">
        <v>13</v>
      </c>
      <c r="I100">
        <v>7.9799999999999996E-2</v>
      </c>
      <c r="J100">
        <v>1.24</v>
      </c>
      <c r="K100">
        <v>21.4</v>
      </c>
      <c r="L100" t="s">
        <v>14</v>
      </c>
      <c r="M100" t="s">
        <v>13</v>
      </c>
      <c r="N100">
        <v>1.65</v>
      </c>
      <c r="O100">
        <v>26</v>
      </c>
      <c r="P100">
        <v>766</v>
      </c>
      <c r="R100" s="4">
        <v>1.5</v>
      </c>
      <c r="S100" s="4">
        <v>1</v>
      </c>
      <c r="T100" s="4"/>
      <c r="U100" s="4">
        <f t="shared" si="11"/>
        <v>21.4</v>
      </c>
      <c r="V100" s="4">
        <f t="shared" si="12"/>
        <v>13.899999999999999</v>
      </c>
      <c r="W100" s="4">
        <f t="shared" si="13"/>
        <v>20.849999999999998</v>
      </c>
      <c r="AB100" s="7">
        <f>100*((W100*10250)-(W98*10000))/(1000*250)</f>
        <v>-3.915</v>
      </c>
      <c r="AC100" s="7" t="str">
        <f>IF(W100&gt;30, (IF((AND(AB100&gt;=80,AB100&lt;=120)=TRUE),"PASS","FAIL")),(IF((AND(AB100&gt;=50,AB100&lt;=150)=TRUE),"PASS","FAIL")))</f>
        <v>FAIL</v>
      </c>
      <c r="AD100" s="4">
        <v>1</v>
      </c>
      <c r="AE100" s="4"/>
      <c r="AF100" s="4">
        <f t="shared" si="10"/>
        <v>766</v>
      </c>
      <c r="AG100" s="4">
        <f t="shared" si="14"/>
        <v>425</v>
      </c>
      <c r="AH100" s="4">
        <f t="shared" si="15"/>
        <v>637.5</v>
      </c>
      <c r="AM100" s="7">
        <f>100*((AH100*10250)-(AH98*10000))/(10000*250)</f>
        <v>8.7750000000000004</v>
      </c>
      <c r="AN100" s="7" t="str">
        <f>IF(AH100&gt;30, (IF((AND(AM100&gt;=80,AM100&lt;=120)=TRUE),"PASS","FAIL")),(IF((AND(AM100&gt;=50,AM100&lt;=150)=TRUE),"PASS","FAIL")))</f>
        <v>FAIL</v>
      </c>
      <c r="AO100" s="4"/>
      <c r="AP100" s="4"/>
      <c r="AQ100" s="4"/>
    </row>
    <row r="101" spans="1:43" x14ac:dyDescent="0.25">
      <c r="A101" s="1">
        <v>43916</v>
      </c>
      <c r="B101" t="s">
        <v>324</v>
      </c>
      <c r="C101" t="s">
        <v>83</v>
      </c>
      <c r="D101">
        <v>55</v>
      </c>
      <c r="E101">
        <v>1</v>
      </c>
      <c r="F101">
        <v>1</v>
      </c>
      <c r="G101" t="s">
        <v>12</v>
      </c>
      <c r="H101" t="s">
        <v>13</v>
      </c>
      <c r="I101">
        <v>6.8900000000000003E-2</v>
      </c>
      <c r="J101">
        <v>1.63</v>
      </c>
      <c r="K101">
        <v>28.7</v>
      </c>
      <c r="L101" t="s">
        <v>14</v>
      </c>
      <c r="M101" t="s">
        <v>13</v>
      </c>
      <c r="N101">
        <v>2.12</v>
      </c>
      <c r="O101">
        <v>33.6</v>
      </c>
      <c r="P101">
        <v>995</v>
      </c>
      <c r="R101" s="4">
        <v>1.5</v>
      </c>
      <c r="S101" s="4">
        <v>1</v>
      </c>
      <c r="T101" s="4"/>
      <c r="U101" s="4">
        <f t="shared" si="11"/>
        <v>28.7</v>
      </c>
      <c r="V101" s="4">
        <f t="shared" si="12"/>
        <v>21.2</v>
      </c>
      <c r="W101" s="4">
        <f t="shared" si="13"/>
        <v>31.799999999999997</v>
      </c>
      <c r="X101" s="5"/>
      <c r="Y101" s="5"/>
      <c r="AD101" s="4">
        <v>1</v>
      </c>
      <c r="AE101" s="4"/>
      <c r="AF101" s="4">
        <f t="shared" si="10"/>
        <v>995</v>
      </c>
      <c r="AG101" s="4">
        <f t="shared" si="14"/>
        <v>654</v>
      </c>
      <c r="AH101" s="4">
        <f t="shared" si="15"/>
        <v>981</v>
      </c>
      <c r="AI101" s="5"/>
      <c r="AJ101" s="5"/>
      <c r="AO101" s="4"/>
      <c r="AP101" s="4"/>
      <c r="AQ101" s="4"/>
    </row>
    <row r="102" spans="1:43" x14ac:dyDescent="0.25">
      <c r="A102" s="1">
        <v>43916</v>
      </c>
      <c r="B102" t="s">
        <v>324</v>
      </c>
      <c r="C102" t="s">
        <v>84</v>
      </c>
      <c r="D102">
        <v>56</v>
      </c>
      <c r="E102">
        <v>1</v>
      </c>
      <c r="F102">
        <v>1</v>
      </c>
      <c r="G102" t="s">
        <v>12</v>
      </c>
      <c r="H102" t="s">
        <v>13</v>
      </c>
      <c r="I102">
        <v>4.65E-2</v>
      </c>
      <c r="J102">
        <v>0.98199999999999998</v>
      </c>
      <c r="K102">
        <v>16.5</v>
      </c>
      <c r="L102" t="s">
        <v>14</v>
      </c>
      <c r="M102" t="s">
        <v>13</v>
      </c>
      <c r="N102">
        <v>1.0900000000000001</v>
      </c>
      <c r="O102">
        <v>17.3</v>
      </c>
      <c r="P102">
        <v>509</v>
      </c>
      <c r="R102" s="4">
        <v>1.5</v>
      </c>
      <c r="S102" s="4">
        <v>1</v>
      </c>
      <c r="T102" s="4"/>
      <c r="U102" s="4">
        <f t="shared" si="11"/>
        <v>16.5</v>
      </c>
      <c r="V102" s="4">
        <f t="shared" si="12"/>
        <v>9</v>
      </c>
      <c r="W102" s="4">
        <f t="shared" si="13"/>
        <v>13.5</v>
      </c>
      <c r="AD102" s="4">
        <v>1</v>
      </c>
      <c r="AE102" s="4"/>
      <c r="AF102" s="4">
        <f t="shared" si="10"/>
        <v>509</v>
      </c>
      <c r="AG102" s="4">
        <f t="shared" si="14"/>
        <v>168</v>
      </c>
      <c r="AH102" s="4">
        <f t="shared" si="15"/>
        <v>252</v>
      </c>
      <c r="AO102" s="4"/>
      <c r="AP102" s="4"/>
      <c r="AQ102" s="4"/>
    </row>
    <row r="103" spans="1:43" x14ac:dyDescent="0.25">
      <c r="A103" s="1">
        <v>43916</v>
      </c>
      <c r="B103" t="s">
        <v>324</v>
      </c>
      <c r="C103" t="s">
        <v>85</v>
      </c>
      <c r="D103">
        <v>57</v>
      </c>
      <c r="E103">
        <v>1</v>
      </c>
      <c r="F103">
        <v>1</v>
      </c>
      <c r="G103" t="s">
        <v>12</v>
      </c>
      <c r="H103" t="s">
        <v>13</v>
      </c>
      <c r="I103">
        <v>4.6399999999999997E-2</v>
      </c>
      <c r="J103">
        <v>1.01</v>
      </c>
      <c r="K103">
        <v>17</v>
      </c>
      <c r="L103" t="s">
        <v>14</v>
      </c>
      <c r="M103" t="s">
        <v>13</v>
      </c>
      <c r="N103">
        <v>1.22</v>
      </c>
      <c r="O103">
        <v>19.3</v>
      </c>
      <c r="P103">
        <v>567</v>
      </c>
      <c r="R103" s="4">
        <v>1.5</v>
      </c>
      <c r="S103" s="4">
        <v>1</v>
      </c>
      <c r="T103" s="4"/>
      <c r="U103" s="4">
        <f t="shared" si="11"/>
        <v>17</v>
      </c>
      <c r="V103" s="4">
        <f t="shared" si="12"/>
        <v>9.5</v>
      </c>
      <c r="W103" s="4">
        <f t="shared" si="13"/>
        <v>14.25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10"/>
        <v>567</v>
      </c>
      <c r="AG103" s="4">
        <f t="shared" si="14"/>
        <v>226</v>
      </c>
      <c r="AH103" s="4">
        <f t="shared" si="15"/>
        <v>339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5">
      <c r="A104" s="1">
        <v>43916</v>
      </c>
      <c r="B104" t="s">
        <v>324</v>
      </c>
      <c r="C104" t="s">
        <v>86</v>
      </c>
      <c r="D104">
        <v>58</v>
      </c>
      <c r="E104">
        <v>1</v>
      </c>
      <c r="F104">
        <v>1</v>
      </c>
      <c r="G104" t="s">
        <v>12</v>
      </c>
      <c r="H104" t="s">
        <v>13</v>
      </c>
      <c r="I104">
        <v>6.1499999999999999E-2</v>
      </c>
      <c r="J104">
        <v>1.36</v>
      </c>
      <c r="K104">
        <v>23.7</v>
      </c>
      <c r="L104" t="s">
        <v>14</v>
      </c>
      <c r="M104" t="s">
        <v>13</v>
      </c>
      <c r="N104">
        <v>2.73</v>
      </c>
      <c r="O104">
        <v>43.5</v>
      </c>
      <c r="P104">
        <v>1290</v>
      </c>
      <c r="R104" s="4">
        <v>1.5</v>
      </c>
      <c r="S104" s="4">
        <v>1</v>
      </c>
      <c r="T104" s="4"/>
      <c r="U104" s="4">
        <f t="shared" si="11"/>
        <v>23.7</v>
      </c>
      <c r="V104" s="4">
        <f t="shared" si="12"/>
        <v>16.2</v>
      </c>
      <c r="W104" s="4">
        <f t="shared" si="13"/>
        <v>24.299999999999997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ref="AF104:AF167" si="16">P104</f>
        <v>1290</v>
      </c>
      <c r="AG104" s="4">
        <f t="shared" si="14"/>
        <v>949</v>
      </c>
      <c r="AH104" s="4">
        <f t="shared" ref="AH104:AH167" si="17">IF(R104=1,AF104,(AG104*R104))</f>
        <v>1423.5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 x14ac:dyDescent="0.25">
      <c r="A105" s="1">
        <v>43916</v>
      </c>
      <c r="B105" t="s">
        <v>324</v>
      </c>
      <c r="C105" t="s">
        <v>87</v>
      </c>
      <c r="D105">
        <v>59</v>
      </c>
      <c r="E105">
        <v>1</v>
      </c>
      <c r="F105">
        <v>1</v>
      </c>
      <c r="G105" t="s">
        <v>12</v>
      </c>
      <c r="H105" t="s">
        <v>13</v>
      </c>
      <c r="I105">
        <v>9.5699999999999993E-2</v>
      </c>
      <c r="J105">
        <v>2.11</v>
      </c>
      <c r="K105">
        <v>37.799999999999997</v>
      </c>
      <c r="L105" t="s">
        <v>14</v>
      </c>
      <c r="M105" t="s">
        <v>13</v>
      </c>
      <c r="N105">
        <v>1.91</v>
      </c>
      <c r="O105">
        <v>30.2</v>
      </c>
      <c r="P105">
        <v>890</v>
      </c>
      <c r="R105" s="4">
        <v>1.5</v>
      </c>
      <c r="S105" s="4">
        <v>1</v>
      </c>
      <c r="T105" s="4"/>
      <c r="U105" s="4">
        <f t="shared" si="11"/>
        <v>37.799999999999997</v>
      </c>
      <c r="V105" s="4">
        <f t="shared" si="12"/>
        <v>30.299999999999997</v>
      </c>
      <c r="W105" s="4">
        <f t="shared" si="13"/>
        <v>45.449999999999996</v>
      </c>
      <c r="X105" s="5"/>
      <c r="Y105" s="5"/>
      <c r="Z105" s="7"/>
      <c r="AA105" s="7"/>
      <c r="AB105" s="5"/>
      <c r="AC105" s="5"/>
      <c r="AD105" s="4">
        <v>1</v>
      </c>
      <c r="AE105" s="4"/>
      <c r="AF105" s="4">
        <f t="shared" si="16"/>
        <v>890</v>
      </c>
      <c r="AG105" s="4">
        <f t="shared" si="14"/>
        <v>549</v>
      </c>
      <c r="AH105" s="4">
        <f t="shared" si="17"/>
        <v>823.5</v>
      </c>
      <c r="AI105" s="5"/>
      <c r="AJ105" s="5"/>
      <c r="AK105" s="7"/>
      <c r="AL105" s="7"/>
      <c r="AM105" s="5"/>
      <c r="AN105" s="5"/>
      <c r="AO105" s="4"/>
      <c r="AP105" s="4"/>
      <c r="AQ105" s="4"/>
    </row>
    <row r="106" spans="1:43" x14ac:dyDescent="0.25">
      <c r="A106" s="1">
        <v>43916</v>
      </c>
      <c r="B106" t="s">
        <v>324</v>
      </c>
      <c r="C106" t="s">
        <v>88</v>
      </c>
      <c r="D106">
        <v>60</v>
      </c>
      <c r="E106">
        <v>1</v>
      </c>
      <c r="F106">
        <v>1</v>
      </c>
      <c r="G106" t="s">
        <v>12</v>
      </c>
      <c r="H106" t="s">
        <v>13</v>
      </c>
      <c r="I106">
        <v>6.1199999999999997E-2</v>
      </c>
      <c r="J106">
        <v>1.38</v>
      </c>
      <c r="K106">
        <v>23.9</v>
      </c>
      <c r="L106" t="s">
        <v>14</v>
      </c>
      <c r="M106" t="s">
        <v>13</v>
      </c>
      <c r="N106">
        <v>1.49</v>
      </c>
      <c r="O106">
        <v>23.8</v>
      </c>
      <c r="P106">
        <v>701</v>
      </c>
      <c r="R106" s="4">
        <v>1.5</v>
      </c>
      <c r="S106" s="4">
        <v>1</v>
      </c>
      <c r="T106" s="4"/>
      <c r="U106" s="4">
        <f t="shared" si="11"/>
        <v>23.9</v>
      </c>
      <c r="V106" s="4">
        <f t="shared" si="12"/>
        <v>16.399999999999999</v>
      </c>
      <c r="W106" s="4">
        <f t="shared" si="13"/>
        <v>24.599999999999998</v>
      </c>
      <c r="AD106" s="4">
        <v>1</v>
      </c>
      <c r="AE106" s="4"/>
      <c r="AF106" s="4">
        <f t="shared" si="16"/>
        <v>701</v>
      </c>
      <c r="AG106" s="4">
        <f t="shared" si="14"/>
        <v>360</v>
      </c>
      <c r="AH106" s="4">
        <f t="shared" si="17"/>
        <v>540</v>
      </c>
      <c r="AO106" s="4"/>
      <c r="AP106" s="4"/>
      <c r="AQ106" s="4"/>
    </row>
    <row r="107" spans="1:43" x14ac:dyDescent="0.25">
      <c r="A107" s="1">
        <v>43916</v>
      </c>
      <c r="B107" t="s">
        <v>324</v>
      </c>
      <c r="C107" t="s">
        <v>325</v>
      </c>
      <c r="D107" t="s">
        <v>11</v>
      </c>
      <c r="E107">
        <v>1</v>
      </c>
      <c r="F107">
        <v>1</v>
      </c>
      <c r="G107" t="s">
        <v>12</v>
      </c>
      <c r="H107" t="s">
        <v>13</v>
      </c>
      <c r="I107">
        <v>7.5499999999999998E-2</v>
      </c>
      <c r="J107">
        <v>1.37</v>
      </c>
      <c r="K107">
        <v>23.8</v>
      </c>
      <c r="L107" t="s">
        <v>14</v>
      </c>
      <c r="M107" t="s">
        <v>13</v>
      </c>
      <c r="N107">
        <v>0.54300000000000004</v>
      </c>
      <c r="O107">
        <v>8.61</v>
      </c>
      <c r="P107">
        <v>251</v>
      </c>
      <c r="R107" s="4">
        <v>1</v>
      </c>
      <c r="S107" s="4">
        <v>1</v>
      </c>
      <c r="T107" s="4"/>
      <c r="U107" s="4">
        <f t="shared" si="11"/>
        <v>23.8</v>
      </c>
      <c r="V107" s="4">
        <f t="shared" si="12"/>
        <v>23.8</v>
      </c>
      <c r="W107" s="4">
        <f t="shared" si="13"/>
        <v>23.8</v>
      </c>
      <c r="X107" s="5">
        <f>100*(W107-25)/25</f>
        <v>-4.7999999999999972</v>
      </c>
      <c r="Y107" s="5" t="str">
        <f>IF((ABS(X107))&lt;=20,"PASS","FAIL")</f>
        <v>PASS</v>
      </c>
      <c r="AD107" s="4">
        <v>1</v>
      </c>
      <c r="AE107" s="4"/>
      <c r="AF107" s="4">
        <f t="shared" si="16"/>
        <v>251</v>
      </c>
      <c r="AG107" s="4">
        <f t="shared" si="14"/>
        <v>251</v>
      </c>
      <c r="AH107" s="4">
        <f t="shared" si="17"/>
        <v>251</v>
      </c>
      <c r="AI107" s="5">
        <f>100*(AH107-250)/250</f>
        <v>0.4</v>
      </c>
      <c r="AJ107" s="5" t="str">
        <f>IF((ABS(AI107))&lt;=20,"PASS","FAIL")</f>
        <v>PASS</v>
      </c>
      <c r="AO107" s="4"/>
      <c r="AP107" s="4"/>
      <c r="AQ107" s="4"/>
    </row>
    <row r="108" spans="1:43" x14ac:dyDescent="0.25">
      <c r="A108" s="1">
        <v>43916</v>
      </c>
      <c r="B108" t="s">
        <v>324</v>
      </c>
      <c r="C108" t="s">
        <v>189</v>
      </c>
      <c r="D108" t="s">
        <v>15</v>
      </c>
      <c r="E108">
        <v>1</v>
      </c>
      <c r="F108">
        <v>1</v>
      </c>
      <c r="G108" t="s">
        <v>12</v>
      </c>
      <c r="H108" t="s">
        <v>13</v>
      </c>
      <c r="I108">
        <v>2.0799999999999999E-2</v>
      </c>
      <c r="J108">
        <v>9.6500000000000002E-2</v>
      </c>
      <c r="K108">
        <v>-0.16800000000000001</v>
      </c>
      <c r="L108" t="s">
        <v>14</v>
      </c>
      <c r="M108" t="s">
        <v>13</v>
      </c>
      <c r="N108">
        <v>-4.13E-3</v>
      </c>
      <c r="O108">
        <v>-3.0200000000000001E-2</v>
      </c>
      <c r="P108">
        <v>-1.1299999999999999</v>
      </c>
      <c r="R108" s="4">
        <v>1</v>
      </c>
      <c r="S108" s="4">
        <v>1</v>
      </c>
      <c r="T108" s="4"/>
      <c r="U108" s="4">
        <f t="shared" si="11"/>
        <v>-0.16800000000000001</v>
      </c>
      <c r="V108" s="4">
        <f t="shared" si="12"/>
        <v>-0.16800000000000001</v>
      </c>
      <c r="W108" s="4">
        <f t="shared" si="13"/>
        <v>-0.16800000000000001</v>
      </c>
      <c r="Z108" s="7"/>
      <c r="AA108" s="7"/>
      <c r="AD108" s="4">
        <v>1</v>
      </c>
      <c r="AE108" s="4"/>
      <c r="AF108" s="4">
        <f t="shared" si="16"/>
        <v>-1.1299999999999999</v>
      </c>
      <c r="AG108" s="4">
        <f t="shared" si="14"/>
        <v>-1.1299999999999999</v>
      </c>
      <c r="AH108" s="4">
        <f t="shared" si="17"/>
        <v>-1.1299999999999999</v>
      </c>
      <c r="AK108" s="7"/>
      <c r="AL108" s="7"/>
      <c r="AO108" s="4"/>
      <c r="AP108" s="4"/>
      <c r="AQ108" s="4"/>
    </row>
    <row r="109" spans="1:43" x14ac:dyDescent="0.25">
      <c r="A109" s="1">
        <v>43916</v>
      </c>
      <c r="B109" t="s">
        <v>324</v>
      </c>
      <c r="C109" t="s">
        <v>89</v>
      </c>
      <c r="D109">
        <v>61</v>
      </c>
      <c r="E109">
        <v>1</v>
      </c>
      <c r="F109">
        <v>1</v>
      </c>
      <c r="G109" t="s">
        <v>12</v>
      </c>
      <c r="H109" t="s">
        <v>13</v>
      </c>
      <c r="I109">
        <v>5.7500000000000002E-2</v>
      </c>
      <c r="J109">
        <v>1.32</v>
      </c>
      <c r="K109">
        <v>22.9</v>
      </c>
      <c r="L109" t="s">
        <v>14</v>
      </c>
      <c r="M109" t="s">
        <v>13</v>
      </c>
      <c r="N109">
        <v>1.92</v>
      </c>
      <c r="O109">
        <v>30.4</v>
      </c>
      <c r="P109">
        <v>899</v>
      </c>
      <c r="R109" s="4">
        <v>1.5</v>
      </c>
      <c r="S109" s="4">
        <v>1</v>
      </c>
      <c r="T109" s="4"/>
      <c r="U109" s="4">
        <f t="shared" si="11"/>
        <v>22.9</v>
      </c>
      <c r="V109" s="4">
        <f t="shared" si="12"/>
        <v>15.399999999999999</v>
      </c>
      <c r="W109" s="4">
        <f t="shared" si="13"/>
        <v>23.099999999999998</v>
      </c>
      <c r="X109" s="5"/>
      <c r="Y109" s="5"/>
      <c r="AB109" s="7"/>
      <c r="AC109" s="7"/>
      <c r="AD109" s="4">
        <v>1</v>
      </c>
      <c r="AE109" s="4"/>
      <c r="AF109" s="4">
        <f t="shared" si="16"/>
        <v>899</v>
      </c>
      <c r="AG109" s="4">
        <f t="shared" si="14"/>
        <v>558</v>
      </c>
      <c r="AH109" s="4">
        <f t="shared" si="17"/>
        <v>837</v>
      </c>
      <c r="AI109" s="5"/>
      <c r="AJ109" s="5"/>
      <c r="AM109" s="7"/>
      <c r="AN109" s="7"/>
      <c r="AO109" s="4"/>
      <c r="AP109" s="4"/>
      <c r="AQ109" s="4"/>
    </row>
    <row r="110" spans="1:43" x14ac:dyDescent="0.25">
      <c r="A110" s="1">
        <v>43916</v>
      </c>
      <c r="B110" t="s">
        <v>324</v>
      </c>
      <c r="C110" t="s">
        <v>90</v>
      </c>
      <c r="D110">
        <v>62</v>
      </c>
      <c r="E110">
        <v>1</v>
      </c>
      <c r="F110">
        <v>1</v>
      </c>
      <c r="G110" t="s">
        <v>12</v>
      </c>
      <c r="H110" t="s">
        <v>13</v>
      </c>
      <c r="I110">
        <v>0.10199999999999999</v>
      </c>
      <c r="J110">
        <v>2.21</v>
      </c>
      <c r="K110">
        <v>39.6</v>
      </c>
      <c r="L110" t="s">
        <v>14</v>
      </c>
      <c r="M110" t="s">
        <v>13</v>
      </c>
      <c r="N110">
        <v>1.88</v>
      </c>
      <c r="O110">
        <v>29.9</v>
      </c>
      <c r="P110">
        <v>882</v>
      </c>
      <c r="R110" s="4">
        <v>1.5</v>
      </c>
      <c r="S110" s="4">
        <v>1</v>
      </c>
      <c r="T110" s="4"/>
      <c r="U110" s="4">
        <f t="shared" si="11"/>
        <v>39.6</v>
      </c>
      <c r="V110" s="4">
        <f t="shared" si="12"/>
        <v>32.1</v>
      </c>
      <c r="W110" s="4">
        <f t="shared" si="13"/>
        <v>48.150000000000006</v>
      </c>
      <c r="X110" s="5"/>
      <c r="Y110" s="5"/>
      <c r="AD110" s="4">
        <v>1</v>
      </c>
      <c r="AE110" s="4"/>
      <c r="AF110" s="4">
        <f t="shared" si="16"/>
        <v>882</v>
      </c>
      <c r="AG110" s="4">
        <f t="shared" si="14"/>
        <v>541</v>
      </c>
      <c r="AH110" s="4">
        <f t="shared" si="17"/>
        <v>811.5</v>
      </c>
      <c r="AI110" s="5"/>
      <c r="AJ110" s="5"/>
      <c r="AO110" s="4"/>
      <c r="AP110" s="4"/>
      <c r="AQ110" s="4"/>
    </row>
    <row r="111" spans="1:43" x14ac:dyDescent="0.25">
      <c r="A111" s="1">
        <v>43916</v>
      </c>
      <c r="B111" t="s">
        <v>324</v>
      </c>
      <c r="C111" t="s">
        <v>91</v>
      </c>
      <c r="D111">
        <v>63</v>
      </c>
      <c r="E111">
        <v>1</v>
      </c>
      <c r="F111">
        <v>1</v>
      </c>
      <c r="G111" t="s">
        <v>12</v>
      </c>
      <c r="H111" t="s">
        <v>13</v>
      </c>
      <c r="I111">
        <v>6.08E-2</v>
      </c>
      <c r="J111">
        <v>1.37</v>
      </c>
      <c r="K111">
        <v>23.9</v>
      </c>
      <c r="L111" t="s">
        <v>14</v>
      </c>
      <c r="M111" t="s">
        <v>13</v>
      </c>
      <c r="N111">
        <v>1.18</v>
      </c>
      <c r="O111">
        <v>18.7</v>
      </c>
      <c r="P111">
        <v>549</v>
      </c>
      <c r="R111" s="4">
        <v>1.5</v>
      </c>
      <c r="S111" s="4">
        <v>1</v>
      </c>
      <c r="T111" s="4"/>
      <c r="U111" s="4">
        <f t="shared" si="11"/>
        <v>23.9</v>
      </c>
      <c r="V111" s="4">
        <f t="shared" si="12"/>
        <v>16.399999999999999</v>
      </c>
      <c r="W111" s="4">
        <f t="shared" si="13"/>
        <v>24.599999999999998</v>
      </c>
      <c r="AD111" s="4">
        <v>1</v>
      </c>
      <c r="AE111" s="4"/>
      <c r="AF111" s="4">
        <f t="shared" si="16"/>
        <v>549</v>
      </c>
      <c r="AG111" s="4">
        <f t="shared" si="14"/>
        <v>208</v>
      </c>
      <c r="AH111" s="4">
        <f t="shared" si="17"/>
        <v>312</v>
      </c>
      <c r="AO111" s="4"/>
      <c r="AP111" s="4"/>
      <c r="AQ111" s="4"/>
    </row>
    <row r="112" spans="1:43" x14ac:dyDescent="0.25">
      <c r="A112" s="1">
        <v>43916</v>
      </c>
      <c r="B112" t="s">
        <v>324</v>
      </c>
      <c r="C112" t="s">
        <v>92</v>
      </c>
      <c r="D112">
        <v>64</v>
      </c>
      <c r="E112">
        <v>1</v>
      </c>
      <c r="F112">
        <v>1</v>
      </c>
      <c r="G112" t="s">
        <v>12</v>
      </c>
      <c r="H112" t="s">
        <v>13</v>
      </c>
      <c r="I112">
        <v>6.5000000000000002E-2</v>
      </c>
      <c r="J112">
        <v>1.48</v>
      </c>
      <c r="K112">
        <v>25.8</v>
      </c>
      <c r="L112" t="s">
        <v>14</v>
      </c>
      <c r="M112" t="s">
        <v>13</v>
      </c>
      <c r="N112">
        <v>1.7</v>
      </c>
      <c r="O112">
        <v>26.8</v>
      </c>
      <c r="P112">
        <v>791</v>
      </c>
      <c r="R112" s="4">
        <v>1.5</v>
      </c>
      <c r="S112" s="4">
        <v>1</v>
      </c>
      <c r="T112" s="4"/>
      <c r="U112" s="4">
        <f t="shared" si="11"/>
        <v>25.8</v>
      </c>
      <c r="V112" s="4">
        <f t="shared" si="12"/>
        <v>18.3</v>
      </c>
      <c r="W112" s="4">
        <f t="shared" si="13"/>
        <v>27.450000000000003</v>
      </c>
      <c r="AD112" s="4">
        <v>1</v>
      </c>
      <c r="AE112" s="4"/>
      <c r="AF112" s="4">
        <f t="shared" si="16"/>
        <v>791</v>
      </c>
      <c r="AG112" s="4">
        <f t="shared" si="14"/>
        <v>450</v>
      </c>
      <c r="AH112" s="4">
        <f t="shared" si="17"/>
        <v>675</v>
      </c>
      <c r="AO112" s="4"/>
      <c r="AP112" s="4"/>
      <c r="AQ112" s="4"/>
    </row>
    <row r="113" spans="1:43" x14ac:dyDescent="0.25">
      <c r="A113" s="1">
        <v>43916</v>
      </c>
      <c r="B113" t="s">
        <v>324</v>
      </c>
      <c r="C113" t="s">
        <v>332</v>
      </c>
      <c r="D113">
        <v>65</v>
      </c>
      <c r="E113">
        <v>1</v>
      </c>
      <c r="F113">
        <v>1</v>
      </c>
      <c r="G113" t="s">
        <v>12</v>
      </c>
      <c r="H113" t="s">
        <v>13</v>
      </c>
      <c r="I113">
        <v>9.9099999999999994E-2</v>
      </c>
      <c r="J113">
        <v>2.14</v>
      </c>
      <c r="K113">
        <v>38.200000000000003</v>
      </c>
      <c r="L113" t="s">
        <v>14</v>
      </c>
      <c r="M113" t="s">
        <v>13</v>
      </c>
      <c r="N113">
        <v>1.9</v>
      </c>
      <c r="O113">
        <v>30.1</v>
      </c>
      <c r="P113">
        <v>888</v>
      </c>
      <c r="R113" s="4">
        <v>1.5</v>
      </c>
      <c r="S113" s="4">
        <v>1</v>
      </c>
      <c r="T113" s="4"/>
      <c r="U113" s="4">
        <f t="shared" si="11"/>
        <v>38.200000000000003</v>
      </c>
      <c r="V113" s="4">
        <f t="shared" si="12"/>
        <v>30.700000000000003</v>
      </c>
      <c r="W113" s="4">
        <f t="shared" si="13"/>
        <v>46.050000000000004</v>
      </c>
      <c r="X113" s="5"/>
      <c r="Y113" s="5"/>
      <c r="Z113" s="7">
        <f>ABS(100*ABS(W113-W105)/AVERAGE(W113,W105))</f>
        <v>1.3114754098360841</v>
      </c>
      <c r="AA113" s="7" t="str">
        <f>IF(W113&gt;10, (IF((AND(Z113&gt;=0,Z113&lt;=20)=TRUE),"PASS","FAIL")),(IF((AND(Z113&gt;=0,Z113&lt;=50)=TRUE),"PASS","FAIL")))</f>
        <v>PASS</v>
      </c>
      <c r="AB113" s="4"/>
      <c r="AC113" s="4"/>
      <c r="AD113" s="4">
        <v>1</v>
      </c>
      <c r="AE113" s="4"/>
      <c r="AF113" s="4">
        <f t="shared" si="16"/>
        <v>888</v>
      </c>
      <c r="AG113" s="4">
        <f t="shared" si="14"/>
        <v>547</v>
      </c>
      <c r="AH113" s="4">
        <f t="shared" si="17"/>
        <v>820.5</v>
      </c>
      <c r="AI113" s="5"/>
      <c r="AJ113" s="5"/>
      <c r="AK113" s="7">
        <f>ABS(100*ABS(AH113-AH105)/AVERAGE(AH113,AH105))</f>
        <v>0.36496350364963503</v>
      </c>
      <c r="AL113" s="7" t="str">
        <f>IF(AH113&gt;10, (IF((AND(AK113&gt;=0,AK113&lt;=20)=TRUE),"PASS","FAIL")),(IF((AND(AK113&gt;=0,AK113&lt;=50)=TRUE),"PASS","FAIL")))</f>
        <v>PASS</v>
      </c>
      <c r="AM113" s="4"/>
      <c r="AN113" s="4"/>
      <c r="AO113" s="4"/>
      <c r="AP113" s="4"/>
      <c r="AQ113" s="4"/>
    </row>
    <row r="114" spans="1:43" x14ac:dyDescent="0.25">
      <c r="A114" s="1">
        <v>43916</v>
      </c>
      <c r="B114" t="s">
        <v>324</v>
      </c>
      <c r="C114" t="s">
        <v>333</v>
      </c>
      <c r="D114">
        <v>66</v>
      </c>
      <c r="E114">
        <v>1</v>
      </c>
      <c r="F114">
        <v>1</v>
      </c>
      <c r="G114" t="s">
        <v>12</v>
      </c>
      <c r="H114" t="s">
        <v>13</v>
      </c>
      <c r="I114">
        <v>0.11700000000000001</v>
      </c>
      <c r="J114">
        <v>2.5</v>
      </c>
      <c r="K114">
        <v>45</v>
      </c>
      <c r="L114" t="s">
        <v>14</v>
      </c>
      <c r="M114" t="s">
        <v>13</v>
      </c>
      <c r="N114">
        <v>2.0699999999999998</v>
      </c>
      <c r="O114">
        <v>32.5</v>
      </c>
      <c r="P114">
        <v>962</v>
      </c>
      <c r="R114" s="4">
        <v>1.5</v>
      </c>
      <c r="S114" s="4">
        <v>1</v>
      </c>
      <c r="T114" s="4"/>
      <c r="U114" s="4">
        <f t="shared" si="11"/>
        <v>45</v>
      </c>
      <c r="V114" s="4">
        <f t="shared" si="12"/>
        <v>37.5</v>
      </c>
      <c r="W114" s="4">
        <f t="shared" si="13"/>
        <v>56.25</v>
      </c>
      <c r="X114" s="4"/>
      <c r="Y114" s="4"/>
      <c r="Z114" s="4"/>
      <c r="AA114" s="4"/>
      <c r="AB114" s="7">
        <f>100*((W114*10250)-(W112*10000))/(1000*250)</f>
        <v>120.825</v>
      </c>
      <c r="AC114" s="7" t="str">
        <f>IF(W114&gt;30, (IF((AND(AB114&gt;=80,AB114&lt;=120)=TRUE),"PASS","FAIL")),(IF((AND(AB114&gt;=50,AB114&lt;=150)=TRUE),"PASS","FAIL")))</f>
        <v>FAIL</v>
      </c>
      <c r="AD114" s="4">
        <v>1</v>
      </c>
      <c r="AE114" s="4"/>
      <c r="AF114" s="4">
        <f t="shared" si="16"/>
        <v>962</v>
      </c>
      <c r="AG114" s="4">
        <f t="shared" si="14"/>
        <v>621</v>
      </c>
      <c r="AH114" s="4">
        <f t="shared" si="17"/>
        <v>931.5</v>
      </c>
      <c r="AI114" s="4"/>
      <c r="AJ114" s="4"/>
      <c r="AK114" s="4"/>
      <c r="AL114" s="4"/>
      <c r="AM114" s="7">
        <f>100*((AH114*10250)-(AH112*10000))/(10000*250)</f>
        <v>111.91500000000001</v>
      </c>
      <c r="AN114" s="7" t="str">
        <f>IF(AH114&gt;30, (IF((AND(AM114&gt;=80,AM114&lt;=120)=TRUE),"PASS","FAIL")),(IF((AND(AM114&gt;=50,AM114&lt;=150)=TRUE),"PASS","FAIL")))</f>
        <v>PASS</v>
      </c>
      <c r="AO114" s="4"/>
      <c r="AP114" s="4"/>
      <c r="AQ114" s="4"/>
    </row>
    <row r="115" spans="1:43" x14ac:dyDescent="0.25">
      <c r="A115" s="1">
        <v>43916</v>
      </c>
      <c r="B115" t="s">
        <v>324</v>
      </c>
      <c r="C115" t="s">
        <v>93</v>
      </c>
      <c r="D115">
        <v>67</v>
      </c>
      <c r="E115">
        <v>1</v>
      </c>
      <c r="F115">
        <v>1</v>
      </c>
      <c r="G115" t="s">
        <v>12</v>
      </c>
      <c r="H115" t="s">
        <v>13</v>
      </c>
      <c r="I115">
        <v>4.5900000000000003E-2</v>
      </c>
      <c r="J115">
        <v>0.999</v>
      </c>
      <c r="K115">
        <v>16.899999999999999</v>
      </c>
      <c r="L115" t="s">
        <v>14</v>
      </c>
      <c r="M115" t="s">
        <v>13</v>
      </c>
      <c r="N115">
        <v>1.17</v>
      </c>
      <c r="O115">
        <v>18.399999999999999</v>
      </c>
      <c r="P115">
        <v>539</v>
      </c>
      <c r="R115" s="4">
        <v>1.5</v>
      </c>
      <c r="S115" s="4">
        <v>1</v>
      </c>
      <c r="T115" s="4"/>
      <c r="U115" s="4">
        <f t="shared" si="11"/>
        <v>16.899999999999999</v>
      </c>
      <c r="V115" s="4">
        <f t="shared" si="12"/>
        <v>9.3999999999999986</v>
      </c>
      <c r="W115" s="4">
        <f t="shared" si="13"/>
        <v>14.099999999999998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16"/>
        <v>539</v>
      </c>
      <c r="AG115" s="4">
        <f t="shared" si="14"/>
        <v>198</v>
      </c>
      <c r="AH115" s="4">
        <f t="shared" si="17"/>
        <v>297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 x14ac:dyDescent="0.25">
      <c r="A116" s="1">
        <v>43916</v>
      </c>
      <c r="B116" t="s">
        <v>324</v>
      </c>
      <c r="C116" t="s">
        <v>94</v>
      </c>
      <c r="D116">
        <v>68</v>
      </c>
      <c r="E116">
        <v>1</v>
      </c>
      <c r="F116">
        <v>1</v>
      </c>
      <c r="G116" t="s">
        <v>12</v>
      </c>
      <c r="H116" t="s">
        <v>13</v>
      </c>
      <c r="I116">
        <v>7.1199999999999999E-2</v>
      </c>
      <c r="J116">
        <v>1.59</v>
      </c>
      <c r="K116">
        <v>27.9</v>
      </c>
      <c r="L116" t="s">
        <v>14</v>
      </c>
      <c r="M116" t="s">
        <v>13</v>
      </c>
      <c r="N116">
        <v>2.73</v>
      </c>
      <c r="O116">
        <v>43.3</v>
      </c>
      <c r="P116">
        <v>1290</v>
      </c>
      <c r="R116" s="4">
        <v>1.5</v>
      </c>
      <c r="S116" s="4">
        <v>1</v>
      </c>
      <c r="T116" s="4"/>
      <c r="U116" s="4">
        <f t="shared" si="11"/>
        <v>27.9</v>
      </c>
      <c r="V116" s="4">
        <f t="shared" si="12"/>
        <v>20.399999999999999</v>
      </c>
      <c r="W116" s="4">
        <f t="shared" si="13"/>
        <v>30.599999999999998</v>
      </c>
      <c r="Z116" s="7"/>
      <c r="AA116" s="7"/>
      <c r="AD116" s="4">
        <v>3</v>
      </c>
      <c r="AE116" s="4" t="s">
        <v>410</v>
      </c>
      <c r="AF116" s="4">
        <f t="shared" si="16"/>
        <v>1290</v>
      </c>
      <c r="AG116" s="4">
        <f t="shared" si="14"/>
        <v>949</v>
      </c>
      <c r="AH116" s="4">
        <f t="shared" si="17"/>
        <v>1423.5</v>
      </c>
      <c r="AK116" s="7"/>
      <c r="AL116" s="7"/>
      <c r="AO116" s="4"/>
      <c r="AP116" s="4"/>
      <c r="AQ116" s="4"/>
    </row>
    <row r="117" spans="1:43" x14ac:dyDescent="0.25">
      <c r="A117" s="1">
        <v>43916</v>
      </c>
      <c r="B117" t="s">
        <v>324</v>
      </c>
      <c r="C117" t="s">
        <v>95</v>
      </c>
      <c r="D117">
        <v>69</v>
      </c>
      <c r="E117">
        <v>1</v>
      </c>
      <c r="F117">
        <v>1</v>
      </c>
      <c r="G117" t="s">
        <v>12</v>
      </c>
      <c r="H117" t="s">
        <v>13</v>
      </c>
      <c r="I117">
        <v>4.4699999999999997E-2</v>
      </c>
      <c r="J117">
        <v>0.96499999999999997</v>
      </c>
      <c r="K117">
        <v>16.2</v>
      </c>
      <c r="L117" t="s">
        <v>14</v>
      </c>
      <c r="M117" t="s">
        <v>13</v>
      </c>
      <c r="N117">
        <v>1.1599999999999999</v>
      </c>
      <c r="O117">
        <v>18.2</v>
      </c>
      <c r="P117">
        <v>534</v>
      </c>
      <c r="R117" s="4">
        <v>1.5</v>
      </c>
      <c r="S117" s="4">
        <v>1</v>
      </c>
      <c r="T117" s="4"/>
      <c r="U117" s="4">
        <f t="shared" si="11"/>
        <v>16.2</v>
      </c>
      <c r="V117" s="4">
        <f t="shared" si="12"/>
        <v>8.6999999999999993</v>
      </c>
      <c r="W117" s="4">
        <f t="shared" si="13"/>
        <v>13.049999999999999</v>
      </c>
      <c r="X117" s="5"/>
      <c r="Y117" s="5"/>
      <c r="AB117" s="7"/>
      <c r="AC117" s="7"/>
      <c r="AD117" s="4">
        <v>1</v>
      </c>
      <c r="AE117" s="4"/>
      <c r="AF117" s="4">
        <f t="shared" si="16"/>
        <v>534</v>
      </c>
      <c r="AG117" s="4">
        <f t="shared" si="14"/>
        <v>193</v>
      </c>
      <c r="AH117" s="4">
        <f t="shared" si="17"/>
        <v>289.5</v>
      </c>
      <c r="AI117" s="5"/>
      <c r="AJ117" s="5"/>
      <c r="AM117" s="7"/>
      <c r="AN117" s="7"/>
      <c r="AO117" s="4"/>
      <c r="AP117" s="4"/>
      <c r="AQ117" s="4"/>
    </row>
    <row r="118" spans="1:43" x14ac:dyDescent="0.25">
      <c r="A118" s="1">
        <v>43916</v>
      </c>
      <c r="B118" t="s">
        <v>324</v>
      </c>
      <c r="C118" t="s">
        <v>96</v>
      </c>
      <c r="D118">
        <v>70</v>
      </c>
      <c r="E118">
        <v>1</v>
      </c>
      <c r="F118">
        <v>1</v>
      </c>
      <c r="G118" t="s">
        <v>12</v>
      </c>
      <c r="H118" t="s">
        <v>13</v>
      </c>
      <c r="I118">
        <v>8.2600000000000007E-2</v>
      </c>
      <c r="J118">
        <v>1.82</v>
      </c>
      <c r="K118">
        <v>32.200000000000003</v>
      </c>
      <c r="L118" t="s">
        <v>14</v>
      </c>
      <c r="M118" t="s">
        <v>13</v>
      </c>
      <c r="N118">
        <v>0.98399999999999999</v>
      </c>
      <c r="O118">
        <v>15.5</v>
      </c>
      <c r="P118">
        <v>453</v>
      </c>
      <c r="R118" s="4">
        <v>1.5</v>
      </c>
      <c r="S118" s="4">
        <v>1</v>
      </c>
      <c r="T118" s="4"/>
      <c r="U118" s="4">
        <f t="shared" si="11"/>
        <v>32.200000000000003</v>
      </c>
      <c r="V118" s="4">
        <f t="shared" si="12"/>
        <v>24.700000000000003</v>
      </c>
      <c r="W118" s="4">
        <f t="shared" si="13"/>
        <v>37.050000000000004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16"/>
        <v>453</v>
      </c>
      <c r="AG118" s="4">
        <f t="shared" si="14"/>
        <v>112</v>
      </c>
      <c r="AH118" s="4">
        <f t="shared" si="17"/>
        <v>168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 x14ac:dyDescent="0.25">
      <c r="A119" s="1">
        <v>43916</v>
      </c>
      <c r="B119" t="s">
        <v>324</v>
      </c>
      <c r="C119" t="s">
        <v>325</v>
      </c>
      <c r="D119" t="s">
        <v>11</v>
      </c>
      <c r="E119">
        <v>1</v>
      </c>
      <c r="F119">
        <v>1</v>
      </c>
      <c r="G119" t="s">
        <v>12</v>
      </c>
      <c r="H119" t="s">
        <v>13</v>
      </c>
      <c r="I119">
        <v>7.6100000000000001E-2</v>
      </c>
      <c r="J119">
        <v>1.44</v>
      </c>
      <c r="K119">
        <v>25.2</v>
      </c>
      <c r="L119" t="s">
        <v>14</v>
      </c>
      <c r="M119" t="s">
        <v>13</v>
      </c>
      <c r="N119">
        <v>0.53100000000000003</v>
      </c>
      <c r="O119">
        <v>8.41</v>
      </c>
      <c r="P119">
        <v>246</v>
      </c>
      <c r="R119" s="4">
        <v>1</v>
      </c>
      <c r="S119" s="4">
        <v>1</v>
      </c>
      <c r="T119" s="4"/>
      <c r="U119" s="4">
        <f t="shared" si="11"/>
        <v>25.2</v>
      </c>
      <c r="V119" s="4">
        <f t="shared" si="12"/>
        <v>25.2</v>
      </c>
      <c r="W119" s="4">
        <f t="shared" si="13"/>
        <v>25.2</v>
      </c>
      <c r="X119" s="5">
        <f>100*(W119-25)/25</f>
        <v>0.79999999999999716</v>
      </c>
      <c r="Y119" s="5" t="str">
        <f>IF((ABS(X119))&lt;=20,"PASS","FAIL")</f>
        <v>PASS</v>
      </c>
      <c r="Z119" s="7"/>
      <c r="AA119" s="7"/>
      <c r="AD119" s="4">
        <v>1</v>
      </c>
      <c r="AE119" s="4"/>
      <c r="AF119" s="4">
        <f t="shared" si="16"/>
        <v>246</v>
      </c>
      <c r="AG119" s="4">
        <f t="shared" si="14"/>
        <v>246</v>
      </c>
      <c r="AH119" s="4">
        <f t="shared" si="17"/>
        <v>246</v>
      </c>
      <c r="AI119" s="5">
        <f>100*(AH119-250)/250</f>
        <v>-1.6</v>
      </c>
      <c r="AJ119" s="5" t="str">
        <f>IF((ABS(AI119))&lt;=20,"PASS","FAIL")</f>
        <v>PASS</v>
      </c>
      <c r="AK119" s="7"/>
      <c r="AL119" s="7"/>
      <c r="AO119" s="4"/>
      <c r="AP119" s="4"/>
      <c r="AQ119" s="4"/>
    </row>
    <row r="120" spans="1:43" x14ac:dyDescent="0.25">
      <c r="A120" s="1">
        <v>43916</v>
      </c>
      <c r="B120" t="s">
        <v>324</v>
      </c>
      <c r="C120" t="s">
        <v>189</v>
      </c>
      <c r="D120" t="s">
        <v>15</v>
      </c>
      <c r="E120">
        <v>1</v>
      </c>
      <c r="F120">
        <v>1</v>
      </c>
      <c r="G120" t="s">
        <v>12</v>
      </c>
      <c r="H120" t="s">
        <v>13</v>
      </c>
      <c r="I120">
        <v>3.8300000000000001E-2</v>
      </c>
      <c r="J120">
        <v>0.29899999999999999</v>
      </c>
      <c r="K120">
        <v>3.65</v>
      </c>
      <c r="L120" t="s">
        <v>14</v>
      </c>
      <c r="M120" t="s">
        <v>13</v>
      </c>
      <c r="N120">
        <v>-1.83E-3</v>
      </c>
      <c r="O120">
        <v>-1.89E-2</v>
      </c>
      <c r="P120">
        <v>-0.8</v>
      </c>
      <c r="R120" s="4">
        <v>1</v>
      </c>
      <c r="S120" s="4">
        <v>1</v>
      </c>
      <c r="T120" s="4"/>
      <c r="U120" s="4">
        <f t="shared" si="11"/>
        <v>3.65</v>
      </c>
      <c r="V120" s="4">
        <f t="shared" si="12"/>
        <v>3.65</v>
      </c>
      <c r="W120" s="4">
        <f t="shared" si="13"/>
        <v>3.65</v>
      </c>
      <c r="AB120" s="7"/>
      <c r="AC120" s="7"/>
      <c r="AD120" s="4">
        <v>1</v>
      </c>
      <c r="AE120" s="4"/>
      <c r="AF120" s="4">
        <f t="shared" si="16"/>
        <v>-0.8</v>
      </c>
      <c r="AG120" s="4">
        <f t="shared" si="14"/>
        <v>-0.8</v>
      </c>
      <c r="AH120" s="4">
        <f t="shared" si="17"/>
        <v>-0.8</v>
      </c>
      <c r="AM120" s="7"/>
      <c r="AN120" s="7"/>
      <c r="AO120" s="4"/>
      <c r="AP120" s="4"/>
      <c r="AQ120" s="4"/>
    </row>
    <row r="121" spans="1:43" x14ac:dyDescent="0.25">
      <c r="A121" s="1">
        <v>43916</v>
      </c>
      <c r="B121" t="s">
        <v>324</v>
      </c>
      <c r="C121" t="s">
        <v>97</v>
      </c>
      <c r="D121">
        <v>71</v>
      </c>
      <c r="E121">
        <v>1</v>
      </c>
      <c r="F121">
        <v>1</v>
      </c>
      <c r="G121" t="s">
        <v>12</v>
      </c>
      <c r="H121" t="s">
        <v>13</v>
      </c>
      <c r="I121">
        <v>5.7799999999999997E-2</v>
      </c>
      <c r="J121">
        <v>1.3</v>
      </c>
      <c r="K121">
        <v>22.6</v>
      </c>
      <c r="L121" t="s">
        <v>14</v>
      </c>
      <c r="M121" t="s">
        <v>13</v>
      </c>
      <c r="N121">
        <v>1.91</v>
      </c>
      <c r="O121">
        <v>30.4</v>
      </c>
      <c r="P121">
        <v>899</v>
      </c>
      <c r="R121" s="4">
        <v>1.5</v>
      </c>
      <c r="S121" s="4">
        <v>1</v>
      </c>
      <c r="T121" s="4"/>
      <c r="U121" s="4">
        <f t="shared" si="11"/>
        <v>22.6</v>
      </c>
      <c r="V121" s="4">
        <f t="shared" si="12"/>
        <v>15.100000000000001</v>
      </c>
      <c r="W121" s="4">
        <f t="shared" si="13"/>
        <v>22.650000000000002</v>
      </c>
      <c r="AD121" s="4">
        <v>1</v>
      </c>
      <c r="AE121" s="4"/>
      <c r="AF121" s="4">
        <f t="shared" si="16"/>
        <v>899</v>
      </c>
      <c r="AG121" s="4">
        <f t="shared" si="14"/>
        <v>558</v>
      </c>
      <c r="AH121" s="4">
        <f t="shared" si="17"/>
        <v>837</v>
      </c>
      <c r="AO121" s="4"/>
      <c r="AP121" s="4"/>
      <c r="AQ121" s="4"/>
    </row>
    <row r="122" spans="1:43" x14ac:dyDescent="0.25">
      <c r="A122" s="1">
        <v>43916</v>
      </c>
      <c r="B122" t="s">
        <v>324</v>
      </c>
      <c r="C122" t="s">
        <v>98</v>
      </c>
      <c r="D122">
        <v>72</v>
      </c>
      <c r="E122">
        <v>1</v>
      </c>
      <c r="F122">
        <v>1</v>
      </c>
      <c r="G122" t="s">
        <v>12</v>
      </c>
      <c r="H122" t="s">
        <v>13</v>
      </c>
      <c r="I122">
        <v>7.0499999999999993E-2</v>
      </c>
      <c r="J122">
        <v>1.57</v>
      </c>
      <c r="K122">
        <v>27.6</v>
      </c>
      <c r="L122" t="s">
        <v>14</v>
      </c>
      <c r="M122" t="s">
        <v>13</v>
      </c>
      <c r="N122">
        <v>1.3</v>
      </c>
      <c r="O122">
        <v>20.8</v>
      </c>
      <c r="P122">
        <v>610</v>
      </c>
      <c r="R122" s="4">
        <v>1.5</v>
      </c>
      <c r="S122" s="4">
        <v>1</v>
      </c>
      <c r="T122" s="4"/>
      <c r="U122" s="4">
        <f t="shared" si="11"/>
        <v>27.6</v>
      </c>
      <c r="V122" s="4">
        <f t="shared" si="12"/>
        <v>20.100000000000001</v>
      </c>
      <c r="W122" s="4">
        <f t="shared" si="13"/>
        <v>30.150000000000002</v>
      </c>
      <c r="X122" s="5"/>
      <c r="Y122" s="5"/>
      <c r="Z122" s="7"/>
      <c r="AA122" s="7"/>
      <c r="AD122" s="4">
        <v>1</v>
      </c>
      <c r="AE122" s="4"/>
      <c r="AF122" s="4">
        <f t="shared" si="16"/>
        <v>610</v>
      </c>
      <c r="AG122" s="4">
        <f t="shared" si="14"/>
        <v>269</v>
      </c>
      <c r="AH122" s="4">
        <f t="shared" si="17"/>
        <v>403.5</v>
      </c>
      <c r="AI122" s="5"/>
      <c r="AJ122" s="5"/>
      <c r="AK122" s="7"/>
      <c r="AL122" s="7"/>
      <c r="AO122" s="4"/>
      <c r="AP122" s="4"/>
      <c r="AQ122" s="4"/>
    </row>
    <row r="123" spans="1:43" x14ac:dyDescent="0.25">
      <c r="A123" s="1">
        <v>43916</v>
      </c>
      <c r="B123" t="s">
        <v>324</v>
      </c>
      <c r="C123" t="s">
        <v>99</v>
      </c>
      <c r="D123">
        <v>73</v>
      </c>
      <c r="E123">
        <v>1</v>
      </c>
      <c r="F123">
        <v>1</v>
      </c>
      <c r="G123" t="s">
        <v>12</v>
      </c>
      <c r="H123" t="s">
        <v>13</v>
      </c>
      <c r="I123">
        <v>4.4999999999999998E-2</v>
      </c>
      <c r="J123">
        <v>0.94799999999999995</v>
      </c>
      <c r="K123">
        <v>15.9</v>
      </c>
      <c r="L123" t="s">
        <v>14</v>
      </c>
      <c r="M123" t="s">
        <v>13</v>
      </c>
      <c r="N123">
        <v>1.1399999999999999</v>
      </c>
      <c r="O123">
        <v>18.2</v>
      </c>
      <c r="P123">
        <v>533</v>
      </c>
      <c r="R123" s="4">
        <v>1.5</v>
      </c>
      <c r="S123" s="4">
        <v>1</v>
      </c>
      <c r="T123" s="4"/>
      <c r="U123" s="4">
        <f t="shared" si="11"/>
        <v>15.9</v>
      </c>
      <c r="V123" s="4">
        <f t="shared" si="12"/>
        <v>8.4</v>
      </c>
      <c r="W123" s="4">
        <f t="shared" si="13"/>
        <v>12.600000000000001</v>
      </c>
      <c r="AB123" s="7"/>
      <c r="AC123" s="7"/>
      <c r="AD123" s="4">
        <v>1</v>
      </c>
      <c r="AE123" s="4"/>
      <c r="AF123" s="4">
        <f t="shared" si="16"/>
        <v>533</v>
      </c>
      <c r="AG123" s="4">
        <f t="shared" si="14"/>
        <v>192</v>
      </c>
      <c r="AH123" s="4">
        <f t="shared" si="17"/>
        <v>288</v>
      </c>
      <c r="AM123" s="7"/>
      <c r="AN123" s="7"/>
      <c r="AO123" s="4"/>
      <c r="AP123" s="4"/>
      <c r="AQ123" s="4"/>
    </row>
    <row r="124" spans="1:43" x14ac:dyDescent="0.25">
      <c r="A124" s="1">
        <v>43916</v>
      </c>
      <c r="B124" t="s">
        <v>324</v>
      </c>
      <c r="C124" t="s">
        <v>100</v>
      </c>
      <c r="D124">
        <v>74</v>
      </c>
      <c r="E124">
        <v>1</v>
      </c>
      <c r="F124">
        <v>1</v>
      </c>
      <c r="G124" t="s">
        <v>12</v>
      </c>
      <c r="H124" t="s">
        <v>13</v>
      </c>
      <c r="I124">
        <v>0.182</v>
      </c>
      <c r="J124">
        <v>3.76</v>
      </c>
      <c r="K124">
        <v>68.3</v>
      </c>
      <c r="L124" t="s">
        <v>14</v>
      </c>
      <c r="M124" t="s">
        <v>13</v>
      </c>
      <c r="N124">
        <v>1.39</v>
      </c>
      <c r="O124">
        <v>22</v>
      </c>
      <c r="P124">
        <v>648</v>
      </c>
      <c r="R124" s="4">
        <v>1.5</v>
      </c>
      <c r="S124" s="4">
        <v>1</v>
      </c>
      <c r="T124" s="4"/>
      <c r="U124" s="4">
        <f t="shared" si="11"/>
        <v>68.3</v>
      </c>
      <c r="V124" s="4">
        <f t="shared" si="12"/>
        <v>60.8</v>
      </c>
      <c r="W124" s="4">
        <f t="shared" si="13"/>
        <v>91.199999999999989</v>
      </c>
      <c r="AD124" s="4">
        <v>1</v>
      </c>
      <c r="AE124" s="4"/>
      <c r="AF124" s="4">
        <f t="shared" si="16"/>
        <v>648</v>
      </c>
      <c r="AG124" s="4">
        <f t="shared" si="14"/>
        <v>307</v>
      </c>
      <c r="AH124" s="4">
        <f t="shared" si="17"/>
        <v>460.5</v>
      </c>
      <c r="AO124" s="4"/>
      <c r="AP124" s="4"/>
      <c r="AQ124" s="4"/>
    </row>
    <row r="125" spans="1:43" x14ac:dyDescent="0.25">
      <c r="A125" s="1">
        <v>43916</v>
      </c>
      <c r="B125" t="s">
        <v>324</v>
      </c>
      <c r="C125" t="s">
        <v>101</v>
      </c>
      <c r="D125">
        <v>75</v>
      </c>
      <c r="E125">
        <v>1</v>
      </c>
      <c r="F125">
        <v>1</v>
      </c>
      <c r="G125" t="s">
        <v>12</v>
      </c>
      <c r="H125" t="s">
        <v>13</v>
      </c>
      <c r="I125">
        <v>0.155</v>
      </c>
      <c r="J125">
        <v>3.16</v>
      </c>
      <c r="K125">
        <v>57.2</v>
      </c>
      <c r="L125" t="s">
        <v>14</v>
      </c>
      <c r="M125" t="s">
        <v>13</v>
      </c>
      <c r="N125">
        <v>1.29</v>
      </c>
      <c r="O125">
        <v>20.399999999999999</v>
      </c>
      <c r="P125">
        <v>599</v>
      </c>
      <c r="R125" s="4">
        <v>1.5</v>
      </c>
      <c r="S125" s="4">
        <v>1</v>
      </c>
      <c r="T125" s="4"/>
      <c r="U125" s="4">
        <f t="shared" si="11"/>
        <v>57.2</v>
      </c>
      <c r="V125" s="4">
        <f t="shared" si="12"/>
        <v>49.7</v>
      </c>
      <c r="W125" s="4">
        <f t="shared" si="13"/>
        <v>74.550000000000011</v>
      </c>
      <c r="X125" s="5"/>
      <c r="Y125" s="5"/>
      <c r="AD125" s="4">
        <v>1</v>
      </c>
      <c r="AE125" s="4"/>
      <c r="AF125" s="4">
        <f t="shared" si="16"/>
        <v>599</v>
      </c>
      <c r="AG125" s="4">
        <f t="shared" si="14"/>
        <v>258</v>
      </c>
      <c r="AH125" s="4">
        <f t="shared" si="17"/>
        <v>387</v>
      </c>
      <c r="AI125" s="5"/>
      <c r="AJ125" s="5"/>
      <c r="AO125" s="4"/>
      <c r="AP125" s="4"/>
      <c r="AQ125" s="4"/>
    </row>
    <row r="126" spans="1:43" x14ac:dyDescent="0.25">
      <c r="A126" s="1">
        <v>43916</v>
      </c>
      <c r="B126" t="s">
        <v>324</v>
      </c>
      <c r="C126" t="s">
        <v>102</v>
      </c>
      <c r="D126">
        <v>76</v>
      </c>
      <c r="E126">
        <v>1</v>
      </c>
      <c r="F126">
        <v>1</v>
      </c>
      <c r="G126" t="s">
        <v>12</v>
      </c>
      <c r="H126" t="s">
        <v>13</v>
      </c>
      <c r="I126">
        <v>6.2700000000000006E-2</v>
      </c>
      <c r="J126">
        <v>1.43</v>
      </c>
      <c r="K126">
        <v>25</v>
      </c>
      <c r="L126" t="s">
        <v>14</v>
      </c>
      <c r="M126" t="s">
        <v>13</v>
      </c>
      <c r="N126">
        <v>2.64</v>
      </c>
      <c r="O126">
        <v>43.1</v>
      </c>
      <c r="P126">
        <v>1280</v>
      </c>
      <c r="R126" s="4">
        <v>1.5</v>
      </c>
      <c r="S126" s="4">
        <v>1</v>
      </c>
      <c r="T126" s="4"/>
      <c r="U126" s="4">
        <f t="shared" si="11"/>
        <v>25</v>
      </c>
      <c r="V126" s="4">
        <f t="shared" si="12"/>
        <v>17.5</v>
      </c>
      <c r="W126" s="4">
        <f t="shared" si="13"/>
        <v>26.25</v>
      </c>
      <c r="AD126" s="4">
        <v>3</v>
      </c>
      <c r="AE126" s="4" t="s">
        <v>410</v>
      </c>
      <c r="AF126" s="4">
        <f t="shared" si="16"/>
        <v>1280</v>
      </c>
      <c r="AG126" s="4">
        <f t="shared" si="14"/>
        <v>939</v>
      </c>
      <c r="AH126" s="4">
        <f t="shared" si="17"/>
        <v>1408.5</v>
      </c>
      <c r="AO126" s="4"/>
      <c r="AP126" s="4"/>
      <c r="AQ126" s="4"/>
    </row>
    <row r="127" spans="1:43" x14ac:dyDescent="0.25">
      <c r="A127" s="1">
        <v>43916</v>
      </c>
      <c r="B127" t="s">
        <v>324</v>
      </c>
      <c r="C127" t="s">
        <v>334</v>
      </c>
      <c r="D127">
        <v>77</v>
      </c>
      <c r="E127">
        <v>1</v>
      </c>
      <c r="F127">
        <v>1</v>
      </c>
      <c r="G127" t="s">
        <v>12</v>
      </c>
      <c r="H127" t="s">
        <v>13</v>
      </c>
      <c r="I127">
        <v>3.37</v>
      </c>
      <c r="J127">
        <v>26</v>
      </c>
      <c r="K127">
        <v>449</v>
      </c>
      <c r="L127" t="s">
        <v>14</v>
      </c>
      <c r="M127" t="s">
        <v>13</v>
      </c>
      <c r="N127">
        <v>7.7899999999999997E-2</v>
      </c>
      <c r="O127">
        <v>0.46700000000000003</v>
      </c>
      <c r="P127">
        <v>13.4</v>
      </c>
      <c r="R127" s="4">
        <v>1.5</v>
      </c>
      <c r="S127" s="4">
        <v>3</v>
      </c>
      <c r="T127" s="4" t="s">
        <v>437</v>
      </c>
      <c r="U127" s="4">
        <f t="shared" si="11"/>
        <v>449</v>
      </c>
      <c r="V127" s="4">
        <f t="shared" si="12"/>
        <v>441.5</v>
      </c>
      <c r="W127" s="4">
        <f t="shared" si="13"/>
        <v>662.25</v>
      </c>
      <c r="X127" s="5"/>
      <c r="Y127" s="5"/>
      <c r="Z127" s="7"/>
      <c r="AA127" s="7"/>
      <c r="AD127" s="4">
        <v>3</v>
      </c>
      <c r="AE127" s="4" t="s">
        <v>437</v>
      </c>
      <c r="AF127" s="4">
        <f t="shared" si="16"/>
        <v>13.4</v>
      </c>
      <c r="AG127" s="4">
        <f t="shared" si="14"/>
        <v>-327.60000000000002</v>
      </c>
      <c r="AH127" s="4">
        <f t="shared" si="17"/>
        <v>-491.40000000000003</v>
      </c>
      <c r="AI127" s="5"/>
      <c r="AJ127" s="5"/>
      <c r="AK127" s="7"/>
      <c r="AL127" s="7"/>
      <c r="AO127" s="4"/>
      <c r="AP127" s="4"/>
      <c r="AQ127" s="4"/>
    </row>
    <row r="128" spans="1:43" x14ac:dyDescent="0.25">
      <c r="A128" s="1">
        <v>43916</v>
      </c>
      <c r="B128" t="s">
        <v>324</v>
      </c>
      <c r="C128" t="s">
        <v>335</v>
      </c>
      <c r="D128">
        <v>78</v>
      </c>
      <c r="E128">
        <v>1</v>
      </c>
      <c r="F128">
        <v>1</v>
      </c>
      <c r="G128" t="s">
        <v>12</v>
      </c>
      <c r="H128" t="s">
        <v>13</v>
      </c>
      <c r="I128">
        <v>0.112</v>
      </c>
      <c r="J128">
        <v>2.3199999999999998</v>
      </c>
      <c r="K128">
        <v>41.5</v>
      </c>
      <c r="L128" t="s">
        <v>14</v>
      </c>
      <c r="M128" t="s">
        <v>13</v>
      </c>
      <c r="N128">
        <v>3.67</v>
      </c>
      <c r="O128">
        <v>54.8</v>
      </c>
      <c r="P128">
        <v>1640</v>
      </c>
      <c r="R128" s="4">
        <v>1.5</v>
      </c>
      <c r="S128" s="4">
        <v>1</v>
      </c>
      <c r="T128" s="4"/>
      <c r="U128" s="4">
        <f t="shared" si="11"/>
        <v>41.5</v>
      </c>
      <c r="V128" s="4">
        <f t="shared" si="12"/>
        <v>34</v>
      </c>
      <c r="W128" s="4">
        <f t="shared" si="13"/>
        <v>51</v>
      </c>
      <c r="AD128" s="4">
        <v>1</v>
      </c>
      <c r="AE128" s="4"/>
      <c r="AF128" s="4">
        <f t="shared" si="16"/>
        <v>1640</v>
      </c>
      <c r="AG128" s="4">
        <f t="shared" si="14"/>
        <v>1299</v>
      </c>
      <c r="AH128" s="4">
        <f t="shared" si="17"/>
        <v>1948.5</v>
      </c>
      <c r="AO128" s="4"/>
      <c r="AP128" s="4"/>
      <c r="AQ128" s="4"/>
    </row>
    <row r="129" spans="1:43" x14ac:dyDescent="0.25">
      <c r="A129" s="1">
        <v>43916</v>
      </c>
      <c r="B129" t="s">
        <v>324</v>
      </c>
      <c r="C129" t="s">
        <v>103</v>
      </c>
      <c r="D129">
        <v>79</v>
      </c>
      <c r="E129">
        <v>1</v>
      </c>
      <c r="F129">
        <v>1</v>
      </c>
      <c r="G129" t="s">
        <v>12</v>
      </c>
      <c r="H129" t="s">
        <v>13</v>
      </c>
      <c r="I129">
        <v>9.6500000000000002E-2</v>
      </c>
      <c r="J129">
        <v>2.13</v>
      </c>
      <c r="K129">
        <v>38.1</v>
      </c>
      <c r="L129" t="s">
        <v>14</v>
      </c>
      <c r="M129" t="s">
        <v>13</v>
      </c>
      <c r="N129">
        <v>1.4</v>
      </c>
      <c r="O129">
        <v>21.1</v>
      </c>
      <c r="P129">
        <v>620</v>
      </c>
      <c r="R129" s="4">
        <v>1.5</v>
      </c>
      <c r="S129" s="4">
        <v>1</v>
      </c>
      <c r="T129" s="4"/>
      <c r="U129" s="4">
        <f t="shared" si="11"/>
        <v>38.1</v>
      </c>
      <c r="V129" s="4">
        <f t="shared" si="12"/>
        <v>30.6</v>
      </c>
      <c r="W129" s="4">
        <f t="shared" si="13"/>
        <v>45.900000000000006</v>
      </c>
      <c r="AD129" s="4">
        <v>1</v>
      </c>
      <c r="AE129" s="4"/>
      <c r="AF129" s="4">
        <f t="shared" si="16"/>
        <v>620</v>
      </c>
      <c r="AG129" s="4">
        <f t="shared" si="14"/>
        <v>279</v>
      </c>
      <c r="AH129" s="4">
        <f t="shared" si="17"/>
        <v>418.5</v>
      </c>
      <c r="AO129" s="4"/>
      <c r="AP129" s="4"/>
      <c r="AQ129" s="4"/>
    </row>
    <row r="130" spans="1:43" x14ac:dyDescent="0.25">
      <c r="A130" s="1">
        <v>43916</v>
      </c>
      <c r="B130" t="s">
        <v>324</v>
      </c>
      <c r="C130" t="s">
        <v>104</v>
      </c>
      <c r="D130">
        <v>80</v>
      </c>
      <c r="E130">
        <v>1</v>
      </c>
      <c r="F130">
        <v>1</v>
      </c>
      <c r="G130" t="s">
        <v>12</v>
      </c>
      <c r="H130" t="s">
        <v>13</v>
      </c>
      <c r="I130">
        <v>5.1499999999999997E-2</v>
      </c>
      <c r="J130">
        <v>1.1399999999999999</v>
      </c>
      <c r="K130">
        <v>19.600000000000001</v>
      </c>
      <c r="L130" t="s">
        <v>14</v>
      </c>
      <c r="M130" t="s">
        <v>13</v>
      </c>
      <c r="N130">
        <v>0.97899999999999998</v>
      </c>
      <c r="O130">
        <v>14.8</v>
      </c>
      <c r="P130">
        <v>432</v>
      </c>
      <c r="R130" s="4">
        <v>1.5</v>
      </c>
      <c r="S130" s="4">
        <v>1</v>
      </c>
      <c r="T130" s="4"/>
      <c r="U130" s="4">
        <f t="shared" si="11"/>
        <v>19.600000000000001</v>
      </c>
      <c r="V130" s="4">
        <f t="shared" si="12"/>
        <v>12.100000000000001</v>
      </c>
      <c r="W130" s="4">
        <f t="shared" si="13"/>
        <v>18.150000000000002</v>
      </c>
      <c r="Z130" s="7"/>
      <c r="AA130" s="7"/>
      <c r="AD130" s="4">
        <v>1</v>
      </c>
      <c r="AE130" s="4"/>
      <c r="AF130" s="4">
        <f t="shared" si="16"/>
        <v>432</v>
      </c>
      <c r="AG130" s="4">
        <f t="shared" si="14"/>
        <v>91</v>
      </c>
      <c r="AH130" s="4">
        <f t="shared" si="17"/>
        <v>136.5</v>
      </c>
      <c r="AK130" s="7"/>
      <c r="AL130" s="7"/>
      <c r="AO130" s="4"/>
      <c r="AP130" s="4"/>
      <c r="AQ130" s="4"/>
    </row>
    <row r="131" spans="1:43" x14ac:dyDescent="0.25">
      <c r="A131" s="1">
        <v>43916</v>
      </c>
      <c r="B131" t="s">
        <v>324</v>
      </c>
      <c r="C131" t="s">
        <v>325</v>
      </c>
      <c r="D131" t="s">
        <v>11</v>
      </c>
      <c r="E131">
        <v>1</v>
      </c>
      <c r="F131">
        <v>1</v>
      </c>
      <c r="G131" t="s">
        <v>12</v>
      </c>
      <c r="H131" t="s">
        <v>13</v>
      </c>
      <c r="I131">
        <v>7.6399999999999996E-2</v>
      </c>
      <c r="J131">
        <v>1.38</v>
      </c>
      <c r="K131">
        <v>23.9</v>
      </c>
      <c r="L131" t="s">
        <v>14</v>
      </c>
      <c r="M131" t="s">
        <v>13</v>
      </c>
      <c r="N131">
        <v>0.61699999999999999</v>
      </c>
      <c r="O131">
        <v>9.3699999999999992</v>
      </c>
      <c r="P131">
        <v>274</v>
      </c>
      <c r="R131" s="4">
        <v>1</v>
      </c>
      <c r="S131" s="4">
        <v>1</v>
      </c>
      <c r="T131" s="4"/>
      <c r="U131" s="4">
        <f t="shared" ref="U131:U190" si="18">K131</f>
        <v>23.9</v>
      </c>
      <c r="V131" s="4">
        <f t="shared" ref="V131:V194" si="19">IF(R131=1,U131,(U131-7.5))</f>
        <v>23.9</v>
      </c>
      <c r="W131" s="4">
        <f t="shared" ref="W131:W191" si="20">IF(R131=1,U131,(V131*R131))</f>
        <v>23.9</v>
      </c>
      <c r="X131" s="5">
        <f>100*(W131-25)/25</f>
        <v>-4.4000000000000057</v>
      </c>
      <c r="Y131" s="5" t="str">
        <f>IF((ABS(X131))&lt;=20,"PASS","FAIL")</f>
        <v>PASS</v>
      </c>
      <c r="AB131" s="7"/>
      <c r="AC131" s="7"/>
      <c r="AD131" s="4">
        <v>1</v>
      </c>
      <c r="AE131" s="4"/>
      <c r="AF131" s="4">
        <f t="shared" si="16"/>
        <v>274</v>
      </c>
      <c r="AG131" s="4">
        <f t="shared" ref="AG131:AG194" si="21">IF(R131=1,AF131,(AF131-341))</f>
        <v>274</v>
      </c>
      <c r="AH131" s="4">
        <f t="shared" si="17"/>
        <v>274</v>
      </c>
      <c r="AI131" s="5">
        <f>100*(AH131-250)/250</f>
        <v>9.6</v>
      </c>
      <c r="AJ131" s="5" t="str">
        <f>IF((ABS(AI131))&lt;=20,"PASS","FAIL")</f>
        <v>PASS</v>
      </c>
      <c r="AM131" s="7"/>
      <c r="AN131" s="7"/>
      <c r="AO131" s="4"/>
      <c r="AP131" s="4"/>
      <c r="AQ131" s="4"/>
    </row>
    <row r="132" spans="1:43" x14ac:dyDescent="0.25">
      <c r="A132" s="1">
        <v>43916</v>
      </c>
      <c r="B132" t="s">
        <v>324</v>
      </c>
      <c r="C132" t="s">
        <v>189</v>
      </c>
      <c r="D132" t="s">
        <v>15</v>
      </c>
      <c r="E132">
        <v>1</v>
      </c>
      <c r="F132">
        <v>1</v>
      </c>
      <c r="G132" t="s">
        <v>12</v>
      </c>
      <c r="H132" t="s">
        <v>13</v>
      </c>
      <c r="I132">
        <v>5.0600000000000003E-3</v>
      </c>
      <c r="J132">
        <v>6.1800000000000001E-2</v>
      </c>
      <c r="K132">
        <v>-0.82399999999999995</v>
      </c>
      <c r="L132" t="s">
        <v>14</v>
      </c>
      <c r="M132" t="s">
        <v>13</v>
      </c>
      <c r="N132">
        <v>2.33E-3</v>
      </c>
      <c r="O132">
        <v>-2.9899999999999999E-2</v>
      </c>
      <c r="P132">
        <v>-1.1200000000000001</v>
      </c>
      <c r="R132" s="4">
        <v>1</v>
      </c>
      <c r="S132" s="4">
        <v>1</v>
      </c>
      <c r="T132" s="4"/>
      <c r="U132" s="4">
        <f t="shared" si="18"/>
        <v>-0.82399999999999995</v>
      </c>
      <c r="V132" s="4">
        <f t="shared" si="19"/>
        <v>-0.82399999999999995</v>
      </c>
      <c r="W132" s="4">
        <f t="shared" si="20"/>
        <v>-0.82399999999999995</v>
      </c>
      <c r="AD132" s="4">
        <v>1</v>
      </c>
      <c r="AE132" s="4"/>
      <c r="AF132" s="4">
        <f t="shared" si="16"/>
        <v>-1.1200000000000001</v>
      </c>
      <c r="AG132" s="4">
        <f t="shared" si="21"/>
        <v>-1.1200000000000001</v>
      </c>
      <c r="AH132" s="4">
        <f t="shared" si="17"/>
        <v>-1.1200000000000001</v>
      </c>
      <c r="AO132" s="4"/>
      <c r="AP132" s="4"/>
      <c r="AQ132" s="4"/>
    </row>
    <row r="133" spans="1:43" x14ac:dyDescent="0.25">
      <c r="A133" s="1">
        <v>43916</v>
      </c>
      <c r="B133" t="s">
        <v>324</v>
      </c>
      <c r="C133" t="s">
        <v>105</v>
      </c>
      <c r="D133">
        <v>81</v>
      </c>
      <c r="E133">
        <v>1</v>
      </c>
      <c r="F133">
        <v>1</v>
      </c>
      <c r="G133" t="s">
        <v>12</v>
      </c>
      <c r="H133" t="s">
        <v>13</v>
      </c>
      <c r="I133">
        <v>0.05</v>
      </c>
      <c r="J133">
        <v>1.03</v>
      </c>
      <c r="K133">
        <v>17.399999999999999</v>
      </c>
      <c r="L133" t="s">
        <v>14</v>
      </c>
      <c r="M133" t="s">
        <v>13</v>
      </c>
      <c r="N133">
        <v>1.37</v>
      </c>
      <c r="O133">
        <v>21.1</v>
      </c>
      <c r="P133">
        <v>621</v>
      </c>
      <c r="R133" s="4">
        <v>1.5</v>
      </c>
      <c r="S133" s="4">
        <v>1</v>
      </c>
      <c r="T133" s="4"/>
      <c r="U133" s="4">
        <f t="shared" si="18"/>
        <v>17.399999999999999</v>
      </c>
      <c r="V133" s="4">
        <f t="shared" si="19"/>
        <v>9.8999999999999986</v>
      </c>
      <c r="W133" s="4">
        <f t="shared" si="20"/>
        <v>14.849999999999998</v>
      </c>
      <c r="Z133" s="7"/>
      <c r="AA133" s="7"/>
      <c r="AD133" s="4">
        <v>1</v>
      </c>
      <c r="AE133" s="4"/>
      <c r="AF133" s="4">
        <f t="shared" si="16"/>
        <v>621</v>
      </c>
      <c r="AG133" s="4">
        <f t="shared" si="21"/>
        <v>280</v>
      </c>
      <c r="AH133" s="4">
        <f t="shared" si="17"/>
        <v>420</v>
      </c>
      <c r="AK133" s="7"/>
      <c r="AL133" s="7"/>
      <c r="AO133" s="4"/>
      <c r="AP133" s="4"/>
      <c r="AQ133" s="4"/>
    </row>
    <row r="134" spans="1:43" x14ac:dyDescent="0.25">
      <c r="A134" s="1">
        <v>43916</v>
      </c>
      <c r="B134" t="s">
        <v>324</v>
      </c>
      <c r="C134" t="s">
        <v>106</v>
      </c>
      <c r="D134">
        <v>82</v>
      </c>
      <c r="E134">
        <v>1</v>
      </c>
      <c r="F134">
        <v>1</v>
      </c>
      <c r="G134" t="s">
        <v>12</v>
      </c>
      <c r="H134" t="s">
        <v>13</v>
      </c>
      <c r="I134">
        <v>6.4500000000000002E-2</v>
      </c>
      <c r="J134">
        <v>1.47</v>
      </c>
      <c r="K134">
        <v>25.6</v>
      </c>
      <c r="L134" t="s">
        <v>14</v>
      </c>
      <c r="M134" t="s">
        <v>13</v>
      </c>
      <c r="N134">
        <v>2.2400000000000002</v>
      </c>
      <c r="O134">
        <v>34.5</v>
      </c>
      <c r="P134">
        <v>1020</v>
      </c>
      <c r="R134" s="4">
        <v>1.5</v>
      </c>
      <c r="S134" s="4">
        <v>1</v>
      </c>
      <c r="T134" s="4"/>
      <c r="U134" s="4">
        <f t="shared" si="18"/>
        <v>25.6</v>
      </c>
      <c r="V134" s="4">
        <f t="shared" si="19"/>
        <v>18.100000000000001</v>
      </c>
      <c r="W134" s="4">
        <f t="shared" si="20"/>
        <v>27.150000000000002</v>
      </c>
      <c r="X134" s="5"/>
      <c r="Y134" s="5"/>
      <c r="AB134" s="7"/>
      <c r="AC134" s="7"/>
      <c r="AD134" s="4">
        <v>1</v>
      </c>
      <c r="AE134" s="4"/>
      <c r="AF134" s="4">
        <f t="shared" si="16"/>
        <v>1020</v>
      </c>
      <c r="AG134" s="4">
        <f t="shared" si="21"/>
        <v>679</v>
      </c>
      <c r="AH134" s="4">
        <f t="shared" si="17"/>
        <v>1018.5</v>
      </c>
      <c r="AI134" s="5"/>
      <c r="AJ134" s="5"/>
      <c r="AM134" s="7"/>
      <c r="AN134" s="7"/>
      <c r="AO134" s="4"/>
      <c r="AP134" s="4"/>
      <c r="AQ134" s="4"/>
    </row>
    <row r="135" spans="1:43" x14ac:dyDescent="0.25">
      <c r="A135" s="1">
        <v>43916</v>
      </c>
      <c r="B135" t="s">
        <v>324</v>
      </c>
      <c r="C135" t="s">
        <v>107</v>
      </c>
      <c r="D135">
        <v>83</v>
      </c>
      <c r="E135">
        <v>1</v>
      </c>
      <c r="F135">
        <v>1</v>
      </c>
      <c r="G135" t="s">
        <v>12</v>
      </c>
      <c r="H135" t="s">
        <v>13</v>
      </c>
      <c r="I135">
        <v>4.41E-2</v>
      </c>
      <c r="J135">
        <v>0.97599999999999998</v>
      </c>
      <c r="K135">
        <v>16.399999999999999</v>
      </c>
      <c r="L135" t="s">
        <v>14</v>
      </c>
      <c r="M135" t="s">
        <v>13</v>
      </c>
      <c r="N135">
        <v>1.25</v>
      </c>
      <c r="O135">
        <v>19.3</v>
      </c>
      <c r="P135">
        <v>567</v>
      </c>
      <c r="R135" s="4">
        <v>1.5</v>
      </c>
      <c r="S135" s="4">
        <v>1</v>
      </c>
      <c r="T135" s="4"/>
      <c r="U135" s="4">
        <f t="shared" si="18"/>
        <v>16.399999999999999</v>
      </c>
      <c r="V135" s="4">
        <f t="shared" si="19"/>
        <v>8.8999999999999986</v>
      </c>
      <c r="W135" s="4">
        <f t="shared" si="20"/>
        <v>13.349999999999998</v>
      </c>
      <c r="AD135" s="4">
        <v>1</v>
      </c>
      <c r="AE135" s="4"/>
      <c r="AF135" s="4">
        <f t="shared" si="16"/>
        <v>567</v>
      </c>
      <c r="AG135" s="4">
        <f t="shared" si="21"/>
        <v>226</v>
      </c>
      <c r="AH135" s="4">
        <f t="shared" si="17"/>
        <v>339</v>
      </c>
      <c r="AO135" s="4"/>
      <c r="AP135" s="4"/>
      <c r="AQ135" s="4"/>
    </row>
    <row r="136" spans="1:43" x14ac:dyDescent="0.25">
      <c r="A136" s="1">
        <v>43916</v>
      </c>
      <c r="B136" t="s">
        <v>324</v>
      </c>
      <c r="C136" t="s">
        <v>108</v>
      </c>
      <c r="D136">
        <v>84</v>
      </c>
      <c r="E136">
        <v>1</v>
      </c>
      <c r="F136">
        <v>1</v>
      </c>
      <c r="G136" t="s">
        <v>12</v>
      </c>
      <c r="H136" t="s">
        <v>13</v>
      </c>
      <c r="I136">
        <v>6.6100000000000006E-2</v>
      </c>
      <c r="J136">
        <v>1.48</v>
      </c>
      <c r="K136">
        <v>25.8</v>
      </c>
      <c r="L136" t="s">
        <v>14</v>
      </c>
      <c r="M136" t="s">
        <v>13</v>
      </c>
      <c r="N136">
        <v>2.04</v>
      </c>
      <c r="O136">
        <v>31.6</v>
      </c>
      <c r="P136">
        <v>935</v>
      </c>
      <c r="R136" s="4">
        <v>1.5</v>
      </c>
      <c r="S136" s="4">
        <v>1</v>
      </c>
      <c r="T136" s="4"/>
      <c r="U136" s="4">
        <f t="shared" si="18"/>
        <v>25.8</v>
      </c>
      <c r="V136" s="4">
        <f t="shared" si="19"/>
        <v>18.3</v>
      </c>
      <c r="W136" s="4">
        <f t="shared" si="20"/>
        <v>27.450000000000003</v>
      </c>
      <c r="AD136" s="4">
        <v>1</v>
      </c>
      <c r="AE136" s="4"/>
      <c r="AF136" s="4">
        <f t="shared" si="16"/>
        <v>935</v>
      </c>
      <c r="AG136" s="4">
        <f t="shared" si="21"/>
        <v>594</v>
      </c>
      <c r="AH136" s="4">
        <f t="shared" si="17"/>
        <v>891</v>
      </c>
      <c r="AO136" s="4"/>
      <c r="AP136" s="4"/>
      <c r="AQ136" s="4"/>
    </row>
    <row r="137" spans="1:43" x14ac:dyDescent="0.25">
      <c r="A137" s="1">
        <v>43916</v>
      </c>
      <c r="B137" t="s">
        <v>324</v>
      </c>
      <c r="C137" t="s">
        <v>109</v>
      </c>
      <c r="D137">
        <v>85</v>
      </c>
      <c r="E137">
        <v>1</v>
      </c>
      <c r="F137">
        <v>1</v>
      </c>
      <c r="G137" t="s">
        <v>12</v>
      </c>
      <c r="H137" t="s">
        <v>13</v>
      </c>
      <c r="I137">
        <v>0.215</v>
      </c>
      <c r="J137">
        <v>4.37</v>
      </c>
      <c r="K137">
        <v>79.5</v>
      </c>
      <c r="L137" t="s">
        <v>14</v>
      </c>
      <c r="M137" t="s">
        <v>13</v>
      </c>
      <c r="N137">
        <v>1.77</v>
      </c>
      <c r="O137">
        <v>27.6</v>
      </c>
      <c r="P137">
        <v>813</v>
      </c>
      <c r="R137" s="4">
        <v>1.5</v>
      </c>
      <c r="S137" s="4">
        <v>1</v>
      </c>
      <c r="T137" s="4"/>
      <c r="U137" s="4">
        <f t="shared" si="18"/>
        <v>79.5</v>
      </c>
      <c r="V137" s="4">
        <f t="shared" si="19"/>
        <v>72</v>
      </c>
      <c r="W137" s="4">
        <f t="shared" si="20"/>
        <v>108</v>
      </c>
      <c r="X137" s="5"/>
      <c r="Y137" s="5"/>
      <c r="AD137" s="4">
        <v>1</v>
      </c>
      <c r="AE137" s="4"/>
      <c r="AF137" s="4">
        <f t="shared" si="16"/>
        <v>813</v>
      </c>
      <c r="AG137" s="4">
        <f t="shared" si="21"/>
        <v>472</v>
      </c>
      <c r="AH137" s="4">
        <f t="shared" si="17"/>
        <v>708</v>
      </c>
      <c r="AI137" s="5"/>
      <c r="AJ137" s="5"/>
      <c r="AO137" s="4"/>
      <c r="AP137" s="4"/>
      <c r="AQ137" s="4"/>
    </row>
    <row r="138" spans="1:43" x14ac:dyDescent="0.25">
      <c r="A138" s="1">
        <v>43916</v>
      </c>
      <c r="B138" t="s">
        <v>324</v>
      </c>
      <c r="C138" t="s">
        <v>110</v>
      </c>
      <c r="D138">
        <v>86</v>
      </c>
      <c r="E138">
        <v>1</v>
      </c>
      <c r="F138">
        <v>1</v>
      </c>
      <c r="G138" t="s">
        <v>12</v>
      </c>
      <c r="H138" t="s">
        <v>13</v>
      </c>
      <c r="I138">
        <v>5.0099999999999999E-2</v>
      </c>
      <c r="J138">
        <v>0.98699999999999999</v>
      </c>
      <c r="K138">
        <v>16.600000000000001</v>
      </c>
      <c r="L138" t="s">
        <v>14</v>
      </c>
      <c r="M138" t="s">
        <v>13</v>
      </c>
      <c r="N138">
        <v>1.3</v>
      </c>
      <c r="O138">
        <v>20.3</v>
      </c>
      <c r="P138">
        <v>597</v>
      </c>
      <c r="R138" s="4">
        <v>1.5</v>
      </c>
      <c r="S138" s="4">
        <v>1</v>
      </c>
      <c r="T138" s="4"/>
      <c r="U138" s="4">
        <f t="shared" si="18"/>
        <v>16.600000000000001</v>
      </c>
      <c r="V138" s="4">
        <f t="shared" si="19"/>
        <v>9.1000000000000014</v>
      </c>
      <c r="W138" s="4">
        <f t="shared" si="20"/>
        <v>13.650000000000002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6"/>
        <v>597</v>
      </c>
      <c r="AG138" s="4">
        <f t="shared" si="21"/>
        <v>256</v>
      </c>
      <c r="AH138" s="4">
        <f t="shared" si="17"/>
        <v>384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 x14ac:dyDescent="0.25">
      <c r="A139" s="1">
        <v>43916</v>
      </c>
      <c r="B139" t="s">
        <v>324</v>
      </c>
      <c r="C139" t="s">
        <v>111</v>
      </c>
      <c r="D139">
        <v>87</v>
      </c>
      <c r="E139">
        <v>1</v>
      </c>
      <c r="F139">
        <v>1</v>
      </c>
      <c r="G139" t="s">
        <v>12</v>
      </c>
      <c r="H139" t="s">
        <v>13</v>
      </c>
      <c r="I139">
        <v>6.7100000000000007E-2</v>
      </c>
      <c r="J139">
        <v>1.51</v>
      </c>
      <c r="K139">
        <v>26.5</v>
      </c>
      <c r="L139" t="s">
        <v>14</v>
      </c>
      <c r="M139" t="s">
        <v>13</v>
      </c>
      <c r="N139">
        <v>2.0499999999999998</v>
      </c>
      <c r="O139">
        <v>32</v>
      </c>
      <c r="P139">
        <v>945</v>
      </c>
      <c r="R139" s="4">
        <v>1.5</v>
      </c>
      <c r="S139" s="4">
        <v>1</v>
      </c>
      <c r="T139" s="4"/>
      <c r="U139" s="4">
        <f t="shared" si="18"/>
        <v>26.5</v>
      </c>
      <c r="V139" s="4">
        <f t="shared" si="19"/>
        <v>19</v>
      </c>
      <c r="W139" s="4">
        <f t="shared" si="20"/>
        <v>28.5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6"/>
        <v>945</v>
      </c>
      <c r="AG139" s="4">
        <f t="shared" si="21"/>
        <v>604</v>
      </c>
      <c r="AH139" s="4">
        <f t="shared" si="17"/>
        <v>906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 x14ac:dyDescent="0.25">
      <c r="A140" s="1">
        <v>43916</v>
      </c>
      <c r="B140" t="s">
        <v>324</v>
      </c>
      <c r="C140" t="s">
        <v>112</v>
      </c>
      <c r="D140">
        <v>88</v>
      </c>
      <c r="E140">
        <v>1</v>
      </c>
      <c r="F140">
        <v>1</v>
      </c>
      <c r="G140" t="s">
        <v>12</v>
      </c>
      <c r="H140" t="s">
        <v>13</v>
      </c>
      <c r="I140">
        <v>6.7199999999999996E-2</v>
      </c>
      <c r="J140">
        <v>1.49</v>
      </c>
      <c r="K140">
        <v>26.1</v>
      </c>
      <c r="L140" t="s">
        <v>14</v>
      </c>
      <c r="M140" t="s">
        <v>13</v>
      </c>
      <c r="N140">
        <v>1.77</v>
      </c>
      <c r="O140">
        <v>27.6</v>
      </c>
      <c r="P140">
        <v>814</v>
      </c>
      <c r="R140" s="4">
        <v>1.5</v>
      </c>
      <c r="S140" s="4">
        <v>1</v>
      </c>
      <c r="T140" s="4"/>
      <c r="U140" s="4">
        <f t="shared" si="18"/>
        <v>26.1</v>
      </c>
      <c r="V140" s="4">
        <f t="shared" si="19"/>
        <v>18.600000000000001</v>
      </c>
      <c r="W140" s="4">
        <f t="shared" si="20"/>
        <v>27.900000000000002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6"/>
        <v>814</v>
      </c>
      <c r="AG140" s="4">
        <f t="shared" si="21"/>
        <v>473</v>
      </c>
      <c r="AH140" s="4">
        <f t="shared" si="17"/>
        <v>709.5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 x14ac:dyDescent="0.25">
      <c r="A141" s="1">
        <v>43916</v>
      </c>
      <c r="B141" t="s">
        <v>324</v>
      </c>
      <c r="C141" t="s">
        <v>336</v>
      </c>
      <c r="D141">
        <v>89</v>
      </c>
      <c r="E141">
        <v>1</v>
      </c>
      <c r="F141">
        <v>1</v>
      </c>
      <c r="G141" t="s">
        <v>12</v>
      </c>
      <c r="H141" t="s">
        <v>13</v>
      </c>
      <c r="I141">
        <v>4.1399999999999999E-2</v>
      </c>
      <c r="J141">
        <v>0.79100000000000004</v>
      </c>
      <c r="K141">
        <v>12.9</v>
      </c>
      <c r="L141" t="s">
        <v>14</v>
      </c>
      <c r="M141" t="s">
        <v>13</v>
      </c>
      <c r="N141">
        <v>1.18</v>
      </c>
      <c r="O141">
        <v>18.2</v>
      </c>
      <c r="P141">
        <v>535</v>
      </c>
      <c r="R141" s="4">
        <v>1.5</v>
      </c>
      <c r="S141" s="4">
        <v>1</v>
      </c>
      <c r="T141" s="4"/>
      <c r="U141" s="4">
        <f t="shared" si="18"/>
        <v>12.9</v>
      </c>
      <c r="V141" s="4">
        <f t="shared" si="19"/>
        <v>5.4</v>
      </c>
      <c r="W141" s="4">
        <f t="shared" si="20"/>
        <v>8.1000000000000014</v>
      </c>
      <c r="Z141" s="7">
        <f>ABS(100*ABS(W141-W135)/AVERAGE(W141,W135))</f>
        <v>48.951048951048918</v>
      </c>
      <c r="AA141" s="7" t="str">
        <f>IF(W141&gt;10, (IF((AND(Z141&gt;=0,Z141&lt;=20)=TRUE),"PASS","FAIL")),(IF((AND(Z141&gt;=0,Z141&lt;=50)=TRUE),"PASS","FAIL")))</f>
        <v>PASS</v>
      </c>
      <c r="AD141" s="4">
        <v>1</v>
      </c>
      <c r="AE141" s="4"/>
      <c r="AF141" s="4">
        <f t="shared" si="16"/>
        <v>535</v>
      </c>
      <c r="AG141" s="4">
        <f t="shared" si="21"/>
        <v>194</v>
      </c>
      <c r="AH141" s="4">
        <f t="shared" si="17"/>
        <v>291</v>
      </c>
      <c r="AK141" s="7">
        <f>ABS(100*ABS(AH141-AH135)/AVERAGE(AH141,AH135))</f>
        <v>15.238095238095237</v>
      </c>
      <c r="AL141" s="7" t="str">
        <f>IF(AH141&gt;10, (IF((AND(AK141&gt;=0,AK141&lt;=20)=TRUE),"PASS","FAIL")),(IF((AND(AK141&gt;=0,AK141&lt;=50)=TRUE),"PASS","FAIL")))</f>
        <v>PASS</v>
      </c>
      <c r="AO141" s="4"/>
      <c r="AP141" s="4"/>
      <c r="AQ141" s="4"/>
    </row>
    <row r="142" spans="1:43" x14ac:dyDescent="0.25">
      <c r="A142" s="1">
        <v>43916</v>
      </c>
      <c r="B142" t="s">
        <v>324</v>
      </c>
      <c r="C142" t="s">
        <v>337</v>
      </c>
      <c r="D142">
        <v>90</v>
      </c>
      <c r="E142">
        <v>1</v>
      </c>
      <c r="F142">
        <v>1</v>
      </c>
      <c r="G142" t="s">
        <v>12</v>
      </c>
      <c r="H142" t="s">
        <v>13</v>
      </c>
      <c r="I142">
        <v>0.112</v>
      </c>
      <c r="J142">
        <v>2.27</v>
      </c>
      <c r="K142">
        <v>40.700000000000003</v>
      </c>
      <c r="L142" t="s">
        <v>14</v>
      </c>
      <c r="M142" t="s">
        <v>13</v>
      </c>
      <c r="N142">
        <v>2.08</v>
      </c>
      <c r="O142">
        <v>32.700000000000003</v>
      </c>
      <c r="P142">
        <v>967</v>
      </c>
      <c r="R142" s="4">
        <v>1.5</v>
      </c>
      <c r="S142" s="4">
        <v>1</v>
      </c>
      <c r="T142" s="4"/>
      <c r="U142" s="4">
        <f t="shared" si="18"/>
        <v>40.700000000000003</v>
      </c>
      <c r="V142" s="4">
        <f t="shared" si="19"/>
        <v>33.200000000000003</v>
      </c>
      <c r="W142" s="4">
        <f t="shared" si="20"/>
        <v>49.800000000000004</v>
      </c>
      <c r="X142" s="5"/>
      <c r="Y142" s="5"/>
      <c r="AB142" s="7">
        <f>100*((W142*10250)-(W140*10000))/(1000*250)</f>
        <v>92.580000000000027</v>
      </c>
      <c r="AC142" s="7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4">
        <f t="shared" si="16"/>
        <v>967</v>
      </c>
      <c r="AG142" s="4">
        <f t="shared" si="21"/>
        <v>626</v>
      </c>
      <c r="AH142" s="4">
        <f t="shared" si="17"/>
        <v>939</v>
      </c>
      <c r="AI142" s="5"/>
      <c r="AJ142" s="5"/>
      <c r="AM142" s="7">
        <f>100*((AH142*10250)-(AH140*10000))/(10000*250)</f>
        <v>101.19</v>
      </c>
      <c r="AN142" s="7" t="str">
        <f>IF(AH142&gt;30, (IF((AND(AM142&gt;=80,AM142&lt;=120)=TRUE),"PASS","FAIL")),(IF((AND(AM142&gt;=50,AM142&lt;=150)=TRUE),"PASS","FAIL")))</f>
        <v>PASS</v>
      </c>
      <c r="AO142" s="4"/>
      <c r="AP142" s="4"/>
      <c r="AQ142" s="4"/>
    </row>
    <row r="143" spans="1:43" x14ac:dyDescent="0.25">
      <c r="A143" s="1">
        <v>43916</v>
      </c>
      <c r="B143" t="s">
        <v>324</v>
      </c>
      <c r="C143" t="s">
        <v>325</v>
      </c>
      <c r="D143" t="s">
        <v>11</v>
      </c>
      <c r="E143">
        <v>1</v>
      </c>
      <c r="F143">
        <v>1</v>
      </c>
      <c r="G143" t="s">
        <v>12</v>
      </c>
      <c r="H143" t="s">
        <v>13</v>
      </c>
      <c r="I143">
        <v>7.5700000000000003E-2</v>
      </c>
      <c r="J143">
        <v>1.37</v>
      </c>
      <c r="K143">
        <v>23.9</v>
      </c>
      <c r="L143" t="s">
        <v>14</v>
      </c>
      <c r="M143" t="s">
        <v>13</v>
      </c>
      <c r="N143">
        <v>0.55300000000000005</v>
      </c>
      <c r="O143">
        <v>8.6199999999999992</v>
      </c>
      <c r="P143">
        <v>252</v>
      </c>
      <c r="R143" s="4">
        <v>1</v>
      </c>
      <c r="S143" s="4">
        <v>1</v>
      </c>
      <c r="T143" s="4"/>
      <c r="U143" s="4">
        <f t="shared" si="18"/>
        <v>23.9</v>
      </c>
      <c r="V143" s="4">
        <f t="shared" si="19"/>
        <v>23.9</v>
      </c>
      <c r="W143" s="4">
        <f t="shared" si="20"/>
        <v>23.9</v>
      </c>
      <c r="X143" s="5">
        <f>100*(W143-25)/25</f>
        <v>-4.4000000000000057</v>
      </c>
      <c r="Y143" s="5" t="str">
        <f>IF((ABS(X143))&lt;=20,"PASS","FAIL")</f>
        <v>PASS</v>
      </c>
      <c r="Z143" s="7"/>
      <c r="AA143" s="7"/>
      <c r="AB143" s="4"/>
      <c r="AC143" s="4"/>
      <c r="AD143" s="4">
        <v>1</v>
      </c>
      <c r="AE143" s="4"/>
      <c r="AF143" s="4">
        <f t="shared" si="16"/>
        <v>252</v>
      </c>
      <c r="AG143" s="4">
        <f t="shared" si="21"/>
        <v>252</v>
      </c>
      <c r="AH143" s="4">
        <f t="shared" si="17"/>
        <v>252</v>
      </c>
      <c r="AI143" s="5">
        <f>100*(AH143-250)/250</f>
        <v>0.8</v>
      </c>
      <c r="AJ143" s="5" t="str">
        <f>IF((ABS(AI143))&lt;=20,"PASS","FAIL")</f>
        <v>PASS</v>
      </c>
      <c r="AK143" s="7"/>
      <c r="AL143" s="7"/>
      <c r="AM143" s="4"/>
      <c r="AN143" s="4"/>
      <c r="AO143" s="4"/>
      <c r="AP143" s="4"/>
      <c r="AQ143" s="4"/>
    </row>
    <row r="144" spans="1:43" x14ac:dyDescent="0.25">
      <c r="A144" s="1">
        <v>43916</v>
      </c>
      <c r="B144" t="s">
        <v>324</v>
      </c>
      <c r="C144" t="s">
        <v>189</v>
      </c>
      <c r="D144" t="s">
        <v>15</v>
      </c>
      <c r="E144">
        <v>1</v>
      </c>
      <c r="F144">
        <v>1</v>
      </c>
      <c r="G144" t="s">
        <v>12</v>
      </c>
      <c r="H144" t="s">
        <v>13</v>
      </c>
      <c r="I144">
        <v>4.7200000000000002E-3</v>
      </c>
      <c r="J144">
        <v>4.9599999999999998E-2</v>
      </c>
      <c r="K144">
        <v>-1.06</v>
      </c>
      <c r="L144" t="s">
        <v>14</v>
      </c>
      <c r="M144" t="s">
        <v>13</v>
      </c>
      <c r="N144">
        <v>1.18E-2</v>
      </c>
      <c r="O144">
        <v>0.25600000000000001</v>
      </c>
      <c r="P144">
        <v>7.21</v>
      </c>
      <c r="R144" s="4">
        <v>1</v>
      </c>
      <c r="S144" s="4">
        <v>1</v>
      </c>
      <c r="T144" s="4"/>
      <c r="U144" s="4">
        <f t="shared" si="18"/>
        <v>-1.06</v>
      </c>
      <c r="V144" s="4">
        <f t="shared" si="19"/>
        <v>-1.06</v>
      </c>
      <c r="W144" s="4">
        <f t="shared" si="20"/>
        <v>-1.06</v>
      </c>
      <c r="X144" s="4"/>
      <c r="Y144" s="4"/>
      <c r="Z144" s="7"/>
      <c r="AA144" s="7"/>
      <c r="AD144" s="4">
        <v>1</v>
      </c>
      <c r="AE144" s="4"/>
      <c r="AF144" s="4">
        <f t="shared" si="16"/>
        <v>7.21</v>
      </c>
      <c r="AG144" s="4">
        <f t="shared" si="21"/>
        <v>7.21</v>
      </c>
      <c r="AH144" s="4">
        <f t="shared" si="17"/>
        <v>7.21</v>
      </c>
      <c r="AI144" s="4"/>
      <c r="AJ144" s="4"/>
      <c r="AK144" s="7"/>
      <c r="AL144" s="7"/>
      <c r="AO144" s="4"/>
      <c r="AP144" s="4"/>
      <c r="AQ144" s="4"/>
    </row>
    <row r="145" spans="1:43" x14ac:dyDescent="0.25">
      <c r="A145" s="1">
        <v>43916</v>
      </c>
      <c r="B145" t="s">
        <v>324</v>
      </c>
      <c r="C145" t="s">
        <v>113</v>
      </c>
      <c r="D145">
        <v>91</v>
      </c>
      <c r="E145">
        <v>1</v>
      </c>
      <c r="F145">
        <v>1</v>
      </c>
      <c r="G145" t="s">
        <v>12</v>
      </c>
      <c r="H145" t="s">
        <v>13</v>
      </c>
      <c r="I145">
        <v>6.7799999999999999E-2</v>
      </c>
      <c r="J145">
        <v>1.5</v>
      </c>
      <c r="K145">
        <v>26.2</v>
      </c>
      <c r="L145" t="s">
        <v>14</v>
      </c>
      <c r="M145" t="s">
        <v>13</v>
      </c>
      <c r="N145">
        <v>2</v>
      </c>
      <c r="O145">
        <v>31.1</v>
      </c>
      <c r="P145">
        <v>919</v>
      </c>
      <c r="R145" s="4">
        <v>1.5</v>
      </c>
      <c r="S145" s="4">
        <v>1</v>
      </c>
      <c r="T145" s="4"/>
      <c r="U145" s="4">
        <f t="shared" si="18"/>
        <v>26.2</v>
      </c>
      <c r="V145" s="4">
        <f t="shared" si="19"/>
        <v>18.7</v>
      </c>
      <c r="W145" s="4">
        <f t="shared" si="20"/>
        <v>28.049999999999997</v>
      </c>
      <c r="X145" s="5"/>
      <c r="Y145" s="5"/>
      <c r="AB145" s="7"/>
      <c r="AC145" s="7"/>
      <c r="AD145" s="4">
        <v>1</v>
      </c>
      <c r="AE145" s="4"/>
      <c r="AF145" s="4">
        <f t="shared" si="16"/>
        <v>919</v>
      </c>
      <c r="AG145" s="4">
        <f t="shared" si="21"/>
        <v>578</v>
      </c>
      <c r="AH145" s="4">
        <f t="shared" si="17"/>
        <v>867</v>
      </c>
      <c r="AI145" s="5"/>
      <c r="AJ145" s="5"/>
      <c r="AM145" s="7"/>
      <c r="AN145" s="7"/>
      <c r="AO145" s="4"/>
      <c r="AP145" s="4"/>
      <c r="AQ145" s="4"/>
    </row>
    <row r="146" spans="1:43" x14ac:dyDescent="0.25">
      <c r="A146" s="1">
        <v>43916</v>
      </c>
      <c r="B146" t="s">
        <v>324</v>
      </c>
      <c r="C146" t="s">
        <v>114</v>
      </c>
      <c r="D146">
        <v>92</v>
      </c>
      <c r="E146">
        <v>1</v>
      </c>
      <c r="F146">
        <v>1</v>
      </c>
      <c r="G146" t="s">
        <v>12</v>
      </c>
      <c r="H146" t="s">
        <v>13</v>
      </c>
      <c r="I146">
        <v>6.6299999999999998E-2</v>
      </c>
      <c r="J146">
        <v>1.49</v>
      </c>
      <c r="K146">
        <v>26</v>
      </c>
      <c r="L146" t="s">
        <v>14</v>
      </c>
      <c r="M146" t="s">
        <v>13</v>
      </c>
      <c r="N146">
        <v>2.0499999999999998</v>
      </c>
      <c r="O146">
        <v>32</v>
      </c>
      <c r="P146">
        <v>947</v>
      </c>
      <c r="R146" s="4">
        <v>1.5</v>
      </c>
      <c r="S146" s="4">
        <v>1</v>
      </c>
      <c r="T146" s="4"/>
      <c r="U146" s="4">
        <f t="shared" si="18"/>
        <v>26</v>
      </c>
      <c r="V146" s="4">
        <f t="shared" si="19"/>
        <v>18.5</v>
      </c>
      <c r="W146" s="4">
        <f t="shared" si="20"/>
        <v>27.75</v>
      </c>
      <c r="X146" s="5"/>
      <c r="Y146" s="5"/>
      <c r="AD146" s="4">
        <v>1</v>
      </c>
      <c r="AE146" s="4"/>
      <c r="AF146" s="4">
        <f t="shared" si="16"/>
        <v>947</v>
      </c>
      <c r="AG146" s="4">
        <f t="shared" si="21"/>
        <v>606</v>
      </c>
      <c r="AH146" s="4">
        <f t="shared" si="17"/>
        <v>909</v>
      </c>
      <c r="AI146" s="5"/>
      <c r="AJ146" s="5"/>
      <c r="AO146" s="4"/>
      <c r="AP146" s="4"/>
      <c r="AQ146" s="4"/>
    </row>
    <row r="147" spans="1:43" x14ac:dyDescent="0.25">
      <c r="A147" s="1">
        <v>43916</v>
      </c>
      <c r="B147" t="s">
        <v>324</v>
      </c>
      <c r="C147" t="s">
        <v>115</v>
      </c>
      <c r="D147">
        <v>93</v>
      </c>
      <c r="E147">
        <v>1</v>
      </c>
      <c r="F147">
        <v>1</v>
      </c>
      <c r="G147" t="s">
        <v>12</v>
      </c>
      <c r="H147" t="s">
        <v>13</v>
      </c>
      <c r="I147">
        <v>4.9799999999999997E-2</v>
      </c>
      <c r="J147">
        <v>1.1200000000000001</v>
      </c>
      <c r="K147">
        <v>19.100000000000001</v>
      </c>
      <c r="L147" t="s">
        <v>14</v>
      </c>
      <c r="M147" t="s">
        <v>13</v>
      </c>
      <c r="N147">
        <v>1.32</v>
      </c>
      <c r="O147">
        <v>19.899999999999999</v>
      </c>
      <c r="P147">
        <v>584</v>
      </c>
      <c r="R147" s="4">
        <v>1.5</v>
      </c>
      <c r="S147" s="4">
        <v>1</v>
      </c>
      <c r="T147" s="4"/>
      <c r="U147" s="4">
        <f t="shared" si="18"/>
        <v>19.100000000000001</v>
      </c>
      <c r="V147" s="4">
        <f t="shared" si="19"/>
        <v>11.600000000000001</v>
      </c>
      <c r="W147" s="4">
        <f t="shared" si="20"/>
        <v>17.400000000000002</v>
      </c>
      <c r="Z147" s="7"/>
      <c r="AA147" s="7"/>
      <c r="AD147" s="4">
        <v>1</v>
      </c>
      <c r="AE147" s="4"/>
      <c r="AF147" s="4">
        <f t="shared" si="16"/>
        <v>584</v>
      </c>
      <c r="AG147" s="4">
        <f t="shared" si="21"/>
        <v>243</v>
      </c>
      <c r="AH147" s="4">
        <f t="shared" si="17"/>
        <v>364.5</v>
      </c>
      <c r="AK147" s="7"/>
      <c r="AL147" s="7"/>
      <c r="AO147" s="4"/>
      <c r="AP147" s="4"/>
      <c r="AQ147" s="4"/>
    </row>
    <row r="148" spans="1:43" x14ac:dyDescent="0.25">
      <c r="A148" s="1">
        <v>43916</v>
      </c>
      <c r="B148" t="s">
        <v>324</v>
      </c>
      <c r="C148" t="s">
        <v>116</v>
      </c>
      <c r="D148">
        <v>94</v>
      </c>
      <c r="E148">
        <v>1</v>
      </c>
      <c r="F148">
        <v>1</v>
      </c>
      <c r="G148" t="s">
        <v>12</v>
      </c>
      <c r="H148" t="s">
        <v>13</v>
      </c>
      <c r="I148">
        <v>5.6300000000000003E-2</v>
      </c>
      <c r="J148">
        <v>1.22</v>
      </c>
      <c r="K148">
        <v>21</v>
      </c>
      <c r="L148" t="s">
        <v>14</v>
      </c>
      <c r="M148" t="s">
        <v>13</v>
      </c>
      <c r="N148">
        <v>1.38</v>
      </c>
      <c r="O148">
        <v>20.6</v>
      </c>
      <c r="P148">
        <v>605</v>
      </c>
      <c r="R148" s="4">
        <v>1.5</v>
      </c>
      <c r="S148" s="4">
        <v>1</v>
      </c>
      <c r="T148" s="4"/>
      <c r="U148" s="4">
        <f t="shared" si="18"/>
        <v>21</v>
      </c>
      <c r="V148" s="4">
        <f t="shared" si="19"/>
        <v>13.5</v>
      </c>
      <c r="W148" s="4">
        <f t="shared" si="20"/>
        <v>20.25</v>
      </c>
      <c r="AB148" s="7"/>
      <c r="AC148" s="7"/>
      <c r="AD148" s="4">
        <v>1</v>
      </c>
      <c r="AE148" s="4"/>
      <c r="AF148" s="4">
        <f t="shared" si="16"/>
        <v>605</v>
      </c>
      <c r="AG148" s="4">
        <f t="shared" si="21"/>
        <v>264</v>
      </c>
      <c r="AH148" s="4">
        <f t="shared" si="17"/>
        <v>396</v>
      </c>
      <c r="AM148" s="7"/>
      <c r="AN148" s="7"/>
      <c r="AO148" s="4"/>
      <c r="AP148" s="4"/>
      <c r="AQ148" s="4"/>
    </row>
    <row r="149" spans="1:43" x14ac:dyDescent="0.25">
      <c r="A149" s="1">
        <v>43916</v>
      </c>
      <c r="B149" t="s">
        <v>324</v>
      </c>
      <c r="C149" t="s">
        <v>117</v>
      </c>
      <c r="D149">
        <v>95</v>
      </c>
      <c r="E149">
        <v>1</v>
      </c>
      <c r="F149">
        <v>1</v>
      </c>
      <c r="G149" t="s">
        <v>12</v>
      </c>
      <c r="H149" t="s">
        <v>13</v>
      </c>
      <c r="I149">
        <v>6.6799999999999998E-2</v>
      </c>
      <c r="J149">
        <v>1.5</v>
      </c>
      <c r="K149">
        <v>26.2</v>
      </c>
      <c r="L149" t="s">
        <v>14</v>
      </c>
      <c r="M149" t="s">
        <v>13</v>
      </c>
      <c r="N149">
        <v>1.41</v>
      </c>
      <c r="O149">
        <v>20.5</v>
      </c>
      <c r="P149">
        <v>602</v>
      </c>
      <c r="R149" s="4">
        <v>1.5</v>
      </c>
      <c r="S149" s="4">
        <v>1</v>
      </c>
      <c r="T149" s="4"/>
      <c r="U149" s="4">
        <f t="shared" si="18"/>
        <v>26.2</v>
      </c>
      <c r="V149" s="4">
        <f t="shared" si="19"/>
        <v>18.7</v>
      </c>
      <c r="W149" s="4">
        <f t="shared" si="20"/>
        <v>28.049999999999997</v>
      </c>
      <c r="X149" s="5"/>
      <c r="Y149" s="5"/>
      <c r="AD149" s="4">
        <v>1</v>
      </c>
      <c r="AE149" s="4"/>
      <c r="AF149" s="4">
        <f t="shared" si="16"/>
        <v>602</v>
      </c>
      <c r="AG149" s="4">
        <f t="shared" si="21"/>
        <v>261</v>
      </c>
      <c r="AH149" s="4">
        <f t="shared" si="17"/>
        <v>391.5</v>
      </c>
      <c r="AI149" s="5"/>
      <c r="AJ149" s="5"/>
      <c r="AO149" s="4"/>
      <c r="AP149" s="4"/>
      <c r="AQ149" s="4"/>
    </row>
    <row r="150" spans="1:43" x14ac:dyDescent="0.25">
      <c r="A150" s="1">
        <v>43916</v>
      </c>
      <c r="B150" t="s">
        <v>324</v>
      </c>
      <c r="C150" t="s">
        <v>118</v>
      </c>
      <c r="D150">
        <v>96</v>
      </c>
      <c r="E150">
        <v>1</v>
      </c>
      <c r="F150">
        <v>1</v>
      </c>
      <c r="G150" t="s">
        <v>12</v>
      </c>
      <c r="H150" t="s">
        <v>13</v>
      </c>
      <c r="I150">
        <v>0.25600000000000001</v>
      </c>
      <c r="J150">
        <v>5.15</v>
      </c>
      <c r="K150">
        <v>93.9</v>
      </c>
      <c r="L150" t="s">
        <v>14</v>
      </c>
      <c r="M150" t="s">
        <v>13</v>
      </c>
      <c r="N150">
        <v>1.91</v>
      </c>
      <c r="O150">
        <v>27.3</v>
      </c>
      <c r="P150">
        <v>805</v>
      </c>
      <c r="R150" s="4">
        <v>1.5</v>
      </c>
      <c r="S150" s="4">
        <v>1</v>
      </c>
      <c r="T150" s="4"/>
      <c r="U150" s="4">
        <f t="shared" si="18"/>
        <v>93.9</v>
      </c>
      <c r="V150" s="4">
        <f t="shared" si="19"/>
        <v>86.4</v>
      </c>
      <c r="W150" s="4">
        <f t="shared" si="20"/>
        <v>129.60000000000002</v>
      </c>
      <c r="AD150" s="4">
        <v>1</v>
      </c>
      <c r="AE150" s="4"/>
      <c r="AF150" s="4">
        <f t="shared" si="16"/>
        <v>805</v>
      </c>
      <c r="AG150" s="4">
        <f t="shared" si="21"/>
        <v>464</v>
      </c>
      <c r="AH150" s="4">
        <f t="shared" si="17"/>
        <v>696</v>
      </c>
      <c r="AO150" s="4"/>
      <c r="AP150" s="4"/>
      <c r="AQ150" s="4"/>
    </row>
    <row r="151" spans="1:43" x14ac:dyDescent="0.25">
      <c r="A151" s="1">
        <v>43916</v>
      </c>
      <c r="B151" t="s">
        <v>324</v>
      </c>
      <c r="C151" t="s">
        <v>119</v>
      </c>
      <c r="D151">
        <v>97</v>
      </c>
      <c r="E151">
        <v>1</v>
      </c>
      <c r="F151">
        <v>1</v>
      </c>
      <c r="G151" t="s">
        <v>12</v>
      </c>
      <c r="H151" t="s">
        <v>13</v>
      </c>
      <c r="I151">
        <v>4.8300000000000003E-2</v>
      </c>
      <c r="J151">
        <v>0.89</v>
      </c>
      <c r="K151">
        <v>14.8</v>
      </c>
      <c r="L151" t="s">
        <v>14</v>
      </c>
      <c r="M151" t="s">
        <v>13</v>
      </c>
      <c r="N151">
        <v>1.27</v>
      </c>
      <c r="O151">
        <v>18.3</v>
      </c>
      <c r="P151">
        <v>538</v>
      </c>
      <c r="R151" s="4">
        <v>1.5</v>
      </c>
      <c r="S151" s="4">
        <v>1</v>
      </c>
      <c r="T151" s="4"/>
      <c r="U151" s="4">
        <f t="shared" si="18"/>
        <v>14.8</v>
      </c>
      <c r="V151" s="4">
        <f t="shared" si="19"/>
        <v>7.3000000000000007</v>
      </c>
      <c r="W151" s="4">
        <f t="shared" si="20"/>
        <v>10.950000000000001</v>
      </c>
      <c r="AD151" s="4">
        <v>1</v>
      </c>
      <c r="AE151" s="4"/>
      <c r="AF151" s="4">
        <f t="shared" si="16"/>
        <v>538</v>
      </c>
      <c r="AG151" s="4">
        <f t="shared" si="21"/>
        <v>197</v>
      </c>
      <c r="AH151" s="4">
        <f t="shared" si="17"/>
        <v>295.5</v>
      </c>
      <c r="AO151" s="4"/>
      <c r="AP151" s="4"/>
      <c r="AQ151" s="4"/>
    </row>
    <row r="152" spans="1:43" x14ac:dyDescent="0.25">
      <c r="A152" s="1">
        <v>43916</v>
      </c>
      <c r="B152" t="s">
        <v>324</v>
      </c>
      <c r="C152" t="s">
        <v>120</v>
      </c>
      <c r="D152">
        <v>98</v>
      </c>
      <c r="E152">
        <v>1</v>
      </c>
      <c r="F152">
        <v>1</v>
      </c>
      <c r="G152" t="s">
        <v>12</v>
      </c>
      <c r="H152" t="s">
        <v>13</v>
      </c>
      <c r="I152">
        <v>0.152</v>
      </c>
      <c r="J152">
        <v>3.17</v>
      </c>
      <c r="K152">
        <v>57.4</v>
      </c>
      <c r="L152" t="s">
        <v>14</v>
      </c>
      <c r="M152" t="s">
        <v>13</v>
      </c>
      <c r="N152">
        <v>1.32</v>
      </c>
      <c r="O152">
        <v>18.899999999999999</v>
      </c>
      <c r="P152">
        <v>555</v>
      </c>
      <c r="R152" s="4">
        <v>1.5</v>
      </c>
      <c r="S152" s="4">
        <v>1</v>
      </c>
      <c r="T152" s="4"/>
      <c r="U152" s="4">
        <f t="shared" si="18"/>
        <v>57.4</v>
      </c>
      <c r="V152" s="4">
        <f t="shared" si="19"/>
        <v>49.9</v>
      </c>
      <c r="W152" s="4">
        <f t="shared" si="20"/>
        <v>74.849999999999994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16"/>
        <v>555</v>
      </c>
      <c r="AG152" s="4">
        <f t="shared" si="21"/>
        <v>214</v>
      </c>
      <c r="AH152" s="4">
        <f t="shared" si="17"/>
        <v>321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 x14ac:dyDescent="0.25">
      <c r="A153" s="1">
        <v>43916</v>
      </c>
      <c r="B153" t="s">
        <v>324</v>
      </c>
      <c r="C153" t="s">
        <v>121</v>
      </c>
      <c r="D153">
        <v>99</v>
      </c>
      <c r="E153">
        <v>1</v>
      </c>
      <c r="F153">
        <v>1</v>
      </c>
      <c r="G153" t="s">
        <v>12</v>
      </c>
      <c r="H153" t="s">
        <v>13</v>
      </c>
      <c r="I153">
        <v>0.16300000000000001</v>
      </c>
      <c r="J153">
        <v>3.34</v>
      </c>
      <c r="K153">
        <v>60.6</v>
      </c>
      <c r="L153" t="s">
        <v>14</v>
      </c>
      <c r="M153" t="s">
        <v>13</v>
      </c>
      <c r="N153">
        <v>1.18</v>
      </c>
      <c r="O153">
        <v>16.8</v>
      </c>
      <c r="P153">
        <v>492</v>
      </c>
      <c r="R153" s="4">
        <v>1.5</v>
      </c>
      <c r="S153" s="4">
        <v>1</v>
      </c>
      <c r="T153" s="4"/>
      <c r="U153" s="4">
        <f t="shared" si="18"/>
        <v>60.6</v>
      </c>
      <c r="V153" s="4">
        <f t="shared" si="19"/>
        <v>53.1</v>
      </c>
      <c r="W153" s="4">
        <f t="shared" si="20"/>
        <v>79.650000000000006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16"/>
        <v>492</v>
      </c>
      <c r="AG153" s="4">
        <f t="shared" si="21"/>
        <v>151</v>
      </c>
      <c r="AH153" s="4">
        <f t="shared" si="17"/>
        <v>226.5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 x14ac:dyDescent="0.25">
      <c r="A154" s="1">
        <v>43916</v>
      </c>
      <c r="B154" t="s">
        <v>324</v>
      </c>
      <c r="C154" t="s">
        <v>122</v>
      </c>
      <c r="D154">
        <v>100</v>
      </c>
      <c r="E154">
        <v>1</v>
      </c>
      <c r="F154">
        <v>1</v>
      </c>
      <c r="G154" t="s">
        <v>12</v>
      </c>
      <c r="H154" t="s">
        <v>13</v>
      </c>
      <c r="I154">
        <v>4.7399999999999998E-2</v>
      </c>
      <c r="J154">
        <v>1.02</v>
      </c>
      <c r="K154">
        <v>17.3</v>
      </c>
      <c r="L154" t="s">
        <v>14</v>
      </c>
      <c r="M154" t="s">
        <v>13</v>
      </c>
      <c r="N154">
        <v>1.3</v>
      </c>
      <c r="O154">
        <v>18.399999999999999</v>
      </c>
      <c r="P154">
        <v>539</v>
      </c>
      <c r="R154" s="4">
        <v>1.5</v>
      </c>
      <c r="S154" s="4">
        <v>1</v>
      </c>
      <c r="T154" s="4"/>
      <c r="U154" s="4">
        <f t="shared" si="18"/>
        <v>17.3</v>
      </c>
      <c r="V154" s="4">
        <f t="shared" si="19"/>
        <v>9.8000000000000007</v>
      </c>
      <c r="W154" s="4">
        <f t="shared" si="20"/>
        <v>14.700000000000001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16"/>
        <v>539</v>
      </c>
      <c r="AG154" s="4">
        <f t="shared" si="21"/>
        <v>198</v>
      </c>
      <c r="AH154" s="4">
        <f t="shared" si="17"/>
        <v>297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 x14ac:dyDescent="0.25">
      <c r="A155" s="1">
        <v>43916</v>
      </c>
      <c r="B155" t="s">
        <v>324</v>
      </c>
      <c r="C155" t="s">
        <v>325</v>
      </c>
      <c r="D155" t="s">
        <v>11</v>
      </c>
      <c r="E155">
        <v>1</v>
      </c>
      <c r="F155">
        <v>1</v>
      </c>
      <c r="G155" t="s">
        <v>12</v>
      </c>
      <c r="H155" t="s">
        <v>13</v>
      </c>
      <c r="I155">
        <v>7.6200000000000004E-2</v>
      </c>
      <c r="J155">
        <v>1.55</v>
      </c>
      <c r="K155">
        <v>27.1</v>
      </c>
      <c r="L155" t="s">
        <v>14</v>
      </c>
      <c r="M155" t="s">
        <v>13</v>
      </c>
      <c r="N155">
        <v>0.20899999999999999</v>
      </c>
      <c r="O155">
        <v>2.25</v>
      </c>
      <c r="P155">
        <v>65.400000000000006</v>
      </c>
      <c r="R155" s="4">
        <v>1</v>
      </c>
      <c r="S155" s="4">
        <v>1</v>
      </c>
      <c r="T155" s="4"/>
      <c r="U155" s="4">
        <f t="shared" si="18"/>
        <v>27.1</v>
      </c>
      <c r="V155" s="4">
        <f t="shared" si="19"/>
        <v>27.1</v>
      </c>
      <c r="W155" s="4">
        <f t="shared" si="20"/>
        <v>27.1</v>
      </c>
      <c r="X155" s="5">
        <f>100*(W155-25)/25</f>
        <v>8.4000000000000057</v>
      </c>
      <c r="Y155" s="5" t="str">
        <f>IF((ABS(X155))&lt;=20,"PASS","FAIL")</f>
        <v>PASS</v>
      </c>
      <c r="AD155" s="4">
        <v>3</v>
      </c>
      <c r="AE155" s="4" t="s">
        <v>407</v>
      </c>
      <c r="AF155" s="4">
        <f t="shared" si="16"/>
        <v>65.400000000000006</v>
      </c>
      <c r="AG155" s="4">
        <f t="shared" si="21"/>
        <v>65.400000000000006</v>
      </c>
      <c r="AH155" s="4">
        <f t="shared" si="17"/>
        <v>65.400000000000006</v>
      </c>
      <c r="AI155" s="5">
        <f>100*(AH155-250)/250</f>
        <v>-73.84</v>
      </c>
      <c r="AJ155" s="5" t="str">
        <f>IF((ABS(AI155))&lt;=20,"PASS","FAIL")</f>
        <v>FAIL</v>
      </c>
      <c r="AO155" s="4"/>
      <c r="AP155" s="4"/>
      <c r="AQ155" s="4"/>
    </row>
    <row r="156" spans="1:43" x14ac:dyDescent="0.25">
      <c r="A156" s="1">
        <v>43916</v>
      </c>
      <c r="B156" t="s">
        <v>324</v>
      </c>
      <c r="C156" t="s">
        <v>189</v>
      </c>
      <c r="D156" t="s">
        <v>15</v>
      </c>
      <c r="E156">
        <v>1</v>
      </c>
      <c r="F156">
        <v>1</v>
      </c>
      <c r="G156" t="s">
        <v>12</v>
      </c>
      <c r="H156" t="s">
        <v>13</v>
      </c>
      <c r="I156">
        <v>5.2399999999999999E-3</v>
      </c>
      <c r="J156">
        <v>6.4600000000000005E-2</v>
      </c>
      <c r="K156">
        <v>-0.77200000000000002</v>
      </c>
      <c r="L156" t="s">
        <v>14</v>
      </c>
      <c r="M156" t="s">
        <v>13</v>
      </c>
      <c r="N156">
        <v>7.8899999999999994E-3</v>
      </c>
      <c r="O156">
        <v>0.113</v>
      </c>
      <c r="P156">
        <v>3.05</v>
      </c>
      <c r="R156" s="4">
        <v>1</v>
      </c>
      <c r="S156" s="4">
        <v>1</v>
      </c>
      <c r="T156" s="4"/>
      <c r="U156" s="4">
        <f t="shared" si="18"/>
        <v>-0.77200000000000002</v>
      </c>
      <c r="V156" s="4">
        <f t="shared" si="19"/>
        <v>-0.77200000000000002</v>
      </c>
      <c r="W156" s="4">
        <f t="shared" si="20"/>
        <v>-0.77200000000000002</v>
      </c>
      <c r="AD156" s="4">
        <v>3</v>
      </c>
      <c r="AE156" s="4" t="s">
        <v>407</v>
      </c>
      <c r="AF156" s="4">
        <f t="shared" si="16"/>
        <v>3.05</v>
      </c>
      <c r="AG156" s="4">
        <f t="shared" si="21"/>
        <v>3.05</v>
      </c>
      <c r="AH156" s="4">
        <f t="shared" si="17"/>
        <v>3.05</v>
      </c>
      <c r="AO156" s="4"/>
      <c r="AP156" s="4"/>
      <c r="AQ156" s="4"/>
    </row>
    <row r="157" spans="1:43" x14ac:dyDescent="0.25">
      <c r="A157" s="1">
        <v>43916</v>
      </c>
      <c r="B157" t="s">
        <v>324</v>
      </c>
      <c r="C157" t="s">
        <v>338</v>
      </c>
      <c r="D157">
        <v>101</v>
      </c>
      <c r="E157">
        <v>1</v>
      </c>
      <c r="F157">
        <v>1</v>
      </c>
      <c r="G157" t="s">
        <v>12</v>
      </c>
      <c r="H157" t="s">
        <v>13</v>
      </c>
      <c r="I157">
        <v>4.8899999999999999E-2</v>
      </c>
      <c r="J157">
        <v>1.05</v>
      </c>
      <c r="K157">
        <v>17.8</v>
      </c>
      <c r="L157" t="s">
        <v>14</v>
      </c>
      <c r="M157" t="s">
        <v>13</v>
      </c>
      <c r="N157">
        <v>1.27</v>
      </c>
      <c r="O157">
        <v>17.3</v>
      </c>
      <c r="P157">
        <v>508</v>
      </c>
      <c r="R157" s="4">
        <v>1.5</v>
      </c>
      <c r="S157" s="4">
        <v>1</v>
      </c>
      <c r="T157" s="4"/>
      <c r="U157" s="4">
        <f t="shared" si="18"/>
        <v>17.8</v>
      </c>
      <c r="V157" s="4">
        <f t="shared" si="19"/>
        <v>10.3</v>
      </c>
      <c r="W157" s="4">
        <f t="shared" si="20"/>
        <v>15.450000000000001</v>
      </c>
      <c r="X157" s="5"/>
      <c r="Y157" s="5"/>
      <c r="Z157" s="7">
        <f>ABS(100*ABS(W157-W149)/AVERAGE(W157,W149))</f>
        <v>57.931034482758598</v>
      </c>
      <c r="AA157" s="7" t="str">
        <f>IF(W157&gt;10, (IF((AND(Z157&gt;=0,Z157&lt;=20)=TRUE),"PASS","FAIL")),(IF((AND(Z157&gt;=0,Z157&lt;=50)=TRUE),"PASS","FAIL")))</f>
        <v>FAIL</v>
      </c>
      <c r="AD157" s="4">
        <v>3</v>
      </c>
      <c r="AE157" s="4" t="s">
        <v>407</v>
      </c>
      <c r="AF157" s="4">
        <f t="shared" si="16"/>
        <v>508</v>
      </c>
      <c r="AG157" s="4">
        <f t="shared" si="21"/>
        <v>167</v>
      </c>
      <c r="AH157" s="4">
        <f t="shared" si="17"/>
        <v>250.5</v>
      </c>
      <c r="AI157" s="5"/>
      <c r="AJ157" s="5"/>
      <c r="AK157" s="7">
        <f>ABS(100*ABS(AH157-AH149)/AVERAGE(AH157,AH149))</f>
        <v>43.925233644859816</v>
      </c>
      <c r="AL157" s="7" t="str">
        <f>IF(AH157&gt;10, (IF((AND(AK157&gt;=0,AK157&lt;=20)=TRUE),"PASS","FAIL")),(IF((AND(AK157&gt;=0,AK157&lt;=50)=TRUE),"PASS","FAIL")))</f>
        <v>FAIL</v>
      </c>
      <c r="AO157" s="4"/>
      <c r="AP157" s="4"/>
      <c r="AQ157" s="4"/>
    </row>
    <row r="158" spans="1:43" x14ac:dyDescent="0.25">
      <c r="A158" s="1">
        <v>43916</v>
      </c>
      <c r="B158" t="s">
        <v>324</v>
      </c>
      <c r="C158" t="s">
        <v>339</v>
      </c>
      <c r="D158">
        <v>102</v>
      </c>
      <c r="E158">
        <v>1</v>
      </c>
      <c r="F158">
        <v>1</v>
      </c>
      <c r="G158" t="s">
        <v>12</v>
      </c>
      <c r="H158" t="s">
        <v>13</v>
      </c>
      <c r="I158">
        <v>9.0200000000000002E-2</v>
      </c>
      <c r="J158">
        <v>2.02</v>
      </c>
      <c r="K158">
        <v>36</v>
      </c>
      <c r="L158" t="s">
        <v>14</v>
      </c>
      <c r="M158" t="s">
        <v>13</v>
      </c>
      <c r="N158">
        <v>1.65</v>
      </c>
      <c r="O158">
        <v>22.4</v>
      </c>
      <c r="P158">
        <v>660</v>
      </c>
      <c r="R158" s="4">
        <v>1.5</v>
      </c>
      <c r="S158" s="4">
        <v>1</v>
      </c>
      <c r="T158" s="4"/>
      <c r="U158" s="4">
        <f t="shared" si="18"/>
        <v>36</v>
      </c>
      <c r="V158" s="4">
        <f t="shared" si="19"/>
        <v>28.5</v>
      </c>
      <c r="W158" s="4">
        <f t="shared" si="20"/>
        <v>42.75</v>
      </c>
      <c r="X158" s="5"/>
      <c r="Y158" s="5"/>
      <c r="AB158" s="7">
        <f>100*((W158*10250)-(W154*10000))/(1000*250)</f>
        <v>116.47499999999999</v>
      </c>
      <c r="AC158" s="7" t="str">
        <f>IF(W158&gt;30, (IF((AND(AB158&gt;=80,AB158&lt;=120)=TRUE),"PASS","FAIL")),(IF((AND(AB158&gt;=50,AB158&lt;=150)=TRUE),"PASS","FAIL")))</f>
        <v>PASS</v>
      </c>
      <c r="AD158" s="4">
        <v>3</v>
      </c>
      <c r="AE158" s="4" t="s">
        <v>407</v>
      </c>
      <c r="AF158" s="4">
        <f t="shared" si="16"/>
        <v>660</v>
      </c>
      <c r="AG158" s="4">
        <f t="shared" si="21"/>
        <v>319</v>
      </c>
      <c r="AH158" s="4">
        <f t="shared" si="17"/>
        <v>478.5</v>
      </c>
      <c r="AI158" s="5"/>
      <c r="AJ158" s="5"/>
      <c r="AM158" s="7">
        <f>100*((AH158*10250)-(AH154*10000))/(10000*250)</f>
        <v>77.385000000000005</v>
      </c>
      <c r="AN158" s="7" t="str">
        <f>IF(AH158&gt;30, (IF((AND(AM158&gt;=80,AM158&lt;=120)=TRUE),"PASS","FAIL")),(IF((AND(AM158&gt;=50,AM158&lt;=150)=TRUE),"PASS","FAIL")))</f>
        <v>FAIL</v>
      </c>
      <c r="AO158" s="4"/>
      <c r="AP158" s="4"/>
      <c r="AQ158" s="4"/>
    </row>
    <row r="159" spans="1:43" x14ac:dyDescent="0.25">
      <c r="A159" s="1">
        <v>43916</v>
      </c>
      <c r="B159" t="s">
        <v>324</v>
      </c>
      <c r="C159" t="s">
        <v>123</v>
      </c>
      <c r="D159">
        <v>103</v>
      </c>
      <c r="E159">
        <v>1</v>
      </c>
      <c r="F159">
        <v>1</v>
      </c>
      <c r="G159" t="s">
        <v>12</v>
      </c>
      <c r="H159" t="s">
        <v>13</v>
      </c>
      <c r="I159">
        <v>6.1100000000000002E-2</v>
      </c>
      <c r="J159">
        <v>1.1599999999999999</v>
      </c>
      <c r="K159">
        <v>19.899999999999999</v>
      </c>
      <c r="L159" t="s">
        <v>14</v>
      </c>
      <c r="M159" t="s">
        <v>13</v>
      </c>
      <c r="N159">
        <v>1.3</v>
      </c>
      <c r="O159">
        <v>17.399999999999999</v>
      </c>
      <c r="P159">
        <v>510</v>
      </c>
      <c r="R159" s="4">
        <v>1.5</v>
      </c>
      <c r="S159" s="4">
        <v>1</v>
      </c>
      <c r="T159" s="4"/>
      <c r="U159" s="4">
        <f t="shared" si="18"/>
        <v>19.899999999999999</v>
      </c>
      <c r="V159" s="4">
        <f t="shared" si="19"/>
        <v>12.399999999999999</v>
      </c>
      <c r="W159" s="4">
        <f t="shared" si="20"/>
        <v>18.599999999999998</v>
      </c>
      <c r="X159" s="5"/>
      <c r="Y159" s="5"/>
      <c r="Z159" s="4"/>
      <c r="AA159" s="4"/>
      <c r="AB159" s="5"/>
      <c r="AC159" s="5"/>
      <c r="AD159" s="4">
        <v>3</v>
      </c>
      <c r="AE159" s="4" t="s">
        <v>407</v>
      </c>
      <c r="AF159" s="4">
        <f t="shared" si="16"/>
        <v>510</v>
      </c>
      <c r="AG159" s="4">
        <f t="shared" si="21"/>
        <v>169</v>
      </c>
      <c r="AH159" s="4">
        <f t="shared" si="17"/>
        <v>253.5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 x14ac:dyDescent="0.25">
      <c r="A160" s="1">
        <v>43916</v>
      </c>
      <c r="B160" t="s">
        <v>324</v>
      </c>
      <c r="C160" t="s">
        <v>124</v>
      </c>
      <c r="D160">
        <v>104</v>
      </c>
      <c r="E160">
        <v>1</v>
      </c>
      <c r="F160">
        <v>1</v>
      </c>
      <c r="G160" t="s">
        <v>12</v>
      </c>
      <c r="H160" t="s">
        <v>13</v>
      </c>
      <c r="I160">
        <v>6.1800000000000001E-2</v>
      </c>
      <c r="J160">
        <v>1.34</v>
      </c>
      <c r="K160">
        <v>23.2</v>
      </c>
      <c r="L160" t="s">
        <v>14</v>
      </c>
      <c r="M160" t="s">
        <v>13</v>
      </c>
      <c r="N160">
        <v>1.1100000000000001</v>
      </c>
      <c r="O160">
        <v>14.7</v>
      </c>
      <c r="P160">
        <v>431</v>
      </c>
      <c r="R160" s="4">
        <v>1.5</v>
      </c>
      <c r="S160" s="4">
        <v>1</v>
      </c>
      <c r="T160" s="4"/>
      <c r="U160" s="4">
        <f t="shared" si="18"/>
        <v>23.2</v>
      </c>
      <c r="V160" s="4">
        <f t="shared" si="19"/>
        <v>15.7</v>
      </c>
      <c r="W160" s="4">
        <f t="shared" si="20"/>
        <v>23.549999999999997</v>
      </c>
      <c r="Z160" s="7"/>
      <c r="AA160" s="7"/>
      <c r="AD160" s="4">
        <v>3</v>
      </c>
      <c r="AE160" s="4" t="s">
        <v>407</v>
      </c>
      <c r="AF160" s="4">
        <f t="shared" si="16"/>
        <v>431</v>
      </c>
      <c r="AG160" s="4">
        <f t="shared" si="21"/>
        <v>90</v>
      </c>
      <c r="AH160" s="4">
        <f t="shared" si="17"/>
        <v>135</v>
      </c>
      <c r="AK160" s="7"/>
      <c r="AL160" s="7"/>
      <c r="AO160" s="4"/>
      <c r="AP160" s="4"/>
      <c r="AQ160" s="4"/>
    </row>
    <row r="161" spans="1:43" x14ac:dyDescent="0.25">
      <c r="A161" s="1">
        <v>43916</v>
      </c>
      <c r="B161" t="s">
        <v>324</v>
      </c>
      <c r="C161" t="s">
        <v>125</v>
      </c>
      <c r="D161">
        <v>105</v>
      </c>
      <c r="E161">
        <v>1</v>
      </c>
      <c r="F161">
        <v>1</v>
      </c>
      <c r="G161" t="s">
        <v>12</v>
      </c>
      <c r="H161" t="s">
        <v>13</v>
      </c>
      <c r="I161">
        <v>0.13700000000000001</v>
      </c>
      <c r="J161">
        <v>2.92</v>
      </c>
      <c r="K161">
        <v>52.7</v>
      </c>
      <c r="L161" t="s">
        <v>14</v>
      </c>
      <c r="M161" t="s">
        <v>13</v>
      </c>
      <c r="N161">
        <v>1.46</v>
      </c>
      <c r="O161">
        <v>19.2</v>
      </c>
      <c r="P161">
        <v>562</v>
      </c>
      <c r="R161" s="4">
        <v>1.5</v>
      </c>
      <c r="S161" s="4">
        <v>1</v>
      </c>
      <c r="T161" s="4"/>
      <c r="U161" s="4">
        <f t="shared" si="18"/>
        <v>52.7</v>
      </c>
      <c r="V161" s="4">
        <f t="shared" si="19"/>
        <v>45.2</v>
      </c>
      <c r="W161" s="4">
        <f t="shared" si="20"/>
        <v>67.800000000000011</v>
      </c>
      <c r="X161" s="5"/>
      <c r="Y161" s="5"/>
      <c r="AB161" s="7"/>
      <c r="AC161" s="7"/>
      <c r="AD161" s="4">
        <v>3</v>
      </c>
      <c r="AE161" s="4" t="s">
        <v>407</v>
      </c>
      <c r="AF161" s="4">
        <f t="shared" si="16"/>
        <v>562</v>
      </c>
      <c r="AG161" s="4">
        <f t="shared" si="21"/>
        <v>221</v>
      </c>
      <c r="AH161" s="4">
        <f t="shared" si="17"/>
        <v>331.5</v>
      </c>
      <c r="AI161" s="5"/>
      <c r="AJ161" s="5"/>
      <c r="AM161" s="7"/>
      <c r="AN161" s="7"/>
      <c r="AO161" s="4"/>
      <c r="AP161" s="4"/>
      <c r="AQ161" s="4"/>
    </row>
    <row r="162" spans="1:43" x14ac:dyDescent="0.25">
      <c r="A162" s="1">
        <v>43916</v>
      </c>
      <c r="B162" t="s">
        <v>324</v>
      </c>
      <c r="C162" t="s">
        <v>126</v>
      </c>
      <c r="D162">
        <v>106</v>
      </c>
      <c r="E162">
        <v>1</v>
      </c>
      <c r="F162">
        <v>1</v>
      </c>
      <c r="G162" t="s">
        <v>12</v>
      </c>
      <c r="H162" t="s">
        <v>13</v>
      </c>
      <c r="I162">
        <v>5.9700000000000003E-2</v>
      </c>
      <c r="J162">
        <v>1.3</v>
      </c>
      <c r="K162">
        <v>22.6</v>
      </c>
      <c r="L162" t="s">
        <v>14</v>
      </c>
      <c r="M162" t="s">
        <v>13</v>
      </c>
      <c r="N162">
        <v>4.87</v>
      </c>
      <c r="O162">
        <v>64.099999999999994</v>
      </c>
      <c r="P162">
        <v>1920</v>
      </c>
      <c r="R162" s="4">
        <v>1.5</v>
      </c>
      <c r="S162" s="4">
        <v>1</v>
      </c>
      <c r="T162" s="4"/>
      <c r="U162" s="4">
        <f t="shared" si="18"/>
        <v>22.6</v>
      </c>
      <c r="V162" s="4">
        <f t="shared" si="19"/>
        <v>15.100000000000001</v>
      </c>
      <c r="W162" s="4">
        <f t="shared" si="20"/>
        <v>22.650000000000002</v>
      </c>
      <c r="Z162" s="7"/>
      <c r="AA162" s="7"/>
      <c r="AD162" s="4">
        <v>3</v>
      </c>
      <c r="AE162" s="4" t="s">
        <v>407</v>
      </c>
      <c r="AF162" s="4">
        <f t="shared" si="16"/>
        <v>1920</v>
      </c>
      <c r="AG162" s="4">
        <f t="shared" si="21"/>
        <v>1579</v>
      </c>
      <c r="AH162" s="4">
        <f t="shared" si="17"/>
        <v>2368.5</v>
      </c>
      <c r="AK162" s="7"/>
      <c r="AL162" s="7"/>
      <c r="AO162" s="4"/>
      <c r="AP162" s="4"/>
      <c r="AQ162" s="4"/>
    </row>
    <row r="163" spans="1:43" x14ac:dyDescent="0.25">
      <c r="A163" s="1">
        <v>43916</v>
      </c>
      <c r="B163" t="s">
        <v>324</v>
      </c>
      <c r="C163" t="s">
        <v>127</v>
      </c>
      <c r="D163">
        <v>107</v>
      </c>
      <c r="E163">
        <v>1</v>
      </c>
      <c r="F163">
        <v>1</v>
      </c>
      <c r="G163" t="s">
        <v>12</v>
      </c>
      <c r="H163" t="s">
        <v>13</v>
      </c>
      <c r="I163">
        <v>7.3999999999999996E-2</v>
      </c>
      <c r="J163">
        <v>1.65</v>
      </c>
      <c r="K163">
        <v>29.1</v>
      </c>
      <c r="L163" t="s">
        <v>14</v>
      </c>
      <c r="M163" t="s">
        <v>13</v>
      </c>
      <c r="N163">
        <v>1.82</v>
      </c>
      <c r="O163">
        <v>22.8</v>
      </c>
      <c r="P163">
        <v>672</v>
      </c>
      <c r="R163" s="4">
        <v>1.5</v>
      </c>
      <c r="S163" s="4">
        <v>1</v>
      </c>
      <c r="T163" s="4"/>
      <c r="U163" s="4">
        <f t="shared" si="18"/>
        <v>29.1</v>
      </c>
      <c r="V163" s="4">
        <f t="shared" si="19"/>
        <v>21.6</v>
      </c>
      <c r="W163" s="4">
        <f t="shared" si="20"/>
        <v>32.400000000000006</v>
      </c>
      <c r="Z163" s="7"/>
      <c r="AA163" s="7"/>
      <c r="AD163" s="4">
        <v>3</v>
      </c>
      <c r="AE163" s="4" t="s">
        <v>407</v>
      </c>
      <c r="AF163" s="4">
        <f t="shared" si="16"/>
        <v>672</v>
      </c>
      <c r="AG163" s="4">
        <f t="shared" si="21"/>
        <v>331</v>
      </c>
      <c r="AH163" s="4">
        <f t="shared" si="17"/>
        <v>496.5</v>
      </c>
      <c r="AK163" s="7"/>
      <c r="AL163" s="7"/>
      <c r="AO163" s="4"/>
      <c r="AP163" s="4"/>
      <c r="AQ163" s="4"/>
    </row>
    <row r="164" spans="1:43" x14ac:dyDescent="0.25">
      <c r="A164" s="1">
        <v>43916</v>
      </c>
      <c r="B164" t="s">
        <v>324</v>
      </c>
      <c r="C164" t="s">
        <v>128</v>
      </c>
      <c r="D164">
        <v>108</v>
      </c>
      <c r="E164">
        <v>1</v>
      </c>
      <c r="F164">
        <v>1</v>
      </c>
      <c r="G164" t="s">
        <v>12</v>
      </c>
      <c r="H164" t="s">
        <v>13</v>
      </c>
      <c r="I164">
        <v>5.0500000000000003E-2</v>
      </c>
      <c r="J164">
        <v>1.06</v>
      </c>
      <c r="K164">
        <v>17.899999999999999</v>
      </c>
      <c r="L164" t="s">
        <v>14</v>
      </c>
      <c r="M164" t="s">
        <v>13</v>
      </c>
      <c r="N164">
        <v>1.18</v>
      </c>
      <c r="O164">
        <v>14.9</v>
      </c>
      <c r="P164">
        <v>437</v>
      </c>
      <c r="R164" s="4">
        <v>1.5</v>
      </c>
      <c r="S164" s="4">
        <v>1</v>
      </c>
      <c r="T164" s="4"/>
      <c r="U164" s="4">
        <f t="shared" si="18"/>
        <v>17.899999999999999</v>
      </c>
      <c r="V164" s="4">
        <f t="shared" si="19"/>
        <v>10.399999999999999</v>
      </c>
      <c r="W164" s="4">
        <f t="shared" si="20"/>
        <v>15.599999999999998</v>
      </c>
      <c r="AB164" s="7"/>
      <c r="AC164" s="7"/>
      <c r="AD164" s="4">
        <v>3</v>
      </c>
      <c r="AE164" s="4" t="s">
        <v>407</v>
      </c>
      <c r="AF164" s="4">
        <f t="shared" si="16"/>
        <v>437</v>
      </c>
      <c r="AG164" s="4">
        <f t="shared" si="21"/>
        <v>96</v>
      </c>
      <c r="AH164" s="4">
        <f t="shared" si="17"/>
        <v>144</v>
      </c>
      <c r="AM164" s="7"/>
      <c r="AN164" s="7"/>
      <c r="AO164" s="4"/>
      <c r="AP164" s="4"/>
      <c r="AQ164" s="4"/>
    </row>
    <row r="165" spans="1:43" x14ac:dyDescent="0.25">
      <c r="A165" s="1">
        <v>43916</v>
      </c>
      <c r="B165" t="s">
        <v>324</v>
      </c>
      <c r="C165" t="s">
        <v>129</v>
      </c>
      <c r="D165">
        <v>109</v>
      </c>
      <c r="E165">
        <v>1</v>
      </c>
      <c r="F165">
        <v>1</v>
      </c>
      <c r="G165" t="s">
        <v>12</v>
      </c>
      <c r="H165" t="s">
        <v>13</v>
      </c>
      <c r="I165">
        <v>6.9199999999999998E-2</v>
      </c>
      <c r="J165">
        <v>1.52</v>
      </c>
      <c r="K165">
        <v>26.7</v>
      </c>
      <c r="L165" t="s">
        <v>14</v>
      </c>
      <c r="M165" t="s">
        <v>13</v>
      </c>
      <c r="N165">
        <v>1.61</v>
      </c>
      <c r="O165">
        <v>20.2</v>
      </c>
      <c r="P165">
        <v>595</v>
      </c>
      <c r="R165" s="4">
        <v>1.5</v>
      </c>
      <c r="S165" s="4">
        <v>1</v>
      </c>
      <c r="T165" s="4"/>
      <c r="U165" s="4">
        <f t="shared" si="18"/>
        <v>26.7</v>
      </c>
      <c r="V165" s="4">
        <f t="shared" si="19"/>
        <v>19.2</v>
      </c>
      <c r="W165" s="4">
        <f t="shared" si="20"/>
        <v>28.799999999999997</v>
      </c>
      <c r="AD165" s="4">
        <v>3</v>
      </c>
      <c r="AE165" s="4" t="s">
        <v>407</v>
      </c>
      <c r="AF165" s="4">
        <f t="shared" si="16"/>
        <v>595</v>
      </c>
      <c r="AG165" s="4">
        <f t="shared" si="21"/>
        <v>254</v>
      </c>
      <c r="AH165" s="4">
        <f t="shared" si="17"/>
        <v>381</v>
      </c>
      <c r="AO165" s="4"/>
      <c r="AP165" s="4"/>
      <c r="AQ165" s="4"/>
    </row>
    <row r="166" spans="1:43" x14ac:dyDescent="0.25">
      <c r="A166" s="1">
        <v>43916</v>
      </c>
      <c r="B166" t="s">
        <v>324</v>
      </c>
      <c r="C166" t="s">
        <v>130</v>
      </c>
      <c r="D166">
        <v>110</v>
      </c>
      <c r="E166">
        <v>1</v>
      </c>
      <c r="F166">
        <v>1</v>
      </c>
      <c r="G166" t="s">
        <v>12</v>
      </c>
      <c r="H166" t="s">
        <v>13</v>
      </c>
      <c r="I166">
        <v>8.6900000000000005E-2</v>
      </c>
      <c r="J166">
        <v>1.91</v>
      </c>
      <c r="K166">
        <v>34</v>
      </c>
      <c r="L166" t="s">
        <v>14</v>
      </c>
      <c r="M166" t="s">
        <v>13</v>
      </c>
      <c r="N166">
        <v>0.98199999999999998</v>
      </c>
      <c r="O166">
        <v>12.2</v>
      </c>
      <c r="P166">
        <v>358</v>
      </c>
      <c r="R166" s="4">
        <v>1.5</v>
      </c>
      <c r="S166" s="4">
        <v>1</v>
      </c>
      <c r="T166" s="4"/>
      <c r="U166" s="4">
        <f t="shared" si="18"/>
        <v>34</v>
      </c>
      <c r="V166" s="4">
        <f t="shared" si="19"/>
        <v>26.5</v>
      </c>
      <c r="W166" s="4">
        <f t="shared" si="20"/>
        <v>39.75</v>
      </c>
      <c r="X166" s="5"/>
      <c r="Y166" s="5"/>
      <c r="Z166" s="7"/>
      <c r="AA166" s="7"/>
      <c r="AB166" s="4"/>
      <c r="AC166" s="4"/>
      <c r="AD166" s="4">
        <v>3</v>
      </c>
      <c r="AE166" s="4" t="s">
        <v>407</v>
      </c>
      <c r="AF166" s="4">
        <f t="shared" si="16"/>
        <v>358</v>
      </c>
      <c r="AG166" s="4">
        <f t="shared" si="21"/>
        <v>17</v>
      </c>
      <c r="AH166" s="4">
        <f t="shared" si="17"/>
        <v>25.5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 x14ac:dyDescent="0.25">
      <c r="A167" s="1">
        <v>43916</v>
      </c>
      <c r="B167" t="s">
        <v>324</v>
      </c>
      <c r="C167" t="s">
        <v>325</v>
      </c>
      <c r="D167" t="s">
        <v>11</v>
      </c>
      <c r="E167">
        <v>1</v>
      </c>
      <c r="F167">
        <v>1</v>
      </c>
      <c r="G167" t="s">
        <v>12</v>
      </c>
      <c r="H167" t="s">
        <v>13</v>
      </c>
      <c r="I167">
        <v>7.5700000000000003E-2</v>
      </c>
      <c r="J167">
        <v>1.34</v>
      </c>
      <c r="K167">
        <v>23.3</v>
      </c>
      <c r="L167" t="s">
        <v>14</v>
      </c>
      <c r="M167" t="s">
        <v>13</v>
      </c>
      <c r="N167">
        <v>7.0999999999999994E-2</v>
      </c>
      <c r="O167">
        <v>0.89</v>
      </c>
      <c r="P167">
        <v>25.7</v>
      </c>
      <c r="R167" s="4">
        <v>1</v>
      </c>
      <c r="S167" s="4">
        <v>1</v>
      </c>
      <c r="T167" s="4"/>
      <c r="U167" s="4">
        <f t="shared" si="18"/>
        <v>23.3</v>
      </c>
      <c r="V167" s="4">
        <f t="shared" si="19"/>
        <v>23.3</v>
      </c>
      <c r="W167" s="4">
        <f t="shared" si="20"/>
        <v>23.3</v>
      </c>
      <c r="X167" s="5">
        <f>100*(W167-25)/25</f>
        <v>-6.799999999999998</v>
      </c>
      <c r="Y167" s="5" t="str">
        <f>IF((ABS(X167))&lt;=20,"PASS","FAIL")</f>
        <v>PASS</v>
      </c>
      <c r="Z167" s="4"/>
      <c r="AA167" s="4"/>
      <c r="AB167" s="7"/>
      <c r="AC167" s="7"/>
      <c r="AD167" s="4">
        <v>3</v>
      </c>
      <c r="AE167" s="4" t="s">
        <v>407</v>
      </c>
      <c r="AF167" s="4">
        <f t="shared" si="16"/>
        <v>25.7</v>
      </c>
      <c r="AG167" s="4">
        <f t="shared" si="21"/>
        <v>25.7</v>
      </c>
      <c r="AH167" s="4">
        <f t="shared" si="17"/>
        <v>25.7</v>
      </c>
      <c r="AI167" s="5">
        <f>100*(AH167-250)/250</f>
        <v>-89.72</v>
      </c>
      <c r="AJ167" s="5" t="str">
        <f>IF((ABS(AI167))&lt;=20,"PASS","FAIL")</f>
        <v>FAIL</v>
      </c>
      <c r="AK167" s="4"/>
      <c r="AL167" s="4"/>
      <c r="AM167" s="7"/>
      <c r="AN167" s="7"/>
      <c r="AO167" s="4"/>
      <c r="AP167" s="4"/>
      <c r="AQ167" s="4"/>
    </row>
    <row r="168" spans="1:43" x14ac:dyDescent="0.25">
      <c r="A168" s="1">
        <v>43916</v>
      </c>
      <c r="B168" t="s">
        <v>324</v>
      </c>
      <c r="C168" t="s">
        <v>189</v>
      </c>
      <c r="D168" t="s">
        <v>15</v>
      </c>
      <c r="E168">
        <v>1</v>
      </c>
      <c r="F168">
        <v>1</v>
      </c>
      <c r="G168" t="s">
        <v>12</v>
      </c>
      <c r="H168" t="s">
        <v>13</v>
      </c>
      <c r="I168">
        <v>4.96E-3</v>
      </c>
      <c r="J168">
        <v>5.8799999999999998E-2</v>
      </c>
      <c r="K168">
        <v>-0.88100000000000001</v>
      </c>
      <c r="L168" t="s">
        <v>14</v>
      </c>
      <c r="M168" t="s">
        <v>13</v>
      </c>
      <c r="N168">
        <v>4.1000000000000003E-3</v>
      </c>
      <c r="O168">
        <v>4.0500000000000001E-2</v>
      </c>
      <c r="P168">
        <v>0.92900000000000005</v>
      </c>
      <c r="R168" s="4">
        <v>1</v>
      </c>
      <c r="S168" s="4">
        <v>1</v>
      </c>
      <c r="T168" s="4"/>
      <c r="U168" s="4">
        <f t="shared" si="18"/>
        <v>-0.88100000000000001</v>
      </c>
      <c r="V168" s="4">
        <f t="shared" si="19"/>
        <v>-0.88100000000000001</v>
      </c>
      <c r="W168" s="4">
        <f t="shared" si="20"/>
        <v>-0.88100000000000001</v>
      </c>
      <c r="X168" s="5"/>
      <c r="Y168" s="5"/>
      <c r="Z168" s="4"/>
      <c r="AA168" s="4"/>
      <c r="AB168" s="5"/>
      <c r="AC168" s="5"/>
      <c r="AD168" s="4">
        <v>3</v>
      </c>
      <c r="AE168" s="4" t="s">
        <v>407</v>
      </c>
      <c r="AF168" s="4">
        <f t="shared" ref="AF168:AF231" si="22">P168</f>
        <v>0.92900000000000005</v>
      </c>
      <c r="AG168" s="4">
        <f t="shared" si="21"/>
        <v>0.92900000000000005</v>
      </c>
      <c r="AH168" s="4">
        <f t="shared" ref="AH168:AH231" si="23">IF(R168=1,AF168,(AG168*R168))</f>
        <v>0.92900000000000005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 x14ac:dyDescent="0.25">
      <c r="A169" s="1">
        <v>43916</v>
      </c>
      <c r="B169" t="s">
        <v>324</v>
      </c>
      <c r="C169" t="s">
        <v>131</v>
      </c>
      <c r="D169">
        <v>111</v>
      </c>
      <c r="E169">
        <v>1</v>
      </c>
      <c r="F169">
        <v>1</v>
      </c>
      <c r="G169" t="s">
        <v>12</v>
      </c>
      <c r="H169" t="s">
        <v>13</v>
      </c>
      <c r="I169">
        <v>7.2599999999999998E-2</v>
      </c>
      <c r="J169">
        <v>1.62</v>
      </c>
      <c r="K169">
        <v>28.5</v>
      </c>
      <c r="L169" t="s">
        <v>14</v>
      </c>
      <c r="M169" t="s">
        <v>13</v>
      </c>
      <c r="N169">
        <v>1.63</v>
      </c>
      <c r="O169">
        <v>19.899999999999999</v>
      </c>
      <c r="P169">
        <v>584</v>
      </c>
      <c r="R169" s="4">
        <v>1.5</v>
      </c>
      <c r="S169" s="4">
        <v>1</v>
      </c>
      <c r="T169" s="4"/>
      <c r="U169" s="4">
        <f t="shared" si="18"/>
        <v>28.5</v>
      </c>
      <c r="V169" s="4">
        <f t="shared" si="19"/>
        <v>21</v>
      </c>
      <c r="W169" s="4">
        <f t="shared" si="20"/>
        <v>31.5</v>
      </c>
      <c r="AD169" s="4">
        <v>3</v>
      </c>
      <c r="AE169" s="4" t="s">
        <v>407</v>
      </c>
      <c r="AF169" s="4">
        <f t="shared" si="22"/>
        <v>584</v>
      </c>
      <c r="AG169" s="4">
        <f t="shared" si="21"/>
        <v>243</v>
      </c>
      <c r="AH169" s="4">
        <f t="shared" si="23"/>
        <v>364.5</v>
      </c>
      <c r="AO169" s="4"/>
      <c r="AP169" s="4"/>
      <c r="AQ169" s="4"/>
    </row>
    <row r="170" spans="1:43" x14ac:dyDescent="0.25">
      <c r="A170" s="1">
        <v>43916</v>
      </c>
      <c r="B170" t="s">
        <v>324</v>
      </c>
      <c r="C170" t="s">
        <v>132</v>
      </c>
      <c r="D170">
        <v>112</v>
      </c>
      <c r="E170">
        <v>1</v>
      </c>
      <c r="F170">
        <v>1</v>
      </c>
      <c r="G170" t="s">
        <v>12</v>
      </c>
      <c r="H170" t="s">
        <v>13</v>
      </c>
      <c r="I170">
        <v>7.6600000000000001E-2</v>
      </c>
      <c r="J170">
        <v>1.72</v>
      </c>
      <c r="K170">
        <v>30.3</v>
      </c>
      <c r="L170" t="s">
        <v>14</v>
      </c>
      <c r="M170" t="s">
        <v>13</v>
      </c>
      <c r="N170">
        <v>1.27</v>
      </c>
      <c r="O170">
        <v>15.4</v>
      </c>
      <c r="P170">
        <v>451</v>
      </c>
      <c r="R170" s="4">
        <v>1.5</v>
      </c>
      <c r="S170" s="4">
        <v>1</v>
      </c>
      <c r="T170" s="4"/>
      <c r="U170" s="4">
        <f t="shared" si="18"/>
        <v>30.3</v>
      </c>
      <c r="V170" s="4">
        <f t="shared" si="19"/>
        <v>22.8</v>
      </c>
      <c r="W170" s="4">
        <f t="shared" si="20"/>
        <v>34.200000000000003</v>
      </c>
      <c r="X170" s="5"/>
      <c r="Y170" s="5"/>
      <c r="AD170" s="4">
        <v>3</v>
      </c>
      <c r="AE170" s="4" t="s">
        <v>407</v>
      </c>
      <c r="AF170" s="4">
        <f t="shared" si="22"/>
        <v>451</v>
      </c>
      <c r="AG170" s="4">
        <f t="shared" si="21"/>
        <v>110</v>
      </c>
      <c r="AH170" s="4">
        <f t="shared" si="23"/>
        <v>165</v>
      </c>
      <c r="AI170" s="5"/>
      <c r="AJ170" s="5"/>
      <c r="AO170" s="4"/>
      <c r="AP170" s="4"/>
      <c r="AQ170" s="4"/>
    </row>
    <row r="171" spans="1:43" x14ac:dyDescent="0.25">
      <c r="A171" s="1">
        <v>43916</v>
      </c>
      <c r="B171" t="s">
        <v>324</v>
      </c>
      <c r="C171" t="s">
        <v>340</v>
      </c>
      <c r="D171">
        <v>113</v>
      </c>
      <c r="E171">
        <v>1</v>
      </c>
      <c r="F171">
        <v>1</v>
      </c>
      <c r="G171" t="s">
        <v>12</v>
      </c>
      <c r="H171" t="s">
        <v>13</v>
      </c>
      <c r="I171">
        <v>7.0800000000000002E-2</v>
      </c>
      <c r="J171">
        <v>1.59</v>
      </c>
      <c r="K171">
        <v>28</v>
      </c>
      <c r="L171" t="s">
        <v>14</v>
      </c>
      <c r="M171" t="s">
        <v>13</v>
      </c>
      <c r="N171">
        <v>1.68</v>
      </c>
      <c r="O171">
        <v>20.100000000000001</v>
      </c>
      <c r="P171">
        <v>590</v>
      </c>
      <c r="R171" s="4">
        <v>1.5</v>
      </c>
      <c r="S171" s="4">
        <v>1</v>
      </c>
      <c r="T171" s="4"/>
      <c r="U171" s="4">
        <f t="shared" si="18"/>
        <v>28</v>
      </c>
      <c r="V171" s="4">
        <f t="shared" si="19"/>
        <v>20.5</v>
      </c>
      <c r="W171" s="4">
        <f t="shared" si="20"/>
        <v>30.75</v>
      </c>
      <c r="X171" s="5"/>
      <c r="Y171" s="5"/>
      <c r="Z171" s="7">
        <f>ABS(100*ABS(W171-W163)/AVERAGE(W171,W163))</f>
        <v>5.2256532066508488</v>
      </c>
      <c r="AA171" s="7" t="str">
        <f>IF(W171&gt;10, (IF((AND(Z171&gt;=0,Z171&lt;=20)=TRUE),"PASS","FAIL")),(IF((AND(Z171&gt;=0,Z171&lt;=50)=TRUE),"PASS","FAIL")))</f>
        <v>PASS</v>
      </c>
      <c r="AD171" s="4">
        <v>3</v>
      </c>
      <c r="AE171" s="4" t="s">
        <v>407</v>
      </c>
      <c r="AF171" s="4">
        <f t="shared" si="22"/>
        <v>590</v>
      </c>
      <c r="AG171" s="4">
        <f t="shared" si="21"/>
        <v>249</v>
      </c>
      <c r="AH171" s="4">
        <f t="shared" si="23"/>
        <v>373.5</v>
      </c>
      <c r="AI171" s="5"/>
      <c r="AJ171" s="5"/>
      <c r="AK171" s="7">
        <f>ABS(100*ABS(AH171-AH163)/AVERAGE(AH171,AH163))</f>
        <v>28.275862068965516</v>
      </c>
      <c r="AL171" s="7" t="str">
        <f>IF(AH171&gt;10, (IF((AND(AK171&gt;=0,AK171&lt;=20)=TRUE),"PASS","FAIL")),(IF((AND(AK171&gt;=0,AK171&lt;=50)=TRUE),"PASS","FAIL")))</f>
        <v>FAIL</v>
      </c>
      <c r="AO171" s="4"/>
      <c r="AP171" s="4"/>
      <c r="AQ171" s="4"/>
    </row>
    <row r="172" spans="1:43" x14ac:dyDescent="0.25">
      <c r="A172" s="1">
        <v>43916</v>
      </c>
      <c r="B172" t="s">
        <v>324</v>
      </c>
      <c r="C172" t="s">
        <v>341</v>
      </c>
      <c r="D172">
        <v>114</v>
      </c>
      <c r="E172">
        <v>1</v>
      </c>
      <c r="F172">
        <v>1</v>
      </c>
      <c r="G172" t="s">
        <v>12</v>
      </c>
      <c r="H172" t="s">
        <v>13</v>
      </c>
      <c r="I172">
        <v>0.10100000000000001</v>
      </c>
      <c r="J172">
        <v>2.2000000000000002</v>
      </c>
      <c r="K172">
        <v>39.4</v>
      </c>
      <c r="L172" t="s">
        <v>14</v>
      </c>
      <c r="M172" t="s">
        <v>13</v>
      </c>
      <c r="N172">
        <v>1.5</v>
      </c>
      <c r="O172">
        <v>17.8</v>
      </c>
      <c r="P172">
        <v>523</v>
      </c>
      <c r="R172" s="4">
        <v>1.5</v>
      </c>
      <c r="S172" s="4">
        <v>1</v>
      </c>
      <c r="T172" s="4"/>
      <c r="U172" s="4">
        <f t="shared" si="18"/>
        <v>39.4</v>
      </c>
      <c r="V172" s="4">
        <f t="shared" si="19"/>
        <v>31.9</v>
      </c>
      <c r="W172" s="4">
        <f t="shared" si="20"/>
        <v>47.849999999999994</v>
      </c>
      <c r="X172" s="4"/>
      <c r="Y172" s="4"/>
      <c r="AB172" s="7">
        <f>100*((W172*10250)-(W170*10000))/(1000*250)</f>
        <v>59.384999999999977</v>
      </c>
      <c r="AC172" s="7" t="str">
        <f>IF(W172&gt;30, (IF((AND(AB172&gt;=80,AB172&lt;=120)=TRUE),"PASS","FAIL")),(IF((AND(AB172&gt;=50,AB172&lt;=150)=TRUE),"PASS","FAIL")))</f>
        <v>FAIL</v>
      </c>
      <c r="AD172" s="4">
        <v>3</v>
      </c>
      <c r="AE172" s="4" t="s">
        <v>407</v>
      </c>
      <c r="AF172" s="4">
        <f t="shared" si="22"/>
        <v>523</v>
      </c>
      <c r="AG172" s="4">
        <f t="shared" si="21"/>
        <v>182</v>
      </c>
      <c r="AH172" s="4">
        <f t="shared" si="23"/>
        <v>273</v>
      </c>
      <c r="AI172" s="4"/>
      <c r="AJ172" s="4"/>
      <c r="AM172" s="7">
        <f>100*((AH172*10250)-(AH170*10000))/(10000*250)</f>
        <v>45.93</v>
      </c>
      <c r="AN172" s="7" t="str">
        <f>IF(AH172&gt;30, (IF((AND(AM172&gt;=80,AM172&lt;=120)=TRUE),"PASS","FAIL")),(IF((AND(AM172&gt;=50,AM172&lt;=150)=TRUE),"PASS","FAIL")))</f>
        <v>FAIL</v>
      </c>
      <c r="AO172" s="4"/>
      <c r="AP172" s="4"/>
      <c r="AQ172" s="4"/>
    </row>
    <row r="173" spans="1:43" x14ac:dyDescent="0.25">
      <c r="A173" s="1">
        <v>43916</v>
      </c>
      <c r="B173" t="s">
        <v>324</v>
      </c>
      <c r="C173" t="s">
        <v>133</v>
      </c>
      <c r="D173">
        <v>115</v>
      </c>
      <c r="E173">
        <v>1</v>
      </c>
      <c r="F173">
        <v>1</v>
      </c>
      <c r="G173" t="s">
        <v>12</v>
      </c>
      <c r="H173" t="s">
        <v>13</v>
      </c>
      <c r="I173">
        <v>7.1599999999999997E-2</v>
      </c>
      <c r="J173">
        <v>1.6</v>
      </c>
      <c r="K173">
        <v>28</v>
      </c>
      <c r="L173" t="s">
        <v>14</v>
      </c>
      <c r="M173" t="s">
        <v>13</v>
      </c>
      <c r="N173">
        <v>1.53</v>
      </c>
      <c r="O173">
        <v>18</v>
      </c>
      <c r="P173">
        <v>528</v>
      </c>
      <c r="R173" s="4">
        <v>1.5</v>
      </c>
      <c r="S173" s="4">
        <v>1</v>
      </c>
      <c r="T173" s="4"/>
      <c r="U173" s="4">
        <f t="shared" si="18"/>
        <v>28</v>
      </c>
      <c r="V173" s="4">
        <f t="shared" si="19"/>
        <v>20.5</v>
      </c>
      <c r="W173" s="4">
        <f t="shared" si="20"/>
        <v>30.75</v>
      </c>
      <c r="X173" s="5"/>
      <c r="Y173" s="5"/>
      <c r="Z173" s="4"/>
      <c r="AA173" s="4"/>
      <c r="AB173" s="5"/>
      <c r="AC173" s="5"/>
      <c r="AD173" s="4">
        <v>3</v>
      </c>
      <c r="AE173" s="4" t="s">
        <v>407</v>
      </c>
      <c r="AF173" s="4">
        <f t="shared" si="22"/>
        <v>528</v>
      </c>
      <c r="AG173" s="4">
        <f t="shared" si="21"/>
        <v>187</v>
      </c>
      <c r="AH173" s="4">
        <f t="shared" si="23"/>
        <v>280.5</v>
      </c>
      <c r="AI173" s="5"/>
      <c r="AJ173" s="5"/>
      <c r="AK173" s="4"/>
      <c r="AL173" s="4"/>
      <c r="AM173" s="5"/>
      <c r="AN173" s="5"/>
      <c r="AO173" s="4"/>
      <c r="AP173" s="4"/>
      <c r="AQ173" s="4"/>
    </row>
    <row r="174" spans="1:43" x14ac:dyDescent="0.25">
      <c r="A174" s="1">
        <v>43916</v>
      </c>
      <c r="B174" t="s">
        <v>324</v>
      </c>
      <c r="C174" t="s">
        <v>134</v>
      </c>
      <c r="D174">
        <v>116</v>
      </c>
      <c r="E174">
        <v>1</v>
      </c>
      <c r="F174">
        <v>1</v>
      </c>
      <c r="G174" t="s">
        <v>12</v>
      </c>
      <c r="H174" t="s">
        <v>13</v>
      </c>
      <c r="I174">
        <v>7.1300000000000002E-2</v>
      </c>
      <c r="J174">
        <v>1.55</v>
      </c>
      <c r="K174">
        <v>27.2</v>
      </c>
      <c r="L174" t="s">
        <v>14</v>
      </c>
      <c r="M174" t="s">
        <v>13</v>
      </c>
      <c r="N174">
        <v>1.78</v>
      </c>
      <c r="O174">
        <v>19.3</v>
      </c>
      <c r="P174">
        <v>566</v>
      </c>
      <c r="R174" s="4">
        <v>1.5</v>
      </c>
      <c r="S174" s="4">
        <v>1</v>
      </c>
      <c r="T174" s="4"/>
      <c r="U174" s="4">
        <f t="shared" si="18"/>
        <v>27.2</v>
      </c>
      <c r="V174" s="4">
        <f t="shared" si="19"/>
        <v>19.7</v>
      </c>
      <c r="W174" s="4">
        <f t="shared" si="20"/>
        <v>29.549999999999997</v>
      </c>
      <c r="AD174" s="4">
        <v>3</v>
      </c>
      <c r="AE174" s="4" t="s">
        <v>407</v>
      </c>
      <c r="AF174" s="4">
        <f t="shared" si="22"/>
        <v>566</v>
      </c>
      <c r="AG174" s="4">
        <f t="shared" si="21"/>
        <v>225</v>
      </c>
      <c r="AH174" s="4">
        <f t="shared" si="23"/>
        <v>337.5</v>
      </c>
      <c r="AO174" s="4"/>
      <c r="AP174" s="4"/>
      <c r="AQ174" s="4"/>
    </row>
    <row r="175" spans="1:43" x14ac:dyDescent="0.25">
      <c r="A175" s="1">
        <v>43916</v>
      </c>
      <c r="B175" t="s">
        <v>324</v>
      </c>
      <c r="C175" t="s">
        <v>135</v>
      </c>
      <c r="D175">
        <v>117</v>
      </c>
      <c r="E175">
        <v>1</v>
      </c>
      <c r="F175">
        <v>1</v>
      </c>
      <c r="G175" t="s">
        <v>12</v>
      </c>
      <c r="H175" t="s">
        <v>13</v>
      </c>
      <c r="I175">
        <v>4.7199999999999999E-2</v>
      </c>
      <c r="J175">
        <v>0.998</v>
      </c>
      <c r="K175">
        <v>16.8</v>
      </c>
      <c r="L175" t="s">
        <v>14</v>
      </c>
      <c r="M175" t="s">
        <v>13</v>
      </c>
      <c r="N175">
        <v>1.24</v>
      </c>
      <c r="O175">
        <v>14.3</v>
      </c>
      <c r="P175">
        <v>419</v>
      </c>
      <c r="R175" s="4">
        <v>1.5</v>
      </c>
      <c r="S175" s="4">
        <v>1</v>
      </c>
      <c r="T175" s="4"/>
      <c r="U175" s="4">
        <f t="shared" si="18"/>
        <v>16.8</v>
      </c>
      <c r="V175" s="4">
        <f t="shared" si="19"/>
        <v>9.3000000000000007</v>
      </c>
      <c r="W175" s="4">
        <f t="shared" si="20"/>
        <v>13.950000000000001</v>
      </c>
      <c r="AD175" s="4">
        <v>3</v>
      </c>
      <c r="AE175" s="4" t="s">
        <v>407</v>
      </c>
      <c r="AF175" s="4">
        <f t="shared" si="22"/>
        <v>419</v>
      </c>
      <c r="AG175" s="4">
        <f t="shared" si="21"/>
        <v>78</v>
      </c>
      <c r="AH175" s="4">
        <f t="shared" si="23"/>
        <v>117</v>
      </c>
      <c r="AO175" s="4"/>
      <c r="AP175" s="4"/>
      <c r="AQ175" s="4"/>
    </row>
    <row r="176" spans="1:43" x14ac:dyDescent="0.25">
      <c r="A176" s="1">
        <v>43916</v>
      </c>
      <c r="B176" t="s">
        <v>324</v>
      </c>
      <c r="C176" t="s">
        <v>136</v>
      </c>
      <c r="D176">
        <v>118</v>
      </c>
      <c r="E176">
        <v>1</v>
      </c>
      <c r="F176">
        <v>1</v>
      </c>
      <c r="G176" t="s">
        <v>12</v>
      </c>
      <c r="H176" t="s">
        <v>13</v>
      </c>
      <c r="I176">
        <v>3.85E-2</v>
      </c>
      <c r="J176">
        <v>0.76200000000000001</v>
      </c>
      <c r="K176">
        <v>12.4</v>
      </c>
      <c r="L176" t="s">
        <v>14</v>
      </c>
      <c r="M176" t="s">
        <v>13</v>
      </c>
      <c r="N176">
        <v>0.99199999999999999</v>
      </c>
      <c r="O176">
        <v>11.4</v>
      </c>
      <c r="P176">
        <v>333</v>
      </c>
      <c r="R176" s="4">
        <v>1.5</v>
      </c>
      <c r="S176" s="4">
        <v>1</v>
      </c>
      <c r="T176" s="4"/>
      <c r="U176" s="4">
        <f t="shared" si="18"/>
        <v>12.4</v>
      </c>
      <c r="V176" s="4">
        <f t="shared" si="19"/>
        <v>4.9000000000000004</v>
      </c>
      <c r="W176" s="4">
        <f t="shared" si="20"/>
        <v>7.3500000000000005</v>
      </c>
      <c r="AD176" s="4">
        <v>3</v>
      </c>
      <c r="AE176" s="4" t="s">
        <v>407</v>
      </c>
      <c r="AF176" s="4">
        <f t="shared" si="22"/>
        <v>333</v>
      </c>
      <c r="AG176" s="4">
        <f t="shared" si="21"/>
        <v>-8</v>
      </c>
      <c r="AH176" s="4">
        <f t="shared" si="23"/>
        <v>-12</v>
      </c>
      <c r="AO176" s="4"/>
      <c r="AP176" s="4"/>
      <c r="AQ176" s="4"/>
    </row>
    <row r="177" spans="1:43" x14ac:dyDescent="0.25">
      <c r="A177" s="1">
        <v>43916</v>
      </c>
      <c r="B177" t="s">
        <v>324</v>
      </c>
      <c r="C177" t="s">
        <v>137</v>
      </c>
      <c r="D177">
        <v>119</v>
      </c>
      <c r="E177">
        <v>1</v>
      </c>
      <c r="F177">
        <v>1</v>
      </c>
      <c r="G177" t="s">
        <v>12</v>
      </c>
      <c r="H177" t="s">
        <v>13</v>
      </c>
      <c r="I177">
        <v>0.17599999999999999</v>
      </c>
      <c r="J177">
        <v>3.51</v>
      </c>
      <c r="K177">
        <v>63.8</v>
      </c>
      <c r="L177" t="s">
        <v>14</v>
      </c>
      <c r="M177" t="s">
        <v>13</v>
      </c>
      <c r="N177">
        <v>1.24</v>
      </c>
      <c r="O177">
        <v>13.9</v>
      </c>
      <c r="P177">
        <v>408</v>
      </c>
      <c r="R177" s="4">
        <v>1.5</v>
      </c>
      <c r="S177" s="4">
        <v>1</v>
      </c>
      <c r="T177" s="4"/>
      <c r="U177" s="4">
        <f t="shared" si="18"/>
        <v>63.8</v>
      </c>
      <c r="V177" s="4">
        <f t="shared" si="19"/>
        <v>56.3</v>
      </c>
      <c r="W177" s="4">
        <f t="shared" si="20"/>
        <v>84.449999999999989</v>
      </c>
      <c r="Z177" s="7"/>
      <c r="AA177" s="7"/>
      <c r="AD177" s="4">
        <v>3</v>
      </c>
      <c r="AE177" s="4" t="s">
        <v>407</v>
      </c>
      <c r="AF177" s="4">
        <f t="shared" si="22"/>
        <v>408</v>
      </c>
      <c r="AG177" s="4">
        <f t="shared" si="21"/>
        <v>67</v>
      </c>
      <c r="AH177" s="4">
        <f t="shared" si="23"/>
        <v>100.5</v>
      </c>
      <c r="AK177" s="7"/>
      <c r="AL177" s="7"/>
      <c r="AO177" s="4"/>
      <c r="AP177" s="4"/>
      <c r="AQ177" s="4"/>
    </row>
    <row r="178" spans="1:43" x14ac:dyDescent="0.25">
      <c r="A178" s="1">
        <v>43916</v>
      </c>
      <c r="B178" t="s">
        <v>324</v>
      </c>
      <c r="C178" t="s">
        <v>342</v>
      </c>
      <c r="D178">
        <v>120</v>
      </c>
      <c r="E178">
        <v>1</v>
      </c>
      <c r="F178">
        <v>1</v>
      </c>
      <c r="G178" t="s">
        <v>12</v>
      </c>
      <c r="H178" t="s">
        <v>13</v>
      </c>
      <c r="I178">
        <v>6.3600000000000004E-2</v>
      </c>
      <c r="J178">
        <v>1.43</v>
      </c>
      <c r="K178">
        <v>25</v>
      </c>
      <c r="L178" t="s">
        <v>14</v>
      </c>
      <c r="M178" t="s">
        <v>13</v>
      </c>
      <c r="N178">
        <v>1.52</v>
      </c>
      <c r="O178">
        <v>17.100000000000001</v>
      </c>
      <c r="P178">
        <v>501</v>
      </c>
      <c r="R178" s="4">
        <v>1.5</v>
      </c>
      <c r="S178" s="4">
        <v>1</v>
      </c>
      <c r="T178" s="4"/>
      <c r="U178" s="4">
        <f t="shared" si="18"/>
        <v>25</v>
      </c>
      <c r="V178" s="4">
        <f t="shared" si="19"/>
        <v>17.5</v>
      </c>
      <c r="W178" s="4">
        <f t="shared" si="20"/>
        <v>26.25</v>
      </c>
      <c r="X178" s="5"/>
      <c r="Y178" s="5"/>
      <c r="AB178" s="7"/>
      <c r="AC178" s="7"/>
      <c r="AD178" s="4">
        <v>3</v>
      </c>
      <c r="AE178" s="4" t="s">
        <v>407</v>
      </c>
      <c r="AF178" s="4">
        <f t="shared" si="22"/>
        <v>501</v>
      </c>
      <c r="AG178" s="4">
        <f t="shared" si="21"/>
        <v>160</v>
      </c>
      <c r="AH178" s="4">
        <f t="shared" si="23"/>
        <v>240</v>
      </c>
      <c r="AI178" s="5"/>
      <c r="AJ178" s="5"/>
      <c r="AM178" s="7"/>
      <c r="AN178" s="7"/>
      <c r="AO178" s="4"/>
      <c r="AP178" s="4"/>
      <c r="AQ178" s="4"/>
    </row>
    <row r="179" spans="1:43" x14ac:dyDescent="0.25">
      <c r="A179" s="1">
        <v>43916</v>
      </c>
      <c r="B179" t="s">
        <v>324</v>
      </c>
      <c r="C179" t="s">
        <v>325</v>
      </c>
      <c r="D179" t="s">
        <v>11</v>
      </c>
      <c r="E179">
        <v>1</v>
      </c>
      <c r="F179">
        <v>1</v>
      </c>
      <c r="G179" t="s">
        <v>12</v>
      </c>
      <c r="H179" t="s">
        <v>13</v>
      </c>
      <c r="I179">
        <v>7.3999999999999996E-2</v>
      </c>
      <c r="J179">
        <v>1.34</v>
      </c>
      <c r="K179">
        <v>23.2</v>
      </c>
      <c r="L179" t="s">
        <v>14</v>
      </c>
      <c r="M179" t="s">
        <v>13</v>
      </c>
      <c r="N179">
        <v>6.0900000000000003E-2</v>
      </c>
      <c r="O179">
        <v>0.77100000000000002</v>
      </c>
      <c r="P179">
        <v>22.2</v>
      </c>
      <c r="R179" s="4">
        <v>1</v>
      </c>
      <c r="S179" s="4">
        <v>1</v>
      </c>
      <c r="T179" s="4"/>
      <c r="U179" s="4">
        <f t="shared" si="18"/>
        <v>23.2</v>
      </c>
      <c r="V179" s="4">
        <f t="shared" si="19"/>
        <v>23.2</v>
      </c>
      <c r="W179" s="4">
        <f t="shared" si="20"/>
        <v>23.2</v>
      </c>
      <c r="X179" s="5">
        <f>100*(W179-25)/25</f>
        <v>-7.200000000000002</v>
      </c>
      <c r="Y179" s="5" t="str">
        <f>IF((ABS(X179))&lt;=20,"PASS","FAIL")</f>
        <v>PASS</v>
      </c>
      <c r="AD179" s="4">
        <v>3</v>
      </c>
      <c r="AE179" s="4" t="s">
        <v>407</v>
      </c>
      <c r="AF179" s="4">
        <f t="shared" si="22"/>
        <v>22.2</v>
      </c>
      <c r="AG179" s="4">
        <f t="shared" si="21"/>
        <v>22.2</v>
      </c>
      <c r="AH179" s="4">
        <f t="shared" si="23"/>
        <v>22.2</v>
      </c>
      <c r="AI179" s="5">
        <f>100*(AH179-250)/250</f>
        <v>-91.12</v>
      </c>
      <c r="AJ179" s="5" t="str">
        <f>IF((ABS(AI179))&lt;=20,"PASS","FAIL")</f>
        <v>FAIL</v>
      </c>
      <c r="AO179" s="4"/>
      <c r="AP179" s="4"/>
      <c r="AQ179" s="4"/>
    </row>
    <row r="180" spans="1:43" x14ac:dyDescent="0.25">
      <c r="A180" s="1">
        <v>43916</v>
      </c>
      <c r="B180" t="s">
        <v>324</v>
      </c>
      <c r="C180" t="s">
        <v>189</v>
      </c>
      <c r="D180" t="s">
        <v>15</v>
      </c>
      <c r="E180">
        <v>1</v>
      </c>
      <c r="F180">
        <v>1</v>
      </c>
      <c r="G180" t="s">
        <v>12</v>
      </c>
      <c r="H180" t="s">
        <v>13</v>
      </c>
      <c r="I180">
        <v>2.9100000000000001E-2</v>
      </c>
      <c r="J180">
        <v>7.5899999999999995E-2</v>
      </c>
      <c r="K180">
        <v>-0.55700000000000005</v>
      </c>
      <c r="L180" t="s">
        <v>14</v>
      </c>
      <c r="M180" t="s">
        <v>13</v>
      </c>
      <c r="N180">
        <v>3.5200000000000001E-3</v>
      </c>
      <c r="O180">
        <v>6.0999999999999999E-2</v>
      </c>
      <c r="P180">
        <v>1.53</v>
      </c>
      <c r="R180" s="4">
        <v>1</v>
      </c>
      <c r="S180" s="4">
        <v>1</v>
      </c>
      <c r="T180" s="4"/>
      <c r="U180" s="4">
        <f t="shared" si="18"/>
        <v>-0.55700000000000005</v>
      </c>
      <c r="V180" s="4">
        <f t="shared" si="19"/>
        <v>-0.55700000000000005</v>
      </c>
      <c r="W180" s="4">
        <f t="shared" si="20"/>
        <v>-0.55700000000000005</v>
      </c>
      <c r="X180" s="5"/>
      <c r="Y180" s="5"/>
      <c r="Z180" s="7"/>
      <c r="AA180" s="7"/>
      <c r="AB180" s="4"/>
      <c r="AC180" s="4"/>
      <c r="AD180" s="4">
        <v>3</v>
      </c>
      <c r="AE180" s="4" t="s">
        <v>407</v>
      </c>
      <c r="AF180" s="4">
        <f t="shared" si="22"/>
        <v>1.53</v>
      </c>
      <c r="AG180" s="4">
        <f t="shared" si="21"/>
        <v>1.53</v>
      </c>
      <c r="AH180" s="4">
        <f t="shared" si="23"/>
        <v>1.53</v>
      </c>
      <c r="AI180" s="5"/>
      <c r="AJ180" s="5"/>
      <c r="AK180" s="7"/>
      <c r="AL180" s="7"/>
      <c r="AM180" s="4"/>
      <c r="AN180" s="4"/>
      <c r="AO180" s="4"/>
      <c r="AP180" s="4"/>
      <c r="AQ180" s="4"/>
    </row>
    <row r="181" spans="1:43" x14ac:dyDescent="0.25">
      <c r="A181" s="1">
        <v>43916</v>
      </c>
      <c r="B181" t="s">
        <v>324</v>
      </c>
      <c r="C181" t="s">
        <v>343</v>
      </c>
      <c r="D181">
        <v>121</v>
      </c>
      <c r="E181">
        <v>1</v>
      </c>
      <c r="F181">
        <v>1</v>
      </c>
      <c r="G181" t="s">
        <v>12</v>
      </c>
      <c r="H181" t="s">
        <v>13</v>
      </c>
      <c r="I181">
        <v>9.3700000000000006E-2</v>
      </c>
      <c r="J181">
        <v>1.97</v>
      </c>
      <c r="K181">
        <v>35</v>
      </c>
      <c r="L181" t="s">
        <v>14</v>
      </c>
      <c r="M181" t="s">
        <v>13</v>
      </c>
      <c r="N181">
        <v>1.62</v>
      </c>
      <c r="O181">
        <v>18</v>
      </c>
      <c r="P181">
        <v>528</v>
      </c>
      <c r="R181" s="4">
        <v>1.5</v>
      </c>
      <c r="S181" s="4">
        <v>1</v>
      </c>
      <c r="T181" s="4"/>
      <c r="U181" s="4">
        <f t="shared" si="18"/>
        <v>35</v>
      </c>
      <c r="V181" s="4">
        <f t="shared" si="19"/>
        <v>27.5</v>
      </c>
      <c r="W181" s="4">
        <f t="shared" si="20"/>
        <v>41.25</v>
      </c>
      <c r="X181" s="4"/>
      <c r="Y181" s="4"/>
      <c r="Z181" s="4"/>
      <c r="AA181" s="4"/>
      <c r="AB181" s="7"/>
      <c r="AC181" s="7"/>
      <c r="AD181" s="4">
        <v>3</v>
      </c>
      <c r="AE181" s="4" t="s">
        <v>407</v>
      </c>
      <c r="AF181" s="4">
        <f t="shared" si="22"/>
        <v>528</v>
      </c>
      <c r="AG181" s="4">
        <f t="shared" si="21"/>
        <v>187</v>
      </c>
      <c r="AH181" s="4">
        <f t="shared" si="23"/>
        <v>280.5</v>
      </c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 x14ac:dyDescent="0.25">
      <c r="A182" s="1">
        <v>43916</v>
      </c>
      <c r="B182" t="s">
        <v>324</v>
      </c>
      <c r="C182" t="s">
        <v>344</v>
      </c>
      <c r="D182">
        <v>122</v>
      </c>
      <c r="E182">
        <v>1</v>
      </c>
      <c r="F182">
        <v>1</v>
      </c>
      <c r="G182" t="s">
        <v>12</v>
      </c>
      <c r="H182" t="s">
        <v>13</v>
      </c>
      <c r="I182">
        <v>4.9799999999999997E-2</v>
      </c>
      <c r="J182">
        <v>1.1100000000000001</v>
      </c>
      <c r="K182">
        <v>18.899999999999999</v>
      </c>
      <c r="L182" t="s">
        <v>14</v>
      </c>
      <c r="M182" t="s">
        <v>13</v>
      </c>
      <c r="N182">
        <v>1.03</v>
      </c>
      <c r="O182">
        <v>11.3</v>
      </c>
      <c r="P182">
        <v>331</v>
      </c>
      <c r="R182" s="4">
        <v>1.5</v>
      </c>
      <c r="S182" s="4">
        <v>1</v>
      </c>
      <c r="T182" s="4"/>
      <c r="U182" s="4">
        <f t="shared" si="18"/>
        <v>18.899999999999999</v>
      </c>
      <c r="V182" s="4">
        <f t="shared" si="19"/>
        <v>11.399999999999999</v>
      </c>
      <c r="W182" s="4">
        <f t="shared" si="20"/>
        <v>17.099999999999998</v>
      </c>
      <c r="X182" s="5"/>
      <c r="Y182" s="5"/>
      <c r="Z182" s="4"/>
      <c r="AA182" s="4"/>
      <c r="AB182" s="5"/>
      <c r="AC182" s="5"/>
      <c r="AD182" s="4">
        <v>3</v>
      </c>
      <c r="AE182" s="4" t="s">
        <v>407</v>
      </c>
      <c r="AF182" s="4">
        <f t="shared" si="22"/>
        <v>331</v>
      </c>
      <c r="AG182" s="4">
        <f t="shared" si="21"/>
        <v>-10</v>
      </c>
      <c r="AH182" s="4">
        <f t="shared" si="23"/>
        <v>-15</v>
      </c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 x14ac:dyDescent="0.25">
      <c r="A183" s="1">
        <v>43916</v>
      </c>
      <c r="B183" t="s">
        <v>324</v>
      </c>
      <c r="C183" t="s">
        <v>345</v>
      </c>
      <c r="D183">
        <v>123</v>
      </c>
      <c r="E183">
        <v>1</v>
      </c>
      <c r="F183">
        <v>1</v>
      </c>
      <c r="G183" t="s">
        <v>12</v>
      </c>
      <c r="H183" t="s">
        <v>13</v>
      </c>
      <c r="I183">
        <v>6.3299999999999995E-2</v>
      </c>
      <c r="J183">
        <v>1.41</v>
      </c>
      <c r="K183">
        <v>24.5</v>
      </c>
      <c r="L183" t="s">
        <v>14</v>
      </c>
      <c r="M183" t="s">
        <v>13</v>
      </c>
      <c r="N183">
        <v>1.01</v>
      </c>
      <c r="O183">
        <v>11</v>
      </c>
      <c r="P183">
        <v>321</v>
      </c>
      <c r="R183" s="4">
        <v>1.5</v>
      </c>
      <c r="S183" s="4">
        <v>1</v>
      </c>
      <c r="T183" s="4"/>
      <c r="U183" s="4">
        <f t="shared" si="18"/>
        <v>24.5</v>
      </c>
      <c r="V183" s="4">
        <f t="shared" si="19"/>
        <v>17</v>
      </c>
      <c r="W183" s="4">
        <f t="shared" si="20"/>
        <v>25.5</v>
      </c>
      <c r="AD183" s="4">
        <v>3</v>
      </c>
      <c r="AE183" s="4" t="s">
        <v>407</v>
      </c>
      <c r="AF183" s="4">
        <f t="shared" si="22"/>
        <v>321</v>
      </c>
      <c r="AG183" s="4">
        <f t="shared" si="21"/>
        <v>-20</v>
      </c>
      <c r="AH183" s="4">
        <f t="shared" si="23"/>
        <v>-30</v>
      </c>
      <c r="AO183" s="4"/>
      <c r="AP183" s="4"/>
      <c r="AQ183" s="4"/>
    </row>
    <row r="184" spans="1:43" x14ac:dyDescent="0.25">
      <c r="A184" s="1">
        <v>43916</v>
      </c>
      <c r="B184" t="s">
        <v>324</v>
      </c>
      <c r="C184" t="s">
        <v>346</v>
      </c>
      <c r="D184">
        <v>124</v>
      </c>
      <c r="E184">
        <v>1</v>
      </c>
      <c r="F184">
        <v>1</v>
      </c>
      <c r="G184" t="s">
        <v>12</v>
      </c>
      <c r="H184" t="s">
        <v>13</v>
      </c>
      <c r="I184">
        <v>7.0300000000000001E-2</v>
      </c>
      <c r="J184">
        <v>1.58</v>
      </c>
      <c r="K184">
        <v>27.7</v>
      </c>
      <c r="L184" t="s">
        <v>14</v>
      </c>
      <c r="M184" t="s">
        <v>13</v>
      </c>
      <c r="N184">
        <v>1.44</v>
      </c>
      <c r="O184">
        <v>15.4</v>
      </c>
      <c r="P184">
        <v>450</v>
      </c>
      <c r="R184" s="4">
        <v>1.5</v>
      </c>
      <c r="S184" s="4">
        <v>1</v>
      </c>
      <c r="T184" s="4"/>
      <c r="U184" s="4">
        <f t="shared" si="18"/>
        <v>27.7</v>
      </c>
      <c r="V184" s="4">
        <f t="shared" si="19"/>
        <v>20.2</v>
      </c>
      <c r="W184" s="4">
        <f t="shared" si="20"/>
        <v>30.299999999999997</v>
      </c>
      <c r="X184" s="5"/>
      <c r="Y184" s="5"/>
      <c r="AD184" s="4">
        <v>3</v>
      </c>
      <c r="AE184" s="4" t="s">
        <v>407</v>
      </c>
      <c r="AF184" s="4">
        <f t="shared" si="22"/>
        <v>450</v>
      </c>
      <c r="AG184" s="4">
        <f t="shared" si="21"/>
        <v>109</v>
      </c>
      <c r="AH184" s="4">
        <f t="shared" si="23"/>
        <v>163.5</v>
      </c>
      <c r="AI184" s="5"/>
      <c r="AJ184" s="5"/>
      <c r="AO184" s="4"/>
      <c r="AP184" s="4"/>
      <c r="AQ184" s="4"/>
    </row>
    <row r="185" spans="1:43" x14ac:dyDescent="0.25">
      <c r="A185" s="1">
        <v>43916</v>
      </c>
      <c r="B185" t="s">
        <v>324</v>
      </c>
      <c r="C185" t="s">
        <v>347</v>
      </c>
      <c r="D185">
        <v>125</v>
      </c>
      <c r="E185">
        <v>1</v>
      </c>
      <c r="F185">
        <v>1</v>
      </c>
      <c r="G185" t="s">
        <v>12</v>
      </c>
      <c r="H185" t="s">
        <v>13</v>
      </c>
      <c r="I185">
        <v>0.17399999999999999</v>
      </c>
      <c r="J185">
        <v>3.5</v>
      </c>
      <c r="K185">
        <v>63.6</v>
      </c>
      <c r="L185" t="s">
        <v>14</v>
      </c>
      <c r="M185" t="s">
        <v>13</v>
      </c>
      <c r="N185">
        <v>1.18</v>
      </c>
      <c r="O185">
        <v>12.7</v>
      </c>
      <c r="P185">
        <v>371</v>
      </c>
      <c r="R185" s="4">
        <v>1.5</v>
      </c>
      <c r="S185" s="4">
        <v>1</v>
      </c>
      <c r="T185" s="4"/>
      <c r="U185" s="4">
        <f t="shared" si="18"/>
        <v>63.6</v>
      </c>
      <c r="V185" s="4">
        <f t="shared" si="19"/>
        <v>56.1</v>
      </c>
      <c r="W185" s="4">
        <f t="shared" si="20"/>
        <v>84.15</v>
      </c>
      <c r="X185" s="5"/>
      <c r="Y185" s="5"/>
      <c r="Z185" s="7">
        <f>ABS(100*ABS(W185-W177)/AVERAGE(W185,W177))</f>
        <v>0.3558718861209762</v>
      </c>
      <c r="AA185" s="7" t="str">
        <f>IF(W185&gt;10, (IF((AND(Z185&gt;=0,Z185&lt;=20)=TRUE),"PASS","FAIL")),(IF((AND(Z185&gt;=0,Z185&lt;=50)=TRUE),"PASS","FAIL")))</f>
        <v>PASS</v>
      </c>
      <c r="AD185" s="4">
        <v>3</v>
      </c>
      <c r="AE185" s="4" t="s">
        <v>407</v>
      </c>
      <c r="AF185" s="4">
        <f t="shared" si="22"/>
        <v>371</v>
      </c>
      <c r="AG185" s="4">
        <f t="shared" si="21"/>
        <v>30</v>
      </c>
      <c r="AH185" s="4">
        <f t="shared" si="23"/>
        <v>45</v>
      </c>
      <c r="AI185" s="5"/>
      <c r="AJ185" s="5"/>
      <c r="AK185" s="7">
        <f>ABS(100*ABS(AH185-AH177)/AVERAGE(AH185,AH177))</f>
        <v>76.288659793814432</v>
      </c>
      <c r="AL185" s="7" t="str">
        <f>IF(AH185&gt;10, (IF((AND(AK185&gt;=0,AK185&lt;=20)=TRUE),"PASS","FAIL")),(IF((AND(AK185&gt;=0,AK185&lt;=50)=TRUE),"PASS","FAIL")))</f>
        <v>FAIL</v>
      </c>
      <c r="AO185" s="4"/>
      <c r="AP185" s="4"/>
      <c r="AQ185" s="4"/>
    </row>
    <row r="186" spans="1:43" x14ac:dyDescent="0.25">
      <c r="A186" s="1">
        <v>43916</v>
      </c>
      <c r="B186" t="s">
        <v>324</v>
      </c>
      <c r="C186" t="s">
        <v>348</v>
      </c>
      <c r="D186">
        <v>126</v>
      </c>
      <c r="E186">
        <v>1</v>
      </c>
      <c r="F186">
        <v>1</v>
      </c>
      <c r="G186" t="s">
        <v>12</v>
      </c>
      <c r="H186" t="s">
        <v>13</v>
      </c>
      <c r="I186">
        <v>0.11600000000000001</v>
      </c>
      <c r="J186">
        <v>2.44</v>
      </c>
      <c r="K186">
        <v>43.8</v>
      </c>
      <c r="L186" t="s">
        <v>14</v>
      </c>
      <c r="M186" t="s">
        <v>13</v>
      </c>
      <c r="N186">
        <v>1.7</v>
      </c>
      <c r="O186">
        <v>18.2</v>
      </c>
      <c r="P186">
        <v>535</v>
      </c>
      <c r="R186" s="4">
        <v>1.5</v>
      </c>
      <c r="S186" s="4">
        <v>1</v>
      </c>
      <c r="T186" s="4"/>
      <c r="U186" s="4">
        <f t="shared" si="18"/>
        <v>43.8</v>
      </c>
      <c r="V186" s="4">
        <f t="shared" si="19"/>
        <v>36.299999999999997</v>
      </c>
      <c r="W186" s="4">
        <f t="shared" si="20"/>
        <v>54.449999999999996</v>
      </c>
      <c r="X186" s="5"/>
      <c r="Y186" s="5"/>
      <c r="AB186" s="7">
        <f>100*((W186*10250)-(W184*10000))/(1000*250)</f>
        <v>102.045</v>
      </c>
      <c r="AC186" s="7" t="str">
        <f>IF(W186&gt;30, (IF((AND(AB186&gt;=80,AB186&lt;=120)=TRUE),"PASS","FAIL")),(IF((AND(AB186&gt;=50,AB186&lt;=150)=TRUE),"PASS","FAIL")))</f>
        <v>PASS</v>
      </c>
      <c r="AD186" s="4">
        <v>3</v>
      </c>
      <c r="AE186" s="4" t="s">
        <v>407</v>
      </c>
      <c r="AF186" s="4">
        <f t="shared" si="22"/>
        <v>535</v>
      </c>
      <c r="AG186" s="4">
        <f t="shared" si="21"/>
        <v>194</v>
      </c>
      <c r="AH186" s="4">
        <f t="shared" si="23"/>
        <v>291</v>
      </c>
      <c r="AI186" s="5"/>
      <c r="AJ186" s="5"/>
      <c r="AM186" s="7">
        <f>100*((AH186*10250)-(AH184*10000))/(10000*250)</f>
        <v>53.91</v>
      </c>
      <c r="AN186" s="7" t="str">
        <f>IF(AH186&gt;30, (IF((AND(AM186&gt;=80,AM186&lt;=120)=TRUE),"PASS","FAIL")),(IF((AND(AM186&gt;=50,AM186&lt;=150)=TRUE),"PASS","FAIL")))</f>
        <v>FAIL</v>
      </c>
      <c r="AO186" s="4"/>
      <c r="AP186" s="4"/>
      <c r="AQ186" s="4"/>
    </row>
    <row r="187" spans="1:43" x14ac:dyDescent="0.25">
      <c r="A187" s="1">
        <v>43916</v>
      </c>
      <c r="B187" t="s">
        <v>324</v>
      </c>
      <c r="C187" t="s">
        <v>349</v>
      </c>
      <c r="D187">
        <v>127</v>
      </c>
      <c r="E187">
        <v>1</v>
      </c>
      <c r="F187">
        <v>1</v>
      </c>
      <c r="G187" t="s">
        <v>12</v>
      </c>
      <c r="H187" t="s">
        <v>13</v>
      </c>
      <c r="I187">
        <v>3.8899999999999997E-2</v>
      </c>
      <c r="J187">
        <v>0.76200000000000001</v>
      </c>
      <c r="K187">
        <v>12.4</v>
      </c>
      <c r="L187" t="s">
        <v>14</v>
      </c>
      <c r="M187" t="s">
        <v>13</v>
      </c>
      <c r="N187">
        <v>0.92300000000000004</v>
      </c>
      <c r="O187">
        <v>9.8000000000000007</v>
      </c>
      <c r="P187">
        <v>286</v>
      </c>
      <c r="R187" s="4">
        <v>1.5</v>
      </c>
      <c r="S187" s="4">
        <v>1</v>
      </c>
      <c r="T187" s="4"/>
      <c r="U187" s="4">
        <f t="shared" si="18"/>
        <v>12.4</v>
      </c>
      <c r="V187" s="4">
        <f t="shared" si="19"/>
        <v>4.9000000000000004</v>
      </c>
      <c r="W187" s="4">
        <f t="shared" si="20"/>
        <v>7.3500000000000005</v>
      </c>
      <c r="X187" s="5"/>
      <c r="Y187" s="5"/>
      <c r="Z187" s="4"/>
      <c r="AA187" s="4"/>
      <c r="AB187" s="5"/>
      <c r="AC187" s="5"/>
      <c r="AD187" s="4">
        <v>3</v>
      </c>
      <c r="AE187" s="4" t="s">
        <v>407</v>
      </c>
      <c r="AF187" s="4">
        <f t="shared" si="22"/>
        <v>286</v>
      </c>
      <c r="AG187" s="4">
        <f t="shared" si="21"/>
        <v>-55</v>
      </c>
      <c r="AH187" s="4">
        <f t="shared" si="23"/>
        <v>-82.5</v>
      </c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 x14ac:dyDescent="0.25">
      <c r="A188" s="1">
        <v>43916</v>
      </c>
      <c r="B188" t="s">
        <v>324</v>
      </c>
      <c r="C188" t="s">
        <v>350</v>
      </c>
      <c r="D188">
        <v>128</v>
      </c>
      <c r="E188">
        <v>1</v>
      </c>
      <c r="F188">
        <v>1</v>
      </c>
      <c r="G188" t="s">
        <v>12</v>
      </c>
      <c r="H188" t="s">
        <v>13</v>
      </c>
      <c r="I188">
        <v>6.8099999999999994E-2</v>
      </c>
      <c r="J188">
        <v>1.73</v>
      </c>
      <c r="K188">
        <v>30.6</v>
      </c>
      <c r="L188" t="s">
        <v>14</v>
      </c>
      <c r="M188" t="s">
        <v>13</v>
      </c>
      <c r="N188">
        <v>1.4</v>
      </c>
      <c r="O188">
        <v>14.8</v>
      </c>
      <c r="P188">
        <v>435</v>
      </c>
      <c r="R188" s="4">
        <v>1.5</v>
      </c>
      <c r="S188" s="4">
        <v>1</v>
      </c>
      <c r="T188" s="4"/>
      <c r="U188" s="4">
        <f t="shared" si="18"/>
        <v>30.6</v>
      </c>
      <c r="V188" s="4">
        <f t="shared" si="19"/>
        <v>23.1</v>
      </c>
      <c r="W188" s="4">
        <f t="shared" si="20"/>
        <v>34.650000000000006</v>
      </c>
      <c r="AD188" s="4">
        <v>3</v>
      </c>
      <c r="AE188" s="4" t="s">
        <v>407</v>
      </c>
      <c r="AF188" s="4">
        <f t="shared" si="22"/>
        <v>435</v>
      </c>
      <c r="AG188" s="4">
        <f t="shared" si="21"/>
        <v>94</v>
      </c>
      <c r="AH188" s="4">
        <f t="shared" si="23"/>
        <v>141</v>
      </c>
      <c r="AO188" s="4"/>
      <c r="AP188" s="4"/>
      <c r="AQ188" s="4"/>
    </row>
    <row r="189" spans="1:43" x14ac:dyDescent="0.25">
      <c r="A189" s="1">
        <v>43916</v>
      </c>
      <c r="B189" t="s">
        <v>324</v>
      </c>
      <c r="C189" t="s">
        <v>351</v>
      </c>
      <c r="D189">
        <v>129</v>
      </c>
      <c r="E189">
        <v>1</v>
      </c>
      <c r="F189">
        <v>1</v>
      </c>
      <c r="G189" t="s">
        <v>12</v>
      </c>
      <c r="H189" t="s">
        <v>13</v>
      </c>
      <c r="I189">
        <v>5.7200000000000001E-2</v>
      </c>
      <c r="J189">
        <v>1.23</v>
      </c>
      <c r="K189">
        <v>21.2</v>
      </c>
      <c r="L189" t="s">
        <v>14</v>
      </c>
      <c r="M189" t="s">
        <v>13</v>
      </c>
      <c r="N189">
        <v>0.79500000000000004</v>
      </c>
      <c r="O189">
        <v>8.39</v>
      </c>
      <c r="P189">
        <v>245</v>
      </c>
      <c r="R189" s="4">
        <v>1.5</v>
      </c>
      <c r="S189" s="4">
        <v>1</v>
      </c>
      <c r="T189" s="4"/>
      <c r="U189" s="4">
        <f t="shared" si="18"/>
        <v>21.2</v>
      </c>
      <c r="V189" s="4">
        <f t="shared" si="19"/>
        <v>13.7</v>
      </c>
      <c r="W189" s="4">
        <f t="shared" si="20"/>
        <v>20.549999999999997</v>
      </c>
      <c r="AD189" s="4">
        <v>3</v>
      </c>
      <c r="AE189" s="4" t="s">
        <v>407</v>
      </c>
      <c r="AF189" s="4">
        <f t="shared" si="22"/>
        <v>245</v>
      </c>
      <c r="AG189" s="4">
        <f t="shared" si="21"/>
        <v>-96</v>
      </c>
      <c r="AH189" s="4">
        <f t="shared" si="23"/>
        <v>-144</v>
      </c>
      <c r="AO189" s="4"/>
      <c r="AP189" s="4"/>
      <c r="AQ189" s="4"/>
    </row>
    <row r="190" spans="1:43" x14ac:dyDescent="0.25">
      <c r="A190" s="1">
        <v>43916</v>
      </c>
      <c r="B190" t="s">
        <v>324</v>
      </c>
      <c r="C190" t="s">
        <v>352</v>
      </c>
      <c r="D190">
        <v>130</v>
      </c>
      <c r="E190">
        <v>1</v>
      </c>
      <c r="F190">
        <v>1</v>
      </c>
      <c r="G190" t="s">
        <v>12</v>
      </c>
      <c r="H190" t="s">
        <v>13</v>
      </c>
      <c r="I190">
        <v>0.108</v>
      </c>
      <c r="J190">
        <v>2.3199999999999998</v>
      </c>
      <c r="K190">
        <v>41.6</v>
      </c>
      <c r="L190" t="s">
        <v>14</v>
      </c>
      <c r="M190" t="s">
        <v>13</v>
      </c>
      <c r="N190">
        <v>3.54</v>
      </c>
      <c r="O190">
        <v>37.799999999999997</v>
      </c>
      <c r="P190">
        <v>1120</v>
      </c>
      <c r="R190" s="4">
        <v>1.5</v>
      </c>
      <c r="S190" s="4">
        <v>1</v>
      </c>
      <c r="T190" s="4"/>
      <c r="U190" s="4">
        <f t="shared" si="18"/>
        <v>41.6</v>
      </c>
      <c r="V190" s="4">
        <f t="shared" si="19"/>
        <v>34.1</v>
      </c>
      <c r="W190" s="4">
        <f t="shared" si="20"/>
        <v>51.150000000000006</v>
      </c>
      <c r="X190" s="5"/>
      <c r="Y190" s="5"/>
      <c r="AD190" s="4">
        <v>3</v>
      </c>
      <c r="AE190" s="4" t="s">
        <v>407</v>
      </c>
      <c r="AF190" s="4">
        <f t="shared" si="22"/>
        <v>1120</v>
      </c>
      <c r="AG190" s="4">
        <f t="shared" si="21"/>
        <v>779</v>
      </c>
      <c r="AH190" s="4">
        <f t="shared" si="23"/>
        <v>1168.5</v>
      </c>
      <c r="AI190" s="5"/>
      <c r="AJ190" s="5"/>
      <c r="AO190" s="4"/>
      <c r="AP190" s="4"/>
      <c r="AQ190" s="4"/>
    </row>
    <row r="191" spans="1:43" x14ac:dyDescent="0.25">
      <c r="A191" s="1">
        <v>43916</v>
      </c>
      <c r="B191" t="s">
        <v>324</v>
      </c>
      <c r="C191" t="s">
        <v>138</v>
      </c>
      <c r="D191" t="s">
        <v>139</v>
      </c>
      <c r="E191">
        <v>1</v>
      </c>
      <c r="F191">
        <v>1</v>
      </c>
      <c r="G191" t="s">
        <v>12</v>
      </c>
      <c r="H191" t="s">
        <v>13</v>
      </c>
      <c r="I191">
        <v>6.7999999999999996E-3</v>
      </c>
      <c r="J191">
        <v>7.7299999999999994E-2</v>
      </c>
      <c r="K191">
        <v>-0.53</v>
      </c>
      <c r="L191" t="s">
        <v>14</v>
      </c>
      <c r="M191" t="s">
        <v>13</v>
      </c>
      <c r="N191">
        <v>0.22</v>
      </c>
      <c r="O191">
        <v>2.79</v>
      </c>
      <c r="P191">
        <v>81</v>
      </c>
      <c r="R191" s="4">
        <v>1</v>
      </c>
      <c r="S191" s="4">
        <v>1</v>
      </c>
      <c r="T191" s="4"/>
      <c r="U191" s="4">
        <f t="shared" ref="U191:U195" si="24">K191</f>
        <v>-0.53</v>
      </c>
      <c r="V191" s="4">
        <f t="shared" si="19"/>
        <v>-0.53</v>
      </c>
      <c r="W191" s="4">
        <f t="shared" si="20"/>
        <v>-0.53</v>
      </c>
      <c r="AD191" s="4">
        <v>3</v>
      </c>
      <c r="AE191" s="4" t="s">
        <v>407</v>
      </c>
      <c r="AF191" s="4">
        <f t="shared" si="22"/>
        <v>81</v>
      </c>
      <c r="AG191" s="4">
        <f t="shared" si="21"/>
        <v>81</v>
      </c>
      <c r="AH191" s="4">
        <f t="shared" si="23"/>
        <v>81</v>
      </c>
      <c r="AO191" s="4"/>
      <c r="AP191" s="4"/>
      <c r="AQ191" s="4"/>
    </row>
    <row r="192" spans="1:43" x14ac:dyDescent="0.25">
      <c r="A192" s="1">
        <v>43916</v>
      </c>
      <c r="B192" t="s">
        <v>324</v>
      </c>
      <c r="C192" t="s">
        <v>188</v>
      </c>
      <c r="D192" t="s">
        <v>16</v>
      </c>
      <c r="E192">
        <v>1</v>
      </c>
      <c r="F192">
        <v>1</v>
      </c>
      <c r="G192" t="s">
        <v>12</v>
      </c>
      <c r="H192" t="s">
        <v>13</v>
      </c>
      <c r="I192">
        <v>0.30599999999999999</v>
      </c>
      <c r="J192">
        <v>5.45</v>
      </c>
      <c r="K192">
        <v>99.4</v>
      </c>
      <c r="L192" t="s">
        <v>14</v>
      </c>
      <c r="M192" t="s">
        <v>13</v>
      </c>
      <c r="N192">
        <v>0.23300000000000001</v>
      </c>
      <c r="O192">
        <v>2.87</v>
      </c>
      <c r="P192">
        <v>83.5</v>
      </c>
      <c r="R192" s="4">
        <v>1</v>
      </c>
      <c r="S192" s="4">
        <v>1</v>
      </c>
      <c r="T192" s="4"/>
      <c r="U192" s="4">
        <f t="shared" si="24"/>
        <v>99.4</v>
      </c>
      <c r="V192" s="4">
        <f t="shared" si="19"/>
        <v>99.4</v>
      </c>
      <c r="W192" s="4">
        <f t="shared" ref="W192:W221" si="25">IF(R192=1,U192,(V192*R192))</f>
        <v>99.4</v>
      </c>
      <c r="AD192" s="4">
        <v>3</v>
      </c>
      <c r="AE192" s="4" t="s">
        <v>407</v>
      </c>
      <c r="AF192" s="4">
        <f t="shared" si="22"/>
        <v>83.5</v>
      </c>
      <c r="AG192" s="4">
        <f t="shared" si="21"/>
        <v>83.5</v>
      </c>
      <c r="AH192" s="4">
        <f t="shared" si="23"/>
        <v>83.5</v>
      </c>
      <c r="AP192" s="4"/>
      <c r="AQ192" s="4"/>
    </row>
    <row r="193" spans="1:43" x14ac:dyDescent="0.25">
      <c r="A193" s="1">
        <v>43916</v>
      </c>
      <c r="B193" t="s">
        <v>324</v>
      </c>
      <c r="C193" t="s">
        <v>359</v>
      </c>
      <c r="D193" t="s">
        <v>17</v>
      </c>
      <c r="E193">
        <v>1</v>
      </c>
      <c r="F193">
        <v>1</v>
      </c>
      <c r="G193" t="s">
        <v>12</v>
      </c>
      <c r="H193" t="s">
        <v>13</v>
      </c>
      <c r="I193">
        <v>0.152</v>
      </c>
      <c r="J193">
        <v>2.74</v>
      </c>
      <c r="K193">
        <v>49.5</v>
      </c>
      <c r="L193" t="s">
        <v>14</v>
      </c>
      <c r="M193" t="s">
        <v>13</v>
      </c>
      <c r="N193">
        <v>0.122</v>
      </c>
      <c r="O193">
        <v>1.52</v>
      </c>
      <c r="P193">
        <v>44</v>
      </c>
      <c r="R193" s="4">
        <v>1</v>
      </c>
      <c r="S193" s="4">
        <v>1</v>
      </c>
      <c r="T193" s="4"/>
      <c r="U193" s="4">
        <f t="shared" si="24"/>
        <v>49.5</v>
      </c>
      <c r="V193" s="4">
        <f t="shared" si="19"/>
        <v>49.5</v>
      </c>
      <c r="W193" s="4">
        <f t="shared" si="25"/>
        <v>49.5</v>
      </c>
      <c r="AD193" s="4">
        <v>3</v>
      </c>
      <c r="AE193" s="4" t="s">
        <v>407</v>
      </c>
      <c r="AF193" s="4">
        <f t="shared" si="22"/>
        <v>44</v>
      </c>
      <c r="AG193" s="4">
        <f t="shared" si="21"/>
        <v>44</v>
      </c>
      <c r="AH193" s="4">
        <f t="shared" si="23"/>
        <v>44</v>
      </c>
      <c r="AP193" s="4"/>
      <c r="AQ193" s="4"/>
    </row>
    <row r="194" spans="1:43" x14ac:dyDescent="0.25">
      <c r="A194" s="1">
        <v>43916</v>
      </c>
      <c r="B194" t="s">
        <v>324</v>
      </c>
      <c r="C194" t="s">
        <v>325</v>
      </c>
      <c r="D194" t="s">
        <v>11</v>
      </c>
      <c r="E194">
        <v>1</v>
      </c>
      <c r="F194">
        <v>1</v>
      </c>
      <c r="G194" t="s">
        <v>12</v>
      </c>
      <c r="H194" t="s">
        <v>13</v>
      </c>
      <c r="I194">
        <v>7.4499999999999997E-2</v>
      </c>
      <c r="J194">
        <v>1.29</v>
      </c>
      <c r="K194">
        <v>22.4</v>
      </c>
      <c r="L194" t="s">
        <v>14</v>
      </c>
      <c r="M194" t="s">
        <v>13</v>
      </c>
      <c r="N194">
        <v>5.3999999999999999E-2</v>
      </c>
      <c r="O194">
        <v>0.625</v>
      </c>
      <c r="P194">
        <v>17.899999999999999</v>
      </c>
      <c r="R194" s="4">
        <v>1</v>
      </c>
      <c r="S194" s="4">
        <v>1</v>
      </c>
      <c r="T194" s="4"/>
      <c r="U194" s="4">
        <f t="shared" si="24"/>
        <v>22.4</v>
      </c>
      <c r="V194" s="4">
        <f t="shared" si="19"/>
        <v>22.4</v>
      </c>
      <c r="W194" s="4">
        <f t="shared" si="25"/>
        <v>22.4</v>
      </c>
      <c r="X194" s="5">
        <f>100*(W194-25)/25</f>
        <v>-10.400000000000004</v>
      </c>
      <c r="Y194" s="5" t="str">
        <f>IF((ABS(X194))&lt;=20,"PASS","FAIL")</f>
        <v>PASS</v>
      </c>
      <c r="Z194" s="7"/>
      <c r="AA194" s="7"/>
      <c r="AB194" s="4"/>
      <c r="AC194" s="4"/>
      <c r="AD194" s="4">
        <v>3</v>
      </c>
      <c r="AE194" s="4" t="s">
        <v>407</v>
      </c>
      <c r="AF194" s="4">
        <f t="shared" si="22"/>
        <v>17.899999999999999</v>
      </c>
      <c r="AG194" s="4">
        <f t="shared" si="21"/>
        <v>17.899999999999999</v>
      </c>
      <c r="AH194" s="4">
        <f t="shared" si="23"/>
        <v>17.899999999999999</v>
      </c>
      <c r="AI194" s="5">
        <f>100*(AH194-250)/250</f>
        <v>-92.84</v>
      </c>
      <c r="AJ194" s="5" t="str">
        <f>IF((ABS(AI194))&lt;=20,"PASS","FAIL")</f>
        <v>FAIL</v>
      </c>
      <c r="AK194" s="7"/>
      <c r="AL194" s="7"/>
      <c r="AM194" s="4"/>
      <c r="AN194" s="4"/>
      <c r="AP194" s="4"/>
      <c r="AQ194" s="4"/>
    </row>
    <row r="195" spans="1:43" x14ac:dyDescent="0.25">
      <c r="A195" s="1">
        <v>43916</v>
      </c>
      <c r="B195" t="s">
        <v>324</v>
      </c>
      <c r="C195" t="s">
        <v>360</v>
      </c>
      <c r="D195" t="s">
        <v>18</v>
      </c>
      <c r="E195">
        <v>1</v>
      </c>
      <c r="F195">
        <v>1</v>
      </c>
      <c r="G195" t="s">
        <v>12</v>
      </c>
      <c r="H195" t="s">
        <v>13</v>
      </c>
      <c r="I195">
        <v>3.4099999999999998E-2</v>
      </c>
      <c r="J195">
        <v>0.60299999999999998</v>
      </c>
      <c r="K195">
        <v>9.39</v>
      </c>
      <c r="L195" t="s">
        <v>14</v>
      </c>
      <c r="M195" t="s">
        <v>13</v>
      </c>
      <c r="N195">
        <v>2.46E-2</v>
      </c>
      <c r="O195">
        <v>0.309</v>
      </c>
      <c r="P195">
        <v>8.74</v>
      </c>
      <c r="R195" s="4">
        <v>1</v>
      </c>
      <c r="S195" s="4">
        <v>1</v>
      </c>
      <c r="T195" s="4"/>
      <c r="U195" s="4">
        <f t="shared" si="24"/>
        <v>9.39</v>
      </c>
      <c r="V195" s="4">
        <f t="shared" ref="V195:V258" si="26">IF(R195=1,U195,(U195-7.5))</f>
        <v>9.39</v>
      </c>
      <c r="W195" s="4">
        <f t="shared" si="25"/>
        <v>9.39</v>
      </c>
      <c r="X195" s="4"/>
      <c r="Y195" s="4"/>
      <c r="Z195" s="4"/>
      <c r="AA195" s="4"/>
      <c r="AB195" s="7"/>
      <c r="AC195" s="7"/>
      <c r="AD195" s="4">
        <v>3</v>
      </c>
      <c r="AE195" s="4" t="s">
        <v>407</v>
      </c>
      <c r="AF195" s="4">
        <f t="shared" si="22"/>
        <v>8.74</v>
      </c>
      <c r="AG195" s="4">
        <f t="shared" ref="AG195:AG258" si="27">IF(R195=1,AF195,(AF195-341))</f>
        <v>8.74</v>
      </c>
      <c r="AH195" s="4">
        <f t="shared" si="23"/>
        <v>8.74</v>
      </c>
      <c r="AI195" s="4"/>
      <c r="AJ195" s="4"/>
      <c r="AK195" s="4"/>
      <c r="AL195" s="4"/>
      <c r="AM195" s="7"/>
      <c r="AN195" s="7"/>
      <c r="AP195" s="4"/>
      <c r="AQ195" s="4"/>
    </row>
    <row r="196" spans="1:43" x14ac:dyDescent="0.25">
      <c r="A196" s="1">
        <v>43916</v>
      </c>
      <c r="B196" t="s">
        <v>324</v>
      </c>
      <c r="C196" t="s">
        <v>189</v>
      </c>
      <c r="D196" t="s">
        <v>15</v>
      </c>
      <c r="E196">
        <v>1</v>
      </c>
      <c r="F196">
        <v>1</v>
      </c>
      <c r="G196" t="s">
        <v>12</v>
      </c>
      <c r="H196" t="s">
        <v>13</v>
      </c>
      <c r="I196">
        <v>4.8700000000000002E-3</v>
      </c>
      <c r="J196">
        <v>9.8299999999999998E-2</v>
      </c>
      <c r="K196">
        <v>-0.13400000000000001</v>
      </c>
      <c r="L196" t="s">
        <v>14</v>
      </c>
      <c r="M196" t="s">
        <v>13</v>
      </c>
      <c r="N196">
        <v>4.64E-3</v>
      </c>
      <c r="O196">
        <v>-3.7699999999999999E-3</v>
      </c>
      <c r="P196">
        <v>-0.36</v>
      </c>
      <c r="R196" s="4">
        <v>1</v>
      </c>
      <c r="S196" s="4">
        <v>1</v>
      </c>
      <c r="T196" s="4"/>
      <c r="U196" s="4">
        <f t="shared" ref="U196:U221" si="28">K196</f>
        <v>-0.13400000000000001</v>
      </c>
      <c r="V196" s="4">
        <f t="shared" si="26"/>
        <v>-0.13400000000000001</v>
      </c>
      <c r="W196" s="4">
        <f t="shared" si="25"/>
        <v>-0.13400000000000001</v>
      </c>
      <c r="X196" s="5"/>
      <c r="Y196" s="5"/>
      <c r="Z196" s="4"/>
      <c r="AA196" s="4"/>
      <c r="AB196" s="5"/>
      <c r="AC196" s="5"/>
      <c r="AD196" s="4">
        <v>3</v>
      </c>
      <c r="AE196" s="4" t="s">
        <v>407</v>
      </c>
      <c r="AF196" s="4">
        <f t="shared" si="22"/>
        <v>-0.36</v>
      </c>
      <c r="AG196" s="4">
        <f t="shared" si="27"/>
        <v>-0.36</v>
      </c>
      <c r="AH196" s="4">
        <f t="shared" si="23"/>
        <v>-0.36</v>
      </c>
      <c r="AI196" s="5"/>
      <c r="AJ196" s="5"/>
      <c r="AK196" s="4"/>
      <c r="AL196" s="4"/>
      <c r="AM196" s="5"/>
      <c r="AN196" s="5"/>
      <c r="AP196" s="4"/>
      <c r="AQ196" s="4"/>
    </row>
    <row r="197" spans="1:43" x14ac:dyDescent="0.25">
      <c r="A197" s="1">
        <v>43916</v>
      </c>
      <c r="B197" t="s">
        <v>324</v>
      </c>
      <c r="C197" t="s">
        <v>361</v>
      </c>
      <c r="D197">
        <v>131</v>
      </c>
      <c r="E197">
        <v>1</v>
      </c>
      <c r="F197">
        <v>1</v>
      </c>
      <c r="G197" t="s">
        <v>12</v>
      </c>
      <c r="H197" t="s">
        <v>13</v>
      </c>
      <c r="I197">
        <v>0.104</v>
      </c>
      <c r="J197">
        <v>2.1800000000000002</v>
      </c>
      <c r="K197">
        <v>39</v>
      </c>
      <c r="L197" t="s">
        <v>14</v>
      </c>
      <c r="M197" t="s">
        <v>13</v>
      </c>
      <c r="N197">
        <v>1.01</v>
      </c>
      <c r="O197">
        <v>10.6</v>
      </c>
      <c r="P197">
        <v>309</v>
      </c>
      <c r="R197" s="4">
        <v>1.5</v>
      </c>
      <c r="S197" s="4">
        <v>1</v>
      </c>
      <c r="T197" s="4"/>
      <c r="U197" s="4">
        <f t="shared" si="28"/>
        <v>39</v>
      </c>
      <c r="V197" s="4">
        <f t="shared" si="26"/>
        <v>31.5</v>
      </c>
      <c r="W197" s="4">
        <f t="shared" si="25"/>
        <v>47.25</v>
      </c>
      <c r="AD197" s="4">
        <v>3</v>
      </c>
      <c r="AE197" s="4" t="s">
        <v>407</v>
      </c>
      <c r="AF197" s="4">
        <f t="shared" si="22"/>
        <v>309</v>
      </c>
      <c r="AG197" s="4">
        <f t="shared" si="27"/>
        <v>-32</v>
      </c>
      <c r="AH197" s="4">
        <f t="shared" si="23"/>
        <v>-48</v>
      </c>
      <c r="AP197" s="4"/>
      <c r="AQ197" s="4"/>
    </row>
    <row r="198" spans="1:43" x14ac:dyDescent="0.25">
      <c r="A198" s="1">
        <v>43916</v>
      </c>
      <c r="B198" t="s">
        <v>324</v>
      </c>
      <c r="C198" t="s">
        <v>362</v>
      </c>
      <c r="D198">
        <v>132</v>
      </c>
      <c r="E198">
        <v>1</v>
      </c>
      <c r="F198">
        <v>1</v>
      </c>
      <c r="G198" t="s">
        <v>12</v>
      </c>
      <c r="H198" t="s">
        <v>13</v>
      </c>
      <c r="I198">
        <v>4.1599999999999998E-2</v>
      </c>
      <c r="J198">
        <v>0.90800000000000003</v>
      </c>
      <c r="K198">
        <v>15.1</v>
      </c>
      <c r="L198" t="s">
        <v>14</v>
      </c>
      <c r="M198" t="s">
        <v>13</v>
      </c>
      <c r="N198">
        <v>0.86599999999999999</v>
      </c>
      <c r="O198">
        <v>8.7899999999999991</v>
      </c>
      <c r="P198">
        <v>257</v>
      </c>
      <c r="R198" s="4">
        <v>1.5</v>
      </c>
      <c r="S198" s="4">
        <v>1</v>
      </c>
      <c r="T198" s="4"/>
      <c r="U198" s="4">
        <f t="shared" si="28"/>
        <v>15.1</v>
      </c>
      <c r="V198" s="4">
        <f t="shared" si="26"/>
        <v>7.6</v>
      </c>
      <c r="W198" s="4">
        <f t="shared" si="25"/>
        <v>11.399999999999999</v>
      </c>
      <c r="AD198" s="4">
        <v>3</v>
      </c>
      <c r="AE198" s="4" t="s">
        <v>407</v>
      </c>
      <c r="AF198" s="4">
        <f t="shared" si="22"/>
        <v>257</v>
      </c>
      <c r="AG198" s="4">
        <f t="shared" si="27"/>
        <v>-84</v>
      </c>
      <c r="AH198" s="4">
        <f t="shared" si="23"/>
        <v>-126</v>
      </c>
      <c r="AP198" s="4"/>
      <c r="AQ198" s="4"/>
    </row>
    <row r="199" spans="1:43" x14ac:dyDescent="0.25">
      <c r="A199" s="1">
        <v>43916</v>
      </c>
      <c r="B199" t="s">
        <v>324</v>
      </c>
      <c r="C199" t="s">
        <v>363</v>
      </c>
      <c r="D199">
        <v>133</v>
      </c>
      <c r="E199">
        <v>1</v>
      </c>
      <c r="F199">
        <v>1</v>
      </c>
      <c r="G199" t="s">
        <v>12</v>
      </c>
      <c r="H199" t="s">
        <v>13</v>
      </c>
      <c r="I199">
        <v>4.9599999999999998E-2</v>
      </c>
      <c r="J199">
        <v>1.1000000000000001</v>
      </c>
      <c r="K199">
        <v>18.8</v>
      </c>
      <c r="L199" t="s">
        <v>14</v>
      </c>
      <c r="M199" t="s">
        <v>13</v>
      </c>
      <c r="N199">
        <v>0.90300000000000002</v>
      </c>
      <c r="O199">
        <v>9.0399999999999991</v>
      </c>
      <c r="P199">
        <v>264</v>
      </c>
      <c r="R199" s="4">
        <v>1.5</v>
      </c>
      <c r="S199" s="4">
        <v>1</v>
      </c>
      <c r="T199" s="4"/>
      <c r="U199" s="4">
        <f t="shared" si="28"/>
        <v>18.8</v>
      </c>
      <c r="V199" s="4">
        <f t="shared" si="26"/>
        <v>11.3</v>
      </c>
      <c r="W199" s="4">
        <f t="shared" si="25"/>
        <v>16.950000000000003</v>
      </c>
      <c r="X199" s="5"/>
      <c r="Y199" s="5"/>
      <c r="Z199" s="7"/>
      <c r="AA199" s="7"/>
      <c r="AB199" s="4"/>
      <c r="AC199" s="4"/>
      <c r="AD199" s="4">
        <v>3</v>
      </c>
      <c r="AE199" s="4" t="s">
        <v>407</v>
      </c>
      <c r="AF199" s="4">
        <f t="shared" si="22"/>
        <v>264</v>
      </c>
      <c r="AG199" s="4">
        <f t="shared" si="27"/>
        <v>-77</v>
      </c>
      <c r="AH199" s="4">
        <f t="shared" si="23"/>
        <v>-115.5</v>
      </c>
      <c r="AI199" s="5"/>
      <c r="AJ199" s="5"/>
      <c r="AK199" s="7"/>
      <c r="AL199" s="7"/>
      <c r="AM199" s="4"/>
      <c r="AN199" s="4"/>
      <c r="AP199" s="4"/>
      <c r="AQ199" s="4"/>
    </row>
    <row r="200" spans="1:43" x14ac:dyDescent="0.25">
      <c r="A200" s="1">
        <v>43916</v>
      </c>
      <c r="B200" t="s">
        <v>324</v>
      </c>
      <c r="C200" t="s">
        <v>364</v>
      </c>
      <c r="D200">
        <v>134</v>
      </c>
      <c r="E200">
        <v>1</v>
      </c>
      <c r="F200">
        <v>1</v>
      </c>
      <c r="G200" t="s">
        <v>12</v>
      </c>
      <c r="H200" t="s">
        <v>13</v>
      </c>
      <c r="I200">
        <v>6.0100000000000001E-2</v>
      </c>
      <c r="J200">
        <v>1.37</v>
      </c>
      <c r="K200">
        <v>23.9</v>
      </c>
      <c r="L200" t="s">
        <v>14</v>
      </c>
      <c r="M200" t="s">
        <v>13</v>
      </c>
      <c r="N200">
        <v>1.25</v>
      </c>
      <c r="O200">
        <v>12.6</v>
      </c>
      <c r="P200">
        <v>368</v>
      </c>
      <c r="R200" s="4">
        <v>1.5</v>
      </c>
      <c r="S200" s="4">
        <v>1</v>
      </c>
      <c r="T200" s="4"/>
      <c r="U200" s="4">
        <f t="shared" si="28"/>
        <v>23.9</v>
      </c>
      <c r="V200" s="4">
        <f t="shared" si="26"/>
        <v>16.399999999999999</v>
      </c>
      <c r="W200" s="4">
        <f t="shared" si="25"/>
        <v>24.599999999999998</v>
      </c>
      <c r="X200" s="4"/>
      <c r="Y200" s="4"/>
      <c r="Z200" s="4"/>
      <c r="AA200" s="4"/>
      <c r="AB200" s="7"/>
      <c r="AC200" s="7"/>
      <c r="AD200" s="4">
        <v>3</v>
      </c>
      <c r="AE200" s="4" t="s">
        <v>407</v>
      </c>
      <c r="AF200" s="4">
        <f t="shared" si="22"/>
        <v>368</v>
      </c>
      <c r="AG200" s="4">
        <f t="shared" si="27"/>
        <v>27</v>
      </c>
      <c r="AH200" s="4">
        <f t="shared" si="23"/>
        <v>40.5</v>
      </c>
      <c r="AI200" s="4"/>
      <c r="AJ200" s="4"/>
      <c r="AK200" s="4"/>
      <c r="AL200" s="4"/>
      <c r="AM200" s="7"/>
      <c r="AN200" s="7"/>
      <c r="AP200" s="4"/>
      <c r="AQ200" s="4"/>
    </row>
    <row r="201" spans="1:43" x14ac:dyDescent="0.25">
      <c r="A201" s="1">
        <v>43916</v>
      </c>
      <c r="B201" t="s">
        <v>324</v>
      </c>
      <c r="C201" t="s">
        <v>365</v>
      </c>
      <c r="D201">
        <v>135</v>
      </c>
      <c r="E201">
        <v>1</v>
      </c>
      <c r="F201">
        <v>1</v>
      </c>
      <c r="G201" t="s">
        <v>12</v>
      </c>
      <c r="H201" t="s">
        <v>13</v>
      </c>
      <c r="I201">
        <v>0.16</v>
      </c>
      <c r="J201">
        <v>3.28</v>
      </c>
      <c r="K201">
        <v>59.4</v>
      </c>
      <c r="L201" t="s">
        <v>14</v>
      </c>
      <c r="M201" t="s">
        <v>13</v>
      </c>
      <c r="N201">
        <v>0.98599999999999999</v>
      </c>
      <c r="O201">
        <v>9.85</v>
      </c>
      <c r="P201">
        <v>288</v>
      </c>
      <c r="R201" s="4">
        <v>1.5</v>
      </c>
      <c r="S201" s="4">
        <v>1</v>
      </c>
      <c r="T201" s="4"/>
      <c r="U201" s="4">
        <f t="shared" si="28"/>
        <v>59.4</v>
      </c>
      <c r="V201" s="4">
        <f t="shared" si="26"/>
        <v>51.9</v>
      </c>
      <c r="W201" s="4">
        <f t="shared" si="25"/>
        <v>77.849999999999994</v>
      </c>
      <c r="X201" s="5"/>
      <c r="Y201" s="5"/>
      <c r="Z201" s="4"/>
      <c r="AA201" s="4"/>
      <c r="AB201" s="5"/>
      <c r="AC201" s="5"/>
      <c r="AD201" s="4">
        <v>3</v>
      </c>
      <c r="AE201" s="4" t="s">
        <v>407</v>
      </c>
      <c r="AF201" s="4">
        <f t="shared" si="22"/>
        <v>288</v>
      </c>
      <c r="AG201" s="4">
        <f t="shared" si="27"/>
        <v>-53</v>
      </c>
      <c r="AH201" s="4">
        <f t="shared" si="23"/>
        <v>-79.5</v>
      </c>
      <c r="AI201" s="5"/>
      <c r="AJ201" s="5"/>
      <c r="AK201" s="4"/>
      <c r="AL201" s="4"/>
      <c r="AM201" s="5"/>
      <c r="AN201" s="5"/>
      <c r="AP201" s="4"/>
      <c r="AQ201" s="4"/>
    </row>
    <row r="202" spans="1:43" x14ac:dyDescent="0.25">
      <c r="A202" s="1">
        <v>43916</v>
      </c>
      <c r="B202" t="s">
        <v>324</v>
      </c>
      <c r="C202" t="s">
        <v>366</v>
      </c>
      <c r="D202">
        <v>136</v>
      </c>
      <c r="E202">
        <v>1</v>
      </c>
      <c r="F202">
        <v>1</v>
      </c>
      <c r="G202" t="s">
        <v>12</v>
      </c>
      <c r="H202" t="s">
        <v>13</v>
      </c>
      <c r="I202">
        <v>7.2700000000000001E-2</v>
      </c>
      <c r="J202">
        <v>1.61</v>
      </c>
      <c r="K202">
        <v>28.3</v>
      </c>
      <c r="L202" t="s">
        <v>14</v>
      </c>
      <c r="M202" t="s">
        <v>13</v>
      </c>
      <c r="N202">
        <v>1.25</v>
      </c>
      <c r="O202">
        <v>12.1</v>
      </c>
      <c r="P202">
        <v>354</v>
      </c>
      <c r="R202" s="4">
        <v>1.5</v>
      </c>
      <c r="S202" s="4">
        <v>1</v>
      </c>
      <c r="T202" s="4"/>
      <c r="U202" s="4">
        <f t="shared" si="28"/>
        <v>28.3</v>
      </c>
      <c r="V202" s="4">
        <f t="shared" si="26"/>
        <v>20.8</v>
      </c>
      <c r="W202" s="4">
        <f t="shared" si="25"/>
        <v>31.200000000000003</v>
      </c>
      <c r="X202" s="5"/>
      <c r="Y202" s="5"/>
      <c r="AD202" s="4">
        <v>3</v>
      </c>
      <c r="AE202" s="4" t="s">
        <v>407</v>
      </c>
      <c r="AF202" s="4">
        <f t="shared" si="22"/>
        <v>354</v>
      </c>
      <c r="AG202" s="4">
        <f t="shared" si="27"/>
        <v>13</v>
      </c>
      <c r="AH202" s="4">
        <f t="shared" si="23"/>
        <v>19.5</v>
      </c>
      <c r="AI202" s="5"/>
      <c r="AJ202" s="5"/>
      <c r="AP202" s="4"/>
      <c r="AQ202" s="4"/>
    </row>
    <row r="203" spans="1:43" x14ac:dyDescent="0.25">
      <c r="A203" s="1">
        <v>43916</v>
      </c>
      <c r="B203" t="s">
        <v>324</v>
      </c>
      <c r="C203" t="s">
        <v>367</v>
      </c>
      <c r="D203">
        <v>137</v>
      </c>
      <c r="E203">
        <v>1</v>
      </c>
      <c r="F203">
        <v>1</v>
      </c>
      <c r="G203" t="s">
        <v>12</v>
      </c>
      <c r="H203" t="s">
        <v>13</v>
      </c>
      <c r="I203">
        <v>0.154</v>
      </c>
      <c r="J203">
        <v>3.2</v>
      </c>
      <c r="K203">
        <v>57.9</v>
      </c>
      <c r="L203" t="s">
        <v>14</v>
      </c>
      <c r="M203" t="s">
        <v>13</v>
      </c>
      <c r="N203">
        <v>1.17</v>
      </c>
      <c r="O203">
        <v>11.8</v>
      </c>
      <c r="P203">
        <v>345</v>
      </c>
      <c r="R203" s="4">
        <v>1.5</v>
      </c>
      <c r="S203" s="4">
        <v>1</v>
      </c>
      <c r="T203" s="4"/>
      <c r="U203" s="4">
        <f t="shared" si="28"/>
        <v>57.9</v>
      </c>
      <c r="V203" s="4">
        <f t="shared" si="26"/>
        <v>50.4</v>
      </c>
      <c r="W203" s="4">
        <f t="shared" si="25"/>
        <v>75.599999999999994</v>
      </c>
      <c r="Z203" s="7">
        <f>ABS(100*ABS(W203-W197)/AVERAGE(W203,W197))</f>
        <v>46.153846153846146</v>
      </c>
      <c r="AA203" s="7" t="str">
        <f>IF(W203&gt;10, (IF((AND(Z203&gt;=0,Z203&lt;=20)=TRUE),"PASS","FAIL")),(IF((AND(Z203&gt;=0,Z203&lt;=50)=TRUE),"PASS","FAIL")))</f>
        <v>FAIL</v>
      </c>
      <c r="AD203" s="4">
        <v>3</v>
      </c>
      <c r="AE203" s="4" t="s">
        <v>407</v>
      </c>
      <c r="AF203" s="4">
        <f t="shared" si="22"/>
        <v>345</v>
      </c>
      <c r="AG203" s="4">
        <f t="shared" si="27"/>
        <v>4</v>
      </c>
      <c r="AH203" s="4">
        <f t="shared" si="23"/>
        <v>6</v>
      </c>
      <c r="AK203" s="7">
        <f>ABS(100*ABS(AH203-AH197)/AVERAGE(AH203,AH197))</f>
        <v>257.14285714285717</v>
      </c>
      <c r="AL203" s="7" t="str">
        <f>IF(AH203&gt;10, (IF((AND(AK203&gt;=0,AK203&lt;=20)=TRUE),"PASS","FAIL")),(IF((AND(AK203&gt;=0,AK203&lt;=50)=TRUE),"PASS","FAIL")))</f>
        <v>FAIL</v>
      </c>
      <c r="AP203" s="4"/>
      <c r="AQ203" s="4"/>
    </row>
    <row r="204" spans="1:43" x14ac:dyDescent="0.25">
      <c r="A204" s="1">
        <v>43916</v>
      </c>
      <c r="B204" t="s">
        <v>324</v>
      </c>
      <c r="C204" t="s">
        <v>368</v>
      </c>
      <c r="D204">
        <v>138</v>
      </c>
      <c r="E204">
        <v>1</v>
      </c>
      <c r="F204">
        <v>1</v>
      </c>
      <c r="G204" t="s">
        <v>12</v>
      </c>
      <c r="H204" t="s">
        <v>13</v>
      </c>
      <c r="I204">
        <v>0.115</v>
      </c>
      <c r="J204">
        <v>2.4300000000000002</v>
      </c>
      <c r="K204">
        <v>43.7</v>
      </c>
      <c r="L204" t="s">
        <v>14</v>
      </c>
      <c r="M204" t="s">
        <v>13</v>
      </c>
      <c r="N204">
        <v>1.5</v>
      </c>
      <c r="O204">
        <v>14.9</v>
      </c>
      <c r="P204">
        <v>436</v>
      </c>
      <c r="R204" s="4">
        <v>1.5</v>
      </c>
      <c r="S204" s="4">
        <v>1</v>
      </c>
      <c r="T204" s="4"/>
      <c r="U204" s="4">
        <f t="shared" si="28"/>
        <v>43.7</v>
      </c>
      <c r="V204" s="4">
        <f t="shared" si="26"/>
        <v>36.200000000000003</v>
      </c>
      <c r="W204" s="4">
        <f t="shared" si="25"/>
        <v>54.300000000000004</v>
      </c>
      <c r="AB204" s="7">
        <f>100*((W204*10250)-(W202*10000))/(1000*250)</f>
        <v>97.83</v>
      </c>
      <c r="AC204" s="7" t="str">
        <f>IF(W204&gt;30, (IF((AND(AB204&gt;=80,AB204&lt;=120)=TRUE),"PASS","FAIL")),(IF((AND(AB204&gt;=50,AB204&lt;=150)=TRUE),"PASS","FAIL")))</f>
        <v>PASS</v>
      </c>
      <c r="AD204" s="4">
        <v>3</v>
      </c>
      <c r="AE204" s="4" t="s">
        <v>407</v>
      </c>
      <c r="AF204" s="4">
        <f t="shared" si="22"/>
        <v>436</v>
      </c>
      <c r="AG204" s="4">
        <f t="shared" si="27"/>
        <v>95</v>
      </c>
      <c r="AH204" s="4">
        <f t="shared" si="23"/>
        <v>142.5</v>
      </c>
      <c r="AM204" s="7">
        <f>100*((AH204*10250)-(AH202*10000))/(10000*250)</f>
        <v>50.625</v>
      </c>
      <c r="AN204" s="7" t="str">
        <f>IF(AH204&gt;30, (IF((AND(AM204&gt;=80,AM204&lt;=120)=TRUE),"PASS","FAIL")),(IF((AND(AM204&gt;=50,AM204&lt;=150)=TRUE),"PASS","FAIL")))</f>
        <v>FAIL</v>
      </c>
      <c r="AP204" s="4"/>
      <c r="AQ204" s="4"/>
    </row>
    <row r="205" spans="1:43" x14ac:dyDescent="0.25">
      <c r="A205" s="1">
        <v>43916</v>
      </c>
      <c r="B205" t="s">
        <v>324</v>
      </c>
      <c r="C205" t="s">
        <v>369</v>
      </c>
      <c r="D205">
        <v>139</v>
      </c>
      <c r="E205">
        <v>1</v>
      </c>
      <c r="F205">
        <v>1</v>
      </c>
      <c r="G205" t="s">
        <v>12</v>
      </c>
      <c r="H205" t="s">
        <v>13</v>
      </c>
      <c r="I205">
        <v>4.19E-2</v>
      </c>
      <c r="J205">
        <v>0.91300000000000003</v>
      </c>
      <c r="K205">
        <v>15.2</v>
      </c>
      <c r="L205" t="s">
        <v>14</v>
      </c>
      <c r="M205" t="s">
        <v>13</v>
      </c>
      <c r="N205">
        <v>0.74099999999999999</v>
      </c>
      <c r="O205">
        <v>7.56</v>
      </c>
      <c r="P205">
        <v>221</v>
      </c>
      <c r="R205" s="4">
        <v>1.5</v>
      </c>
      <c r="S205" s="4">
        <v>1</v>
      </c>
      <c r="T205" s="4"/>
      <c r="U205" s="4">
        <f t="shared" si="28"/>
        <v>15.2</v>
      </c>
      <c r="V205" s="4">
        <f t="shared" si="26"/>
        <v>7.6999999999999993</v>
      </c>
      <c r="W205" s="4">
        <f t="shared" si="25"/>
        <v>11.549999999999999</v>
      </c>
      <c r="AD205" s="4">
        <v>3</v>
      </c>
      <c r="AE205" s="4" t="s">
        <v>407</v>
      </c>
      <c r="AF205" s="4">
        <f t="shared" si="22"/>
        <v>221</v>
      </c>
      <c r="AG205" s="4">
        <f t="shared" si="27"/>
        <v>-120</v>
      </c>
      <c r="AH205" s="4">
        <f t="shared" si="23"/>
        <v>-180</v>
      </c>
      <c r="AP205" s="4"/>
      <c r="AQ205" s="4"/>
    </row>
    <row r="206" spans="1:43" x14ac:dyDescent="0.25">
      <c r="A206" s="1">
        <v>43916</v>
      </c>
      <c r="B206" t="s">
        <v>324</v>
      </c>
      <c r="C206" t="s">
        <v>325</v>
      </c>
      <c r="D206" t="s">
        <v>11</v>
      </c>
      <c r="E206">
        <v>1</v>
      </c>
      <c r="F206">
        <v>1</v>
      </c>
      <c r="G206" t="s">
        <v>12</v>
      </c>
      <c r="H206" t="s">
        <v>13</v>
      </c>
      <c r="I206">
        <v>7.6600000000000001E-2</v>
      </c>
      <c r="J206">
        <v>1.43</v>
      </c>
      <c r="K206">
        <v>25</v>
      </c>
      <c r="L206" t="s">
        <v>14</v>
      </c>
      <c r="M206" t="s">
        <v>13</v>
      </c>
      <c r="N206">
        <v>5.1200000000000002E-2</v>
      </c>
      <c r="O206">
        <v>0.70199999999999996</v>
      </c>
      <c r="P206">
        <v>20.2</v>
      </c>
      <c r="R206" s="4">
        <v>1</v>
      </c>
      <c r="S206" s="4">
        <v>1</v>
      </c>
      <c r="T206" s="4"/>
      <c r="U206" s="4">
        <f t="shared" si="28"/>
        <v>25</v>
      </c>
      <c r="V206" s="4">
        <f t="shared" si="26"/>
        <v>25</v>
      </c>
      <c r="W206" s="4">
        <f t="shared" si="25"/>
        <v>25</v>
      </c>
      <c r="X206" s="5">
        <f>100*(W206-25)/25</f>
        <v>0</v>
      </c>
      <c r="Y206" s="5" t="str">
        <f>IF((ABS(X206))&lt;=20,"PASS","FAIL")</f>
        <v>PASS</v>
      </c>
      <c r="AD206" s="4">
        <v>3</v>
      </c>
      <c r="AE206" s="4" t="s">
        <v>407</v>
      </c>
      <c r="AF206" s="4">
        <f t="shared" si="22"/>
        <v>20.2</v>
      </c>
      <c r="AG206" s="4">
        <f t="shared" si="27"/>
        <v>20.2</v>
      </c>
      <c r="AH206" s="4">
        <f t="shared" si="23"/>
        <v>20.2</v>
      </c>
      <c r="AI206" s="5">
        <f>100*(AH206-250)/250</f>
        <v>-91.92</v>
      </c>
      <c r="AJ206" s="5" t="str">
        <f>IF((ABS(AI206))&lt;=20,"PASS","FAIL")</f>
        <v>FAIL</v>
      </c>
      <c r="AP206" s="4"/>
      <c r="AQ206" s="4"/>
    </row>
    <row r="207" spans="1:43" x14ac:dyDescent="0.25">
      <c r="A207" s="1">
        <v>43916</v>
      </c>
      <c r="B207" t="s">
        <v>324</v>
      </c>
      <c r="C207" t="s">
        <v>189</v>
      </c>
      <c r="D207" t="s">
        <v>15</v>
      </c>
      <c r="E207">
        <v>1</v>
      </c>
      <c r="F207">
        <v>1</v>
      </c>
      <c r="G207" t="s">
        <v>12</v>
      </c>
      <c r="H207" t="s">
        <v>13</v>
      </c>
      <c r="I207">
        <v>2.0199999999999999E-2</v>
      </c>
      <c r="J207">
        <v>5.9700000000000003E-2</v>
      </c>
      <c r="K207">
        <v>-0.86399999999999999</v>
      </c>
      <c r="L207" t="s">
        <v>14</v>
      </c>
      <c r="M207" t="s">
        <v>13</v>
      </c>
      <c r="N207">
        <v>4.64E-3</v>
      </c>
      <c r="O207">
        <v>1.9199999999999998E-2</v>
      </c>
      <c r="P207">
        <v>0.31</v>
      </c>
      <c r="R207" s="4">
        <v>1</v>
      </c>
      <c r="S207" s="4">
        <v>1</v>
      </c>
      <c r="T207" s="4"/>
      <c r="U207" s="4">
        <f t="shared" si="28"/>
        <v>-0.86399999999999999</v>
      </c>
      <c r="V207" s="4">
        <f t="shared" si="26"/>
        <v>-0.86399999999999999</v>
      </c>
      <c r="W207" s="4">
        <f t="shared" si="25"/>
        <v>-0.86399999999999999</v>
      </c>
      <c r="X207" s="4"/>
      <c r="Y207" s="4"/>
      <c r="Z207" s="4"/>
      <c r="AA207" s="4"/>
      <c r="AB207" s="7"/>
      <c r="AC207" s="7"/>
      <c r="AD207" s="4">
        <v>3</v>
      </c>
      <c r="AE207" s="4" t="s">
        <v>407</v>
      </c>
      <c r="AF207" s="4">
        <f t="shared" si="22"/>
        <v>0.31</v>
      </c>
      <c r="AG207" s="4">
        <f t="shared" si="27"/>
        <v>0.31</v>
      </c>
      <c r="AH207" s="4">
        <f t="shared" si="23"/>
        <v>0.31</v>
      </c>
      <c r="AI207" s="4"/>
      <c r="AJ207" s="4"/>
      <c r="AK207" s="4"/>
      <c r="AL207" s="4"/>
      <c r="AM207" s="7"/>
      <c r="AN207" s="7"/>
      <c r="AP207" s="4"/>
      <c r="AQ207" s="6"/>
    </row>
    <row r="208" spans="1:43" x14ac:dyDescent="0.25">
      <c r="A208" s="1">
        <v>43916</v>
      </c>
      <c r="B208" t="s">
        <v>324</v>
      </c>
      <c r="C208" t="s">
        <v>370</v>
      </c>
      <c r="D208">
        <v>140</v>
      </c>
      <c r="E208">
        <v>1</v>
      </c>
      <c r="F208">
        <v>1</v>
      </c>
      <c r="G208" t="s">
        <v>12</v>
      </c>
      <c r="H208" t="s">
        <v>13</v>
      </c>
      <c r="I208">
        <v>4.2099999999999999E-2</v>
      </c>
      <c r="J208">
        <v>0.91900000000000004</v>
      </c>
      <c r="K208">
        <v>15.4</v>
      </c>
      <c r="L208" t="s">
        <v>14</v>
      </c>
      <c r="M208" t="s">
        <v>13</v>
      </c>
      <c r="N208">
        <v>0.71499999999999997</v>
      </c>
      <c r="O208">
        <v>7.24</v>
      </c>
      <c r="P208">
        <v>211</v>
      </c>
      <c r="R208" s="4">
        <v>1.5</v>
      </c>
      <c r="S208" s="4">
        <v>1</v>
      </c>
      <c r="T208" s="4"/>
      <c r="U208" s="4">
        <f t="shared" si="28"/>
        <v>15.4</v>
      </c>
      <c r="V208" s="4">
        <f t="shared" si="26"/>
        <v>7.9</v>
      </c>
      <c r="W208" s="4">
        <f t="shared" si="25"/>
        <v>11.850000000000001</v>
      </c>
      <c r="X208" s="5"/>
      <c r="Y208" s="5"/>
      <c r="Z208" s="4"/>
      <c r="AA208" s="4"/>
      <c r="AB208" s="5"/>
      <c r="AC208" s="5"/>
      <c r="AD208" s="4">
        <v>3</v>
      </c>
      <c r="AE208" s="4" t="s">
        <v>407</v>
      </c>
      <c r="AF208" s="4">
        <f t="shared" si="22"/>
        <v>211</v>
      </c>
      <c r="AG208" s="4">
        <f t="shared" si="27"/>
        <v>-130</v>
      </c>
      <c r="AH208" s="4">
        <f t="shared" si="23"/>
        <v>-195</v>
      </c>
      <c r="AI208" s="5"/>
      <c r="AJ208" s="5"/>
      <c r="AK208" s="4"/>
      <c r="AL208" s="4"/>
      <c r="AM208" s="5"/>
      <c r="AN208" s="5"/>
      <c r="AP208" s="4"/>
      <c r="AQ208" s="6"/>
    </row>
    <row r="209" spans="1:43" x14ac:dyDescent="0.25">
      <c r="A209" s="1">
        <v>43916</v>
      </c>
      <c r="B209" t="s">
        <v>324</v>
      </c>
      <c r="C209" t="s">
        <v>371</v>
      </c>
      <c r="D209">
        <v>141</v>
      </c>
      <c r="E209">
        <v>1</v>
      </c>
      <c r="F209">
        <v>1</v>
      </c>
      <c r="G209" t="s">
        <v>12</v>
      </c>
      <c r="H209" t="s">
        <v>13</v>
      </c>
      <c r="I209">
        <v>4.6100000000000002E-2</v>
      </c>
      <c r="J209">
        <v>1.01</v>
      </c>
      <c r="K209">
        <v>17</v>
      </c>
      <c r="L209" t="s">
        <v>14</v>
      </c>
      <c r="M209" t="s">
        <v>13</v>
      </c>
      <c r="N209">
        <v>0.746</v>
      </c>
      <c r="O209">
        <v>7.46</v>
      </c>
      <c r="P209">
        <v>218</v>
      </c>
      <c r="R209" s="4">
        <v>1.5</v>
      </c>
      <c r="S209" s="4">
        <v>1</v>
      </c>
      <c r="T209" s="4"/>
      <c r="U209" s="4">
        <f t="shared" si="28"/>
        <v>17</v>
      </c>
      <c r="V209" s="4">
        <f t="shared" si="26"/>
        <v>9.5</v>
      </c>
      <c r="W209" s="4">
        <f t="shared" si="25"/>
        <v>14.25</v>
      </c>
      <c r="AD209" s="4">
        <v>3</v>
      </c>
      <c r="AE209" s="4" t="s">
        <v>407</v>
      </c>
      <c r="AF209" s="4">
        <f t="shared" si="22"/>
        <v>218</v>
      </c>
      <c r="AG209" s="4">
        <f t="shared" si="27"/>
        <v>-123</v>
      </c>
      <c r="AH209" s="4">
        <f t="shared" si="23"/>
        <v>-184.5</v>
      </c>
      <c r="AP209" s="4"/>
      <c r="AQ209" s="6"/>
    </row>
    <row r="210" spans="1:43" x14ac:dyDescent="0.25">
      <c r="A210" s="1">
        <v>43916</v>
      </c>
      <c r="B210" t="s">
        <v>324</v>
      </c>
      <c r="C210" t="s">
        <v>372</v>
      </c>
      <c r="D210">
        <v>142</v>
      </c>
      <c r="E210">
        <v>1</v>
      </c>
      <c r="F210">
        <v>1</v>
      </c>
      <c r="G210" t="s">
        <v>12</v>
      </c>
      <c r="H210" t="s">
        <v>13</v>
      </c>
      <c r="I210">
        <v>4.1700000000000001E-2</v>
      </c>
      <c r="J210">
        <v>0.88500000000000001</v>
      </c>
      <c r="K210">
        <v>14.7</v>
      </c>
      <c r="L210" t="s">
        <v>14</v>
      </c>
      <c r="M210" t="s">
        <v>13</v>
      </c>
      <c r="N210">
        <v>0.70299999999999996</v>
      </c>
      <c r="O210">
        <v>7.07</v>
      </c>
      <c r="P210">
        <v>206</v>
      </c>
      <c r="R210" s="4">
        <v>1.5</v>
      </c>
      <c r="S210" s="4">
        <v>1</v>
      </c>
      <c r="T210" s="4"/>
      <c r="U210" s="4">
        <f t="shared" si="28"/>
        <v>14.7</v>
      </c>
      <c r="V210" s="4">
        <f t="shared" si="26"/>
        <v>7.1999999999999993</v>
      </c>
      <c r="W210" s="4">
        <f t="shared" si="25"/>
        <v>10.799999999999999</v>
      </c>
      <c r="AD210" s="4">
        <v>3</v>
      </c>
      <c r="AE210" s="4" t="s">
        <v>407</v>
      </c>
      <c r="AF210" s="4">
        <f t="shared" si="22"/>
        <v>206</v>
      </c>
      <c r="AG210" s="4">
        <f t="shared" si="27"/>
        <v>-135</v>
      </c>
      <c r="AH210" s="4">
        <f t="shared" si="23"/>
        <v>-202.5</v>
      </c>
      <c r="AP210" s="4"/>
      <c r="AQ210" s="6"/>
    </row>
    <row r="211" spans="1:43" x14ac:dyDescent="0.25">
      <c r="A211" s="1">
        <v>43916</v>
      </c>
      <c r="B211" t="s">
        <v>324</v>
      </c>
      <c r="C211" t="s">
        <v>373</v>
      </c>
      <c r="D211">
        <v>143</v>
      </c>
      <c r="E211">
        <v>1</v>
      </c>
      <c r="F211">
        <v>1</v>
      </c>
      <c r="G211" t="s">
        <v>12</v>
      </c>
      <c r="H211" t="s">
        <v>13</v>
      </c>
      <c r="I211">
        <v>4.24E-2</v>
      </c>
      <c r="J211">
        <v>0.88800000000000001</v>
      </c>
      <c r="K211">
        <v>14.8</v>
      </c>
      <c r="L211" t="s">
        <v>14</v>
      </c>
      <c r="M211" t="s">
        <v>13</v>
      </c>
      <c r="N211">
        <v>0.70099999999999996</v>
      </c>
      <c r="O211">
        <v>6.92</v>
      </c>
      <c r="P211">
        <v>202</v>
      </c>
      <c r="R211" s="4">
        <v>1.5</v>
      </c>
      <c r="S211" s="4">
        <v>1</v>
      </c>
      <c r="T211" s="4"/>
      <c r="U211" s="4">
        <f t="shared" si="28"/>
        <v>14.8</v>
      </c>
      <c r="V211" s="4">
        <f t="shared" si="26"/>
        <v>7.3000000000000007</v>
      </c>
      <c r="W211" s="4">
        <f t="shared" si="25"/>
        <v>10.950000000000001</v>
      </c>
      <c r="AD211" s="4">
        <v>3</v>
      </c>
      <c r="AE211" s="4" t="s">
        <v>407</v>
      </c>
      <c r="AF211" s="4">
        <f t="shared" si="22"/>
        <v>202</v>
      </c>
      <c r="AG211" s="4">
        <f t="shared" si="27"/>
        <v>-139</v>
      </c>
      <c r="AH211" s="4">
        <f t="shared" si="23"/>
        <v>-208.5</v>
      </c>
      <c r="AP211" s="4"/>
      <c r="AQ211" s="6"/>
    </row>
    <row r="212" spans="1:43" x14ac:dyDescent="0.25">
      <c r="A212" s="1">
        <v>43916</v>
      </c>
      <c r="B212" t="s">
        <v>324</v>
      </c>
      <c r="C212" t="s">
        <v>374</v>
      </c>
      <c r="D212">
        <v>144</v>
      </c>
      <c r="E212">
        <v>1</v>
      </c>
      <c r="F212">
        <v>1</v>
      </c>
      <c r="G212" t="s">
        <v>12</v>
      </c>
      <c r="H212" t="s">
        <v>13</v>
      </c>
      <c r="I212">
        <v>4.5999999999999999E-2</v>
      </c>
      <c r="J212">
        <v>1.05</v>
      </c>
      <c r="K212">
        <v>17.8</v>
      </c>
      <c r="L212" t="s">
        <v>14</v>
      </c>
      <c r="M212" t="s">
        <v>13</v>
      </c>
      <c r="N212">
        <v>0.495</v>
      </c>
      <c r="O212">
        <v>4.49</v>
      </c>
      <c r="P212">
        <v>131</v>
      </c>
      <c r="R212" s="4">
        <v>1.5</v>
      </c>
      <c r="S212" s="4">
        <v>1</v>
      </c>
      <c r="T212" s="4"/>
      <c r="U212" s="4">
        <f t="shared" si="28"/>
        <v>17.8</v>
      </c>
      <c r="V212" s="4">
        <f t="shared" si="26"/>
        <v>10.3</v>
      </c>
      <c r="W212" s="4">
        <f t="shared" si="25"/>
        <v>15.450000000000001</v>
      </c>
      <c r="AD212" s="4">
        <v>3</v>
      </c>
      <c r="AE212" s="4" t="s">
        <v>407</v>
      </c>
      <c r="AF212" s="4">
        <f t="shared" si="22"/>
        <v>131</v>
      </c>
      <c r="AG212" s="4">
        <f t="shared" si="27"/>
        <v>-210</v>
      </c>
      <c r="AH212" s="4">
        <f t="shared" si="23"/>
        <v>-315</v>
      </c>
      <c r="AP212" s="4"/>
      <c r="AQ212" s="6"/>
    </row>
    <row r="213" spans="1:43" x14ac:dyDescent="0.25">
      <c r="A213" s="1">
        <v>43916</v>
      </c>
      <c r="B213" t="s">
        <v>324</v>
      </c>
      <c r="C213" t="s">
        <v>375</v>
      </c>
      <c r="D213">
        <v>145</v>
      </c>
      <c r="E213">
        <v>1</v>
      </c>
      <c r="F213">
        <v>1</v>
      </c>
      <c r="G213" t="s">
        <v>12</v>
      </c>
      <c r="H213" t="s">
        <v>13</v>
      </c>
      <c r="I213">
        <v>4.9000000000000002E-2</v>
      </c>
      <c r="J213">
        <v>1.01</v>
      </c>
      <c r="K213">
        <v>17.100000000000001</v>
      </c>
      <c r="L213" t="s">
        <v>14</v>
      </c>
      <c r="M213" t="s">
        <v>13</v>
      </c>
      <c r="N213">
        <v>0.44400000000000001</v>
      </c>
      <c r="O213">
        <v>4.09</v>
      </c>
      <c r="P213">
        <v>119</v>
      </c>
      <c r="R213" s="4">
        <v>1.5</v>
      </c>
      <c r="S213" s="4">
        <v>1</v>
      </c>
      <c r="T213" s="4"/>
      <c r="U213" s="4">
        <f t="shared" si="28"/>
        <v>17.100000000000001</v>
      </c>
      <c r="V213" s="4">
        <f t="shared" si="26"/>
        <v>9.6000000000000014</v>
      </c>
      <c r="W213" s="4">
        <f t="shared" si="25"/>
        <v>14.400000000000002</v>
      </c>
      <c r="AD213" s="4">
        <v>3</v>
      </c>
      <c r="AE213" s="4" t="s">
        <v>407</v>
      </c>
      <c r="AF213" s="4">
        <f t="shared" si="22"/>
        <v>119</v>
      </c>
      <c r="AG213" s="4">
        <f t="shared" si="27"/>
        <v>-222</v>
      </c>
      <c r="AH213" s="4">
        <f t="shared" si="23"/>
        <v>-333</v>
      </c>
      <c r="AP213" s="4"/>
      <c r="AQ213" s="6"/>
    </row>
    <row r="214" spans="1:43" x14ac:dyDescent="0.25">
      <c r="A214" s="1">
        <v>43916</v>
      </c>
      <c r="B214" t="s">
        <v>324</v>
      </c>
      <c r="C214" t="s">
        <v>376</v>
      </c>
      <c r="D214">
        <v>146</v>
      </c>
      <c r="E214">
        <v>1</v>
      </c>
      <c r="F214">
        <v>1</v>
      </c>
      <c r="G214" t="s">
        <v>12</v>
      </c>
      <c r="H214" t="s">
        <v>13</v>
      </c>
      <c r="I214">
        <v>3.73E-2</v>
      </c>
      <c r="J214">
        <v>0.90100000000000002</v>
      </c>
      <c r="K214">
        <v>15</v>
      </c>
      <c r="L214" t="s">
        <v>14</v>
      </c>
      <c r="M214" t="s">
        <v>13</v>
      </c>
      <c r="N214">
        <v>0.56999999999999995</v>
      </c>
      <c r="O214">
        <v>5.62</v>
      </c>
      <c r="P214">
        <v>164</v>
      </c>
      <c r="R214" s="4">
        <v>1.5</v>
      </c>
      <c r="S214" s="4">
        <v>1</v>
      </c>
      <c r="T214" s="4"/>
      <c r="U214" s="4">
        <f t="shared" si="28"/>
        <v>15</v>
      </c>
      <c r="V214" s="4">
        <f t="shared" si="26"/>
        <v>7.5</v>
      </c>
      <c r="W214" s="4">
        <f t="shared" si="25"/>
        <v>11.25</v>
      </c>
      <c r="AD214" s="4">
        <v>3</v>
      </c>
      <c r="AE214" s="4" t="s">
        <v>407</v>
      </c>
      <c r="AF214" s="4">
        <f t="shared" si="22"/>
        <v>164</v>
      </c>
      <c r="AG214" s="4">
        <f t="shared" si="27"/>
        <v>-177</v>
      </c>
      <c r="AH214" s="4">
        <f t="shared" si="23"/>
        <v>-265.5</v>
      </c>
      <c r="AP214" s="4"/>
      <c r="AQ214" s="6"/>
    </row>
    <row r="215" spans="1:43" x14ac:dyDescent="0.25">
      <c r="A215" s="1">
        <v>43916</v>
      </c>
      <c r="B215" t="s">
        <v>324</v>
      </c>
      <c r="C215" t="s">
        <v>193</v>
      </c>
      <c r="D215">
        <v>6</v>
      </c>
      <c r="E215">
        <v>1</v>
      </c>
      <c r="F215">
        <v>1</v>
      </c>
      <c r="G215" t="s">
        <v>12</v>
      </c>
      <c r="H215" t="s">
        <v>13</v>
      </c>
      <c r="I215">
        <v>3.7400000000000003E-2</v>
      </c>
      <c r="J215">
        <v>0.63400000000000001</v>
      </c>
      <c r="K215">
        <v>9.99</v>
      </c>
      <c r="L215" t="s">
        <v>14</v>
      </c>
      <c r="M215" t="s">
        <v>13</v>
      </c>
      <c r="N215">
        <v>0.36</v>
      </c>
      <c r="O215">
        <v>3.28</v>
      </c>
      <c r="P215">
        <v>95.5</v>
      </c>
      <c r="R215" s="4">
        <v>1.5</v>
      </c>
      <c r="S215" s="4">
        <v>1</v>
      </c>
      <c r="T215" s="4"/>
      <c r="U215" s="4">
        <f t="shared" si="28"/>
        <v>9.99</v>
      </c>
      <c r="V215" s="4">
        <f t="shared" si="26"/>
        <v>2.4900000000000002</v>
      </c>
      <c r="W215" s="4">
        <f t="shared" si="25"/>
        <v>3.7350000000000003</v>
      </c>
      <c r="AD215" s="4">
        <v>3</v>
      </c>
      <c r="AE215" s="4" t="s">
        <v>407</v>
      </c>
      <c r="AF215" s="4">
        <f t="shared" si="22"/>
        <v>95.5</v>
      </c>
      <c r="AG215" s="4">
        <f t="shared" si="27"/>
        <v>-245.5</v>
      </c>
      <c r="AH215" s="4">
        <f t="shared" si="23"/>
        <v>-368.25</v>
      </c>
      <c r="AP215" s="4"/>
      <c r="AQ215" s="6"/>
    </row>
    <row r="216" spans="1:43" x14ac:dyDescent="0.25">
      <c r="A216" s="1">
        <v>43916</v>
      </c>
      <c r="B216" t="s">
        <v>324</v>
      </c>
      <c r="C216" t="s">
        <v>194</v>
      </c>
      <c r="D216">
        <v>7</v>
      </c>
      <c r="E216">
        <v>1</v>
      </c>
      <c r="F216">
        <v>1</v>
      </c>
      <c r="G216" t="s">
        <v>12</v>
      </c>
      <c r="H216" t="s">
        <v>13</v>
      </c>
      <c r="I216">
        <v>4.2500000000000003E-2</v>
      </c>
      <c r="J216">
        <v>0.92600000000000005</v>
      </c>
      <c r="K216">
        <v>15.5</v>
      </c>
      <c r="L216" t="s">
        <v>14</v>
      </c>
      <c r="M216" t="s">
        <v>13</v>
      </c>
      <c r="N216">
        <v>0.38300000000000001</v>
      </c>
      <c r="O216">
        <v>3.52</v>
      </c>
      <c r="P216">
        <v>102</v>
      </c>
      <c r="R216" s="4">
        <v>1.5</v>
      </c>
      <c r="S216" s="4">
        <v>1</v>
      </c>
      <c r="T216" s="4"/>
      <c r="U216" s="4">
        <f t="shared" si="28"/>
        <v>15.5</v>
      </c>
      <c r="V216" s="4">
        <f t="shared" si="26"/>
        <v>8</v>
      </c>
      <c r="W216" s="4">
        <f t="shared" si="25"/>
        <v>12</v>
      </c>
      <c r="AD216" s="4">
        <v>3</v>
      </c>
      <c r="AE216" s="4" t="s">
        <v>407</v>
      </c>
      <c r="AF216" s="4">
        <f t="shared" si="22"/>
        <v>102</v>
      </c>
      <c r="AG216" s="4">
        <f t="shared" si="27"/>
        <v>-239</v>
      </c>
      <c r="AH216" s="4">
        <f t="shared" si="23"/>
        <v>-358.5</v>
      </c>
      <c r="AP216" s="4"/>
      <c r="AQ216" s="6"/>
    </row>
    <row r="217" spans="1:43" x14ac:dyDescent="0.25">
      <c r="A217" s="1">
        <v>43916</v>
      </c>
      <c r="B217" t="s">
        <v>324</v>
      </c>
      <c r="C217" t="s">
        <v>195</v>
      </c>
      <c r="D217">
        <v>8</v>
      </c>
      <c r="E217">
        <v>1</v>
      </c>
      <c r="F217">
        <v>1</v>
      </c>
      <c r="G217" t="s">
        <v>12</v>
      </c>
      <c r="H217" t="s">
        <v>13</v>
      </c>
      <c r="I217">
        <v>3.7400000000000003E-2</v>
      </c>
      <c r="J217">
        <v>0.64400000000000002</v>
      </c>
      <c r="K217">
        <v>10.199999999999999</v>
      </c>
      <c r="L217" t="s">
        <v>14</v>
      </c>
      <c r="M217" t="s">
        <v>13</v>
      </c>
      <c r="N217">
        <v>0.38200000000000001</v>
      </c>
      <c r="O217">
        <v>3.5</v>
      </c>
      <c r="P217">
        <v>102</v>
      </c>
      <c r="R217" s="4">
        <v>1.5</v>
      </c>
      <c r="S217" s="4">
        <v>1</v>
      </c>
      <c r="T217" s="4"/>
      <c r="U217" s="4">
        <f t="shared" si="28"/>
        <v>10.199999999999999</v>
      </c>
      <c r="V217" s="4">
        <f t="shared" si="26"/>
        <v>2.6999999999999993</v>
      </c>
      <c r="W217" s="4">
        <f t="shared" si="25"/>
        <v>4.0499999999999989</v>
      </c>
      <c r="AD217" s="4">
        <v>3</v>
      </c>
      <c r="AE217" s="4" t="s">
        <v>407</v>
      </c>
      <c r="AF217" s="4">
        <f t="shared" si="22"/>
        <v>102</v>
      </c>
      <c r="AG217" s="4">
        <f t="shared" si="27"/>
        <v>-239</v>
      </c>
      <c r="AH217" s="4">
        <f t="shared" si="23"/>
        <v>-358.5</v>
      </c>
    </row>
    <row r="218" spans="1:43" x14ac:dyDescent="0.25">
      <c r="A218" s="1">
        <v>43916</v>
      </c>
      <c r="B218" t="s">
        <v>324</v>
      </c>
      <c r="C218" t="s">
        <v>196</v>
      </c>
      <c r="D218">
        <v>9</v>
      </c>
      <c r="E218">
        <v>1</v>
      </c>
      <c r="F218">
        <v>1</v>
      </c>
      <c r="G218" t="s">
        <v>12</v>
      </c>
      <c r="H218" t="s">
        <v>13</v>
      </c>
      <c r="I218">
        <v>3.8199999999999998E-2</v>
      </c>
      <c r="J218">
        <v>0.71699999999999997</v>
      </c>
      <c r="K218">
        <v>11.5</v>
      </c>
      <c r="L218" t="s">
        <v>14</v>
      </c>
      <c r="M218" t="s">
        <v>13</v>
      </c>
      <c r="N218">
        <v>0.439</v>
      </c>
      <c r="O218">
        <v>4.03</v>
      </c>
      <c r="P218">
        <v>117</v>
      </c>
      <c r="R218" s="4">
        <v>1.5</v>
      </c>
      <c r="S218" s="4">
        <v>1</v>
      </c>
      <c r="T218" s="4"/>
      <c r="U218" s="4">
        <f t="shared" si="28"/>
        <v>11.5</v>
      </c>
      <c r="V218" s="4">
        <f t="shared" si="26"/>
        <v>4</v>
      </c>
      <c r="W218" s="4">
        <f t="shared" si="25"/>
        <v>6</v>
      </c>
      <c r="AD218" s="4">
        <v>3</v>
      </c>
      <c r="AE218" s="4" t="s">
        <v>407</v>
      </c>
      <c r="AF218" s="4">
        <f t="shared" si="22"/>
        <v>117</v>
      </c>
      <c r="AG218" s="4">
        <f t="shared" si="27"/>
        <v>-224</v>
      </c>
      <c r="AH218" s="4">
        <f t="shared" si="23"/>
        <v>-336</v>
      </c>
    </row>
    <row r="219" spans="1:43" x14ac:dyDescent="0.25">
      <c r="A219" s="1">
        <v>43916</v>
      </c>
      <c r="B219" t="s">
        <v>324</v>
      </c>
      <c r="C219" t="s">
        <v>197</v>
      </c>
      <c r="D219">
        <v>10</v>
      </c>
      <c r="E219">
        <v>1</v>
      </c>
      <c r="F219">
        <v>1</v>
      </c>
      <c r="G219" t="s">
        <v>12</v>
      </c>
      <c r="H219" t="s">
        <v>13</v>
      </c>
      <c r="I219">
        <v>5.5800000000000002E-2</v>
      </c>
      <c r="J219">
        <v>1.23</v>
      </c>
      <c r="K219">
        <v>21.3</v>
      </c>
      <c r="L219" t="s">
        <v>14</v>
      </c>
      <c r="M219" t="s">
        <v>13</v>
      </c>
      <c r="N219">
        <v>0.51500000000000001</v>
      </c>
      <c r="O219">
        <v>4.71</v>
      </c>
      <c r="P219">
        <v>137</v>
      </c>
      <c r="R219" s="4">
        <v>1.5</v>
      </c>
      <c r="S219" s="4">
        <v>1</v>
      </c>
      <c r="T219" s="4"/>
      <c r="U219" s="4">
        <f t="shared" si="28"/>
        <v>21.3</v>
      </c>
      <c r="V219" s="4">
        <f t="shared" si="26"/>
        <v>13.8</v>
      </c>
      <c r="W219" s="4">
        <f t="shared" si="25"/>
        <v>20.700000000000003</v>
      </c>
      <c r="AD219" s="4">
        <v>3</v>
      </c>
      <c r="AE219" s="4" t="s">
        <v>407</v>
      </c>
      <c r="AF219" s="4">
        <f t="shared" si="22"/>
        <v>137</v>
      </c>
      <c r="AG219" s="4">
        <f t="shared" si="27"/>
        <v>-204</v>
      </c>
      <c r="AH219" s="4">
        <f t="shared" si="23"/>
        <v>-306</v>
      </c>
    </row>
    <row r="220" spans="1:43" x14ac:dyDescent="0.25">
      <c r="A220" s="1">
        <v>43916</v>
      </c>
      <c r="B220" t="s">
        <v>324</v>
      </c>
      <c r="C220" t="s">
        <v>198</v>
      </c>
      <c r="D220">
        <v>11</v>
      </c>
      <c r="E220">
        <v>1</v>
      </c>
      <c r="F220">
        <v>1</v>
      </c>
      <c r="G220" t="s">
        <v>12</v>
      </c>
      <c r="H220" t="s">
        <v>13</v>
      </c>
      <c r="I220">
        <v>9.74E-2</v>
      </c>
      <c r="J220">
        <v>2.14</v>
      </c>
      <c r="K220">
        <v>38.200000000000003</v>
      </c>
      <c r="L220" t="s">
        <v>14</v>
      </c>
      <c r="M220" t="s">
        <v>13</v>
      </c>
      <c r="N220">
        <v>0.74299999999999999</v>
      </c>
      <c r="O220">
        <v>10</v>
      </c>
      <c r="P220">
        <v>293</v>
      </c>
      <c r="R220" s="4">
        <v>1.5</v>
      </c>
      <c r="S220" s="4">
        <v>1</v>
      </c>
      <c r="T220" s="4"/>
      <c r="U220" s="4">
        <f t="shared" si="28"/>
        <v>38.200000000000003</v>
      </c>
      <c r="V220" s="4">
        <f t="shared" si="26"/>
        <v>30.700000000000003</v>
      </c>
      <c r="W220" s="4">
        <f t="shared" si="25"/>
        <v>46.050000000000004</v>
      </c>
      <c r="AD220" s="4">
        <v>3</v>
      </c>
      <c r="AE220" s="4" t="s">
        <v>407</v>
      </c>
      <c r="AF220" s="4">
        <f t="shared" si="22"/>
        <v>293</v>
      </c>
      <c r="AG220" s="4">
        <f t="shared" si="27"/>
        <v>-48</v>
      </c>
      <c r="AH220" s="4">
        <f t="shared" si="23"/>
        <v>-72</v>
      </c>
    </row>
    <row r="221" spans="1:43" x14ac:dyDescent="0.25">
      <c r="A221" s="1">
        <v>43916</v>
      </c>
      <c r="B221" t="s">
        <v>324</v>
      </c>
      <c r="C221" t="s">
        <v>199</v>
      </c>
      <c r="D221">
        <v>12</v>
      </c>
      <c r="E221">
        <v>1</v>
      </c>
      <c r="F221">
        <v>1</v>
      </c>
      <c r="G221" t="s">
        <v>12</v>
      </c>
      <c r="H221" t="s">
        <v>13</v>
      </c>
      <c r="I221">
        <v>0.13600000000000001</v>
      </c>
      <c r="J221">
        <v>2.4500000000000002</v>
      </c>
      <c r="K221">
        <v>44.1</v>
      </c>
      <c r="L221" t="s">
        <v>14</v>
      </c>
      <c r="M221" t="s">
        <v>13</v>
      </c>
      <c r="N221">
        <v>-1.43E-2</v>
      </c>
      <c r="O221">
        <v>-0.247</v>
      </c>
      <c r="P221">
        <v>-7.43</v>
      </c>
      <c r="R221" s="4">
        <v>1.5</v>
      </c>
      <c r="S221" s="4">
        <v>1</v>
      </c>
      <c r="T221" s="4"/>
      <c r="U221" s="4">
        <f t="shared" si="28"/>
        <v>44.1</v>
      </c>
      <c r="V221" s="4">
        <f t="shared" si="26"/>
        <v>36.6</v>
      </c>
      <c r="W221" s="4">
        <f t="shared" si="25"/>
        <v>54.900000000000006</v>
      </c>
      <c r="AD221" s="4">
        <v>3</v>
      </c>
      <c r="AE221" s="4" t="s">
        <v>407</v>
      </c>
      <c r="AF221" s="4">
        <f t="shared" si="22"/>
        <v>-7.43</v>
      </c>
      <c r="AG221" s="4">
        <f t="shared" si="27"/>
        <v>-348.43</v>
      </c>
      <c r="AH221" s="4">
        <f t="shared" si="23"/>
        <v>-522.64499999999998</v>
      </c>
    </row>
    <row r="222" spans="1:43" x14ac:dyDescent="0.25">
      <c r="A222" s="1">
        <v>43917</v>
      </c>
      <c r="B222" t="s">
        <v>393</v>
      </c>
      <c r="C222" t="s">
        <v>22</v>
      </c>
      <c r="D222" t="s">
        <v>394</v>
      </c>
      <c r="E222">
        <v>1</v>
      </c>
      <c r="F222">
        <v>1</v>
      </c>
      <c r="G222" t="s">
        <v>12</v>
      </c>
      <c r="H222" t="s">
        <v>13</v>
      </c>
      <c r="I222">
        <v>8.76</v>
      </c>
      <c r="J222">
        <v>104</v>
      </c>
      <c r="K222">
        <v>4280</v>
      </c>
      <c r="L222" t="s">
        <v>14</v>
      </c>
      <c r="M222" t="s">
        <v>13</v>
      </c>
      <c r="N222">
        <v>0.121</v>
      </c>
      <c r="O222">
        <v>3.34</v>
      </c>
      <c r="P222">
        <v>91.1</v>
      </c>
      <c r="R222" s="4">
        <v>1</v>
      </c>
      <c r="S222" s="4">
        <v>1</v>
      </c>
      <c r="T222" s="4"/>
      <c r="U222" s="4">
        <f t="shared" ref="U222:U285" si="29">K222</f>
        <v>4280</v>
      </c>
      <c r="V222" s="4">
        <f t="shared" si="26"/>
        <v>4280</v>
      </c>
      <c r="W222" s="4">
        <f t="shared" ref="W222:W285" si="30">IF(R222=1,U222,(V222*R222))</f>
        <v>4280</v>
      </c>
      <c r="AD222" s="4">
        <v>1</v>
      </c>
      <c r="AE222" s="4"/>
      <c r="AF222" s="4">
        <f t="shared" si="22"/>
        <v>91.1</v>
      </c>
      <c r="AG222" s="4">
        <f t="shared" si="27"/>
        <v>91.1</v>
      </c>
      <c r="AH222" s="4">
        <f t="shared" si="23"/>
        <v>91.1</v>
      </c>
    </row>
    <row r="223" spans="1:43" x14ac:dyDescent="0.25">
      <c r="A223" s="1">
        <v>43917</v>
      </c>
      <c r="B223" t="s">
        <v>393</v>
      </c>
      <c r="C223" t="s">
        <v>22</v>
      </c>
      <c r="D223" t="s">
        <v>394</v>
      </c>
      <c r="E223">
        <v>1</v>
      </c>
      <c r="F223">
        <v>1</v>
      </c>
      <c r="G223" t="s">
        <v>12</v>
      </c>
      <c r="H223" t="s">
        <v>13</v>
      </c>
      <c r="I223">
        <v>-0.37</v>
      </c>
      <c r="J223">
        <v>-7.92</v>
      </c>
      <c r="K223">
        <v>-106</v>
      </c>
      <c r="L223" t="s">
        <v>14</v>
      </c>
      <c r="M223" t="s">
        <v>13</v>
      </c>
      <c r="N223">
        <v>1.04</v>
      </c>
      <c r="O223">
        <v>18.600000000000001</v>
      </c>
      <c r="P223">
        <v>486</v>
      </c>
      <c r="R223" s="4">
        <v>1</v>
      </c>
      <c r="S223" s="4">
        <v>1</v>
      </c>
      <c r="T223" s="4"/>
      <c r="U223" s="4">
        <f t="shared" si="29"/>
        <v>-106</v>
      </c>
      <c r="V223" s="4">
        <f t="shared" si="26"/>
        <v>-106</v>
      </c>
      <c r="W223" s="4">
        <f t="shared" si="30"/>
        <v>-106</v>
      </c>
      <c r="AD223" s="4">
        <v>1</v>
      </c>
      <c r="AE223" s="4"/>
      <c r="AF223" s="4">
        <f t="shared" si="22"/>
        <v>486</v>
      </c>
      <c r="AG223" s="4">
        <f t="shared" si="27"/>
        <v>486</v>
      </c>
      <c r="AH223" s="4">
        <f t="shared" si="23"/>
        <v>486</v>
      </c>
    </row>
    <row r="224" spans="1:43" x14ac:dyDescent="0.25">
      <c r="A224" s="1">
        <v>43917</v>
      </c>
      <c r="B224" t="s">
        <v>393</v>
      </c>
      <c r="C224" t="s">
        <v>188</v>
      </c>
      <c r="D224" t="s">
        <v>17</v>
      </c>
      <c r="E224">
        <v>1</v>
      </c>
      <c r="F224">
        <v>1</v>
      </c>
      <c r="G224" t="s">
        <v>12</v>
      </c>
      <c r="H224" t="s">
        <v>13</v>
      </c>
      <c r="I224">
        <v>0.27800000000000002</v>
      </c>
      <c r="J224">
        <v>4.9400000000000004</v>
      </c>
      <c r="K224">
        <v>93.7</v>
      </c>
      <c r="L224" t="s">
        <v>14</v>
      </c>
      <c r="M224" t="s">
        <v>13</v>
      </c>
      <c r="N224">
        <v>2.61</v>
      </c>
      <c r="O224">
        <v>41</v>
      </c>
      <c r="P224">
        <v>1060</v>
      </c>
      <c r="R224" s="4">
        <v>1</v>
      </c>
      <c r="S224" s="4">
        <v>1</v>
      </c>
      <c r="T224" s="4"/>
      <c r="U224" s="4">
        <f t="shared" si="29"/>
        <v>93.7</v>
      </c>
      <c r="V224" s="4">
        <f t="shared" si="26"/>
        <v>93.7</v>
      </c>
      <c r="W224" s="4">
        <f t="shared" si="30"/>
        <v>93.7</v>
      </c>
      <c r="AD224" s="4">
        <v>1</v>
      </c>
      <c r="AE224" s="4"/>
      <c r="AF224" s="4">
        <f t="shared" si="22"/>
        <v>1060</v>
      </c>
      <c r="AG224" s="4">
        <f t="shared" si="27"/>
        <v>1060</v>
      </c>
      <c r="AH224" s="4">
        <f t="shared" si="23"/>
        <v>1060</v>
      </c>
    </row>
    <row r="225" spans="1:34" x14ac:dyDescent="0.25">
      <c r="A225" s="1">
        <v>43917</v>
      </c>
      <c r="B225" t="s">
        <v>393</v>
      </c>
      <c r="C225" t="s">
        <v>188</v>
      </c>
      <c r="D225" t="s">
        <v>17</v>
      </c>
      <c r="E225">
        <v>1</v>
      </c>
      <c r="F225">
        <v>1</v>
      </c>
      <c r="G225" t="s">
        <v>12</v>
      </c>
      <c r="H225" t="s">
        <v>13</v>
      </c>
      <c r="I225">
        <v>0.28199999999999997</v>
      </c>
      <c r="J225">
        <v>4.92</v>
      </c>
      <c r="K225">
        <v>93.3</v>
      </c>
      <c r="L225" t="s">
        <v>14</v>
      </c>
      <c r="M225" t="s">
        <v>13</v>
      </c>
      <c r="N225">
        <v>2.5299999999999998</v>
      </c>
      <c r="O225">
        <v>40.1</v>
      </c>
      <c r="P225">
        <v>1040</v>
      </c>
      <c r="R225" s="4">
        <v>1</v>
      </c>
      <c r="S225" s="4">
        <v>1</v>
      </c>
      <c r="T225" s="4"/>
      <c r="U225" s="4">
        <f t="shared" si="29"/>
        <v>93.3</v>
      </c>
      <c r="V225" s="4">
        <f t="shared" si="26"/>
        <v>93.3</v>
      </c>
      <c r="W225" s="4">
        <f t="shared" si="30"/>
        <v>93.3</v>
      </c>
      <c r="AD225" s="4">
        <v>1</v>
      </c>
      <c r="AE225" s="4"/>
      <c r="AF225" s="4">
        <f t="shared" si="22"/>
        <v>1040</v>
      </c>
      <c r="AG225" s="4">
        <f t="shared" si="27"/>
        <v>1040</v>
      </c>
      <c r="AH225" s="4">
        <f t="shared" si="23"/>
        <v>1040</v>
      </c>
    </row>
    <row r="226" spans="1:34" x14ac:dyDescent="0.25">
      <c r="A226" s="1">
        <v>43917</v>
      </c>
      <c r="B226" t="s">
        <v>393</v>
      </c>
      <c r="C226" t="s">
        <v>138</v>
      </c>
      <c r="D226" t="s">
        <v>139</v>
      </c>
      <c r="E226">
        <v>1</v>
      </c>
      <c r="F226">
        <v>1</v>
      </c>
      <c r="G226" t="s">
        <v>12</v>
      </c>
      <c r="H226" t="s">
        <v>13</v>
      </c>
      <c r="I226">
        <v>-5.2499999999999998E-2</v>
      </c>
      <c r="J226">
        <v>-1.05</v>
      </c>
      <c r="K226">
        <v>-9.36</v>
      </c>
      <c r="L226" t="s">
        <v>14</v>
      </c>
      <c r="M226" t="s">
        <v>13</v>
      </c>
      <c r="N226">
        <v>2.5</v>
      </c>
      <c r="O226">
        <v>40.1</v>
      </c>
      <c r="P226">
        <v>1040</v>
      </c>
      <c r="R226" s="4">
        <v>1</v>
      </c>
      <c r="S226" s="4">
        <v>1</v>
      </c>
      <c r="T226" s="4"/>
      <c r="U226" s="4">
        <f t="shared" si="29"/>
        <v>-9.36</v>
      </c>
      <c r="V226" s="4">
        <f t="shared" si="26"/>
        <v>-9.36</v>
      </c>
      <c r="W226" s="4">
        <f t="shared" si="30"/>
        <v>-9.36</v>
      </c>
      <c r="AD226" s="4">
        <v>1</v>
      </c>
      <c r="AE226" s="4"/>
      <c r="AF226" s="4">
        <f t="shared" si="22"/>
        <v>1040</v>
      </c>
      <c r="AG226" s="4">
        <f t="shared" si="27"/>
        <v>1040</v>
      </c>
      <c r="AH226" s="4">
        <f t="shared" si="23"/>
        <v>1040</v>
      </c>
    </row>
    <row r="227" spans="1:34" x14ac:dyDescent="0.25">
      <c r="A227" s="1">
        <v>43917</v>
      </c>
      <c r="B227" t="s">
        <v>393</v>
      </c>
      <c r="C227" t="s">
        <v>395</v>
      </c>
      <c r="D227" t="s">
        <v>16</v>
      </c>
      <c r="E227">
        <v>1</v>
      </c>
      <c r="F227">
        <v>1</v>
      </c>
      <c r="G227" t="s">
        <v>12</v>
      </c>
      <c r="H227" t="s">
        <v>13</v>
      </c>
      <c r="I227">
        <v>0.44600000000000001</v>
      </c>
      <c r="J227">
        <v>7.9</v>
      </c>
      <c r="K227">
        <v>150</v>
      </c>
      <c r="L227" t="s">
        <v>14</v>
      </c>
      <c r="M227" t="s">
        <v>13</v>
      </c>
      <c r="N227">
        <v>3.63</v>
      </c>
      <c r="O227">
        <v>58.8</v>
      </c>
      <c r="P227">
        <v>1500</v>
      </c>
      <c r="R227" s="4">
        <v>1</v>
      </c>
      <c r="S227" s="4">
        <v>1</v>
      </c>
      <c r="T227" s="4"/>
      <c r="U227" s="4">
        <f t="shared" si="29"/>
        <v>150</v>
      </c>
      <c r="V227" s="4">
        <f t="shared" si="26"/>
        <v>150</v>
      </c>
      <c r="W227" s="4">
        <f t="shared" si="30"/>
        <v>150</v>
      </c>
      <c r="AD227" s="4">
        <v>1</v>
      </c>
      <c r="AE227" s="4"/>
      <c r="AF227" s="4">
        <f t="shared" si="22"/>
        <v>1500</v>
      </c>
      <c r="AG227" s="4">
        <f t="shared" si="27"/>
        <v>1500</v>
      </c>
      <c r="AH227" s="4">
        <f t="shared" si="23"/>
        <v>1500</v>
      </c>
    </row>
    <row r="228" spans="1:34" x14ac:dyDescent="0.25">
      <c r="A228" s="1">
        <v>43917</v>
      </c>
      <c r="B228" t="s">
        <v>393</v>
      </c>
      <c r="C228" t="s">
        <v>395</v>
      </c>
      <c r="D228" t="s">
        <v>16</v>
      </c>
      <c r="E228">
        <v>1</v>
      </c>
      <c r="F228">
        <v>1</v>
      </c>
      <c r="G228" t="s">
        <v>12</v>
      </c>
      <c r="H228" t="s">
        <v>13</v>
      </c>
      <c r="I228">
        <v>0.44700000000000001</v>
      </c>
      <c r="J228">
        <v>7.94</v>
      </c>
      <c r="K228">
        <v>150</v>
      </c>
      <c r="L228" t="s">
        <v>14</v>
      </c>
      <c r="M228" t="s">
        <v>13</v>
      </c>
      <c r="N228">
        <v>3.56</v>
      </c>
      <c r="O228">
        <v>57.8</v>
      </c>
      <c r="P228">
        <v>1500</v>
      </c>
      <c r="R228" s="4">
        <v>1</v>
      </c>
      <c r="S228" s="4">
        <v>1</v>
      </c>
      <c r="T228" s="4"/>
      <c r="U228" s="4">
        <f t="shared" si="29"/>
        <v>150</v>
      </c>
      <c r="V228" s="4">
        <f t="shared" si="26"/>
        <v>150</v>
      </c>
      <c r="W228" s="4">
        <f t="shared" si="30"/>
        <v>150</v>
      </c>
      <c r="AD228" s="4">
        <v>1</v>
      </c>
      <c r="AE228" s="4"/>
      <c r="AF228" s="4">
        <f t="shared" si="22"/>
        <v>1500</v>
      </c>
      <c r="AG228" s="4">
        <f t="shared" si="27"/>
        <v>1500</v>
      </c>
      <c r="AH228" s="4">
        <f t="shared" si="23"/>
        <v>1500</v>
      </c>
    </row>
    <row r="229" spans="1:34" x14ac:dyDescent="0.25">
      <c r="A229" s="1">
        <v>43917</v>
      </c>
      <c r="B229" t="s">
        <v>393</v>
      </c>
      <c r="C229" t="s">
        <v>24</v>
      </c>
      <c r="D229" t="s">
        <v>17</v>
      </c>
      <c r="E229">
        <v>1</v>
      </c>
      <c r="F229">
        <v>1</v>
      </c>
      <c r="G229" t="s">
        <v>12</v>
      </c>
      <c r="H229" t="s">
        <v>13</v>
      </c>
      <c r="I229">
        <v>0.29099999999999998</v>
      </c>
      <c r="J229">
        <v>5.16</v>
      </c>
      <c r="K229">
        <v>100</v>
      </c>
      <c r="L229" t="s">
        <v>14</v>
      </c>
      <c r="M229" t="s">
        <v>13</v>
      </c>
      <c r="N229">
        <v>2.35</v>
      </c>
      <c r="O229">
        <v>38.4</v>
      </c>
      <c r="P229">
        <v>1000</v>
      </c>
      <c r="R229" s="4">
        <v>1</v>
      </c>
      <c r="S229" s="4">
        <v>1</v>
      </c>
      <c r="T229" s="4"/>
      <c r="U229" s="4">
        <f t="shared" si="29"/>
        <v>100</v>
      </c>
      <c r="V229" s="4">
        <f t="shared" si="26"/>
        <v>100</v>
      </c>
      <c r="W229" s="4">
        <f t="shared" si="30"/>
        <v>100</v>
      </c>
      <c r="AD229" s="4">
        <v>1</v>
      </c>
      <c r="AE229" s="4"/>
      <c r="AF229" s="4">
        <f t="shared" si="22"/>
        <v>1000</v>
      </c>
      <c r="AG229" s="4">
        <f t="shared" si="27"/>
        <v>1000</v>
      </c>
      <c r="AH229" s="4">
        <f t="shared" si="23"/>
        <v>1000</v>
      </c>
    </row>
    <row r="230" spans="1:34" x14ac:dyDescent="0.25">
      <c r="A230" s="1">
        <v>43917</v>
      </c>
      <c r="B230" t="s">
        <v>393</v>
      </c>
      <c r="C230" t="s">
        <v>24</v>
      </c>
      <c r="D230" t="s">
        <v>17</v>
      </c>
      <c r="E230">
        <v>1</v>
      </c>
      <c r="F230">
        <v>1</v>
      </c>
      <c r="G230" t="s">
        <v>12</v>
      </c>
      <c r="H230" t="s">
        <v>13</v>
      </c>
      <c r="I230">
        <v>0.29299999999999998</v>
      </c>
      <c r="J230">
        <v>5.23</v>
      </c>
      <c r="K230">
        <v>100</v>
      </c>
      <c r="L230" t="s">
        <v>14</v>
      </c>
      <c r="M230" t="s">
        <v>13</v>
      </c>
      <c r="N230">
        <v>2.36</v>
      </c>
      <c r="O230">
        <v>38.5</v>
      </c>
      <c r="P230">
        <v>1000</v>
      </c>
      <c r="R230" s="4">
        <v>1</v>
      </c>
      <c r="S230" s="4">
        <v>1</v>
      </c>
      <c r="T230" s="4"/>
      <c r="U230" s="4">
        <f t="shared" si="29"/>
        <v>100</v>
      </c>
      <c r="V230" s="4">
        <f t="shared" si="26"/>
        <v>100</v>
      </c>
      <c r="W230" s="4">
        <f t="shared" si="30"/>
        <v>100</v>
      </c>
      <c r="AD230" s="4">
        <v>1</v>
      </c>
      <c r="AE230" s="4"/>
      <c r="AF230" s="4">
        <f t="shared" si="22"/>
        <v>1000</v>
      </c>
      <c r="AG230" s="4">
        <f t="shared" si="27"/>
        <v>1000</v>
      </c>
      <c r="AH230" s="4">
        <f t="shared" si="23"/>
        <v>1000</v>
      </c>
    </row>
    <row r="231" spans="1:34" x14ac:dyDescent="0.25">
      <c r="A231" s="1">
        <v>43917</v>
      </c>
      <c r="B231" t="s">
        <v>393</v>
      </c>
      <c r="C231" t="s">
        <v>25</v>
      </c>
      <c r="D231" t="s">
        <v>11</v>
      </c>
      <c r="E231">
        <v>1</v>
      </c>
      <c r="F231">
        <v>1</v>
      </c>
      <c r="G231" t="s">
        <v>12</v>
      </c>
      <c r="H231" t="s">
        <v>13</v>
      </c>
      <c r="I231">
        <v>0.13600000000000001</v>
      </c>
      <c r="J231">
        <v>2.42</v>
      </c>
      <c r="K231">
        <v>50</v>
      </c>
      <c r="L231" t="s">
        <v>14</v>
      </c>
      <c r="M231" t="s">
        <v>13</v>
      </c>
      <c r="N231">
        <v>1.0900000000000001</v>
      </c>
      <c r="O231">
        <v>18</v>
      </c>
      <c r="P231">
        <v>500</v>
      </c>
      <c r="R231" s="4">
        <v>1</v>
      </c>
      <c r="S231" s="4">
        <v>1</v>
      </c>
      <c r="T231" s="4"/>
      <c r="U231" s="4">
        <f t="shared" si="29"/>
        <v>50</v>
      </c>
      <c r="V231" s="4">
        <f t="shared" si="26"/>
        <v>50</v>
      </c>
      <c r="W231" s="4">
        <f t="shared" si="30"/>
        <v>50</v>
      </c>
      <c r="AD231" s="4">
        <v>1</v>
      </c>
      <c r="AE231" s="4"/>
      <c r="AF231" s="4">
        <f t="shared" si="22"/>
        <v>500</v>
      </c>
      <c r="AG231" s="4">
        <f t="shared" si="27"/>
        <v>500</v>
      </c>
      <c r="AH231" s="4">
        <f t="shared" si="23"/>
        <v>500</v>
      </c>
    </row>
    <row r="232" spans="1:34" x14ac:dyDescent="0.25">
      <c r="A232" s="1">
        <v>43917</v>
      </c>
      <c r="B232" t="s">
        <v>393</v>
      </c>
      <c r="C232" t="s">
        <v>25</v>
      </c>
      <c r="D232" t="s">
        <v>11</v>
      </c>
      <c r="E232">
        <v>1</v>
      </c>
      <c r="F232">
        <v>1</v>
      </c>
      <c r="G232" t="s">
        <v>12</v>
      </c>
      <c r="H232" t="s">
        <v>13</v>
      </c>
      <c r="I232">
        <v>0.13600000000000001</v>
      </c>
      <c r="J232">
        <v>2.4300000000000002</v>
      </c>
      <c r="K232">
        <v>50</v>
      </c>
      <c r="L232" t="s">
        <v>14</v>
      </c>
      <c r="M232" t="s">
        <v>13</v>
      </c>
      <c r="N232">
        <v>1.17</v>
      </c>
      <c r="O232">
        <v>19.399999999999999</v>
      </c>
      <c r="P232">
        <v>500</v>
      </c>
      <c r="R232" s="4">
        <v>1</v>
      </c>
      <c r="S232" s="4">
        <v>1</v>
      </c>
      <c r="T232" s="4"/>
      <c r="U232" s="4">
        <f t="shared" si="29"/>
        <v>50</v>
      </c>
      <c r="V232" s="4">
        <f t="shared" si="26"/>
        <v>50</v>
      </c>
      <c r="W232" s="4">
        <f t="shared" si="30"/>
        <v>50</v>
      </c>
      <c r="AD232" s="4">
        <v>1</v>
      </c>
      <c r="AE232" s="4"/>
      <c r="AF232" s="4">
        <f t="shared" ref="AF232:AF295" si="31">P232</f>
        <v>500</v>
      </c>
      <c r="AG232" s="4">
        <f t="shared" si="27"/>
        <v>500</v>
      </c>
      <c r="AH232" s="4">
        <f t="shared" ref="AH232:AH295" si="32">IF(R232=1,AF232,(AG232*R232))</f>
        <v>500</v>
      </c>
    </row>
    <row r="233" spans="1:34" x14ac:dyDescent="0.25">
      <c r="A233" s="1">
        <v>43917</v>
      </c>
      <c r="B233" t="s">
        <v>393</v>
      </c>
      <c r="C233" t="s">
        <v>26</v>
      </c>
      <c r="D233" t="s">
        <v>18</v>
      </c>
      <c r="E233">
        <v>1</v>
      </c>
      <c r="F233">
        <v>1</v>
      </c>
      <c r="G233" t="s">
        <v>12</v>
      </c>
      <c r="H233" t="s">
        <v>13</v>
      </c>
      <c r="I233">
        <v>5.9799999999999999E-2</v>
      </c>
      <c r="J233">
        <v>1.06</v>
      </c>
      <c r="K233">
        <v>25</v>
      </c>
      <c r="L233" t="s">
        <v>14</v>
      </c>
      <c r="M233" t="s">
        <v>13</v>
      </c>
      <c r="N233">
        <v>0.57099999999999995</v>
      </c>
      <c r="O233">
        <v>9.5500000000000007</v>
      </c>
      <c r="P233">
        <v>250</v>
      </c>
      <c r="R233" s="4">
        <v>1</v>
      </c>
      <c r="S233" s="4">
        <v>1</v>
      </c>
      <c r="T233" s="4"/>
      <c r="U233" s="4">
        <f t="shared" si="29"/>
        <v>25</v>
      </c>
      <c r="V233" s="4">
        <f t="shared" si="26"/>
        <v>25</v>
      </c>
      <c r="W233" s="4">
        <f t="shared" si="30"/>
        <v>25</v>
      </c>
      <c r="AD233" s="4">
        <v>1</v>
      </c>
      <c r="AE233" s="4"/>
      <c r="AF233" s="4">
        <f t="shared" si="31"/>
        <v>250</v>
      </c>
      <c r="AG233" s="4">
        <f t="shared" si="27"/>
        <v>250</v>
      </c>
      <c r="AH233" s="4">
        <f t="shared" si="32"/>
        <v>250</v>
      </c>
    </row>
    <row r="234" spans="1:34" x14ac:dyDescent="0.25">
      <c r="A234" s="1">
        <v>43917</v>
      </c>
      <c r="B234" t="s">
        <v>393</v>
      </c>
      <c r="C234" t="s">
        <v>26</v>
      </c>
      <c r="D234" t="s">
        <v>18</v>
      </c>
      <c r="E234">
        <v>1</v>
      </c>
      <c r="F234">
        <v>1</v>
      </c>
      <c r="G234" t="s">
        <v>12</v>
      </c>
      <c r="H234" t="s">
        <v>13</v>
      </c>
      <c r="I234">
        <v>5.9200000000000003E-2</v>
      </c>
      <c r="J234">
        <v>1.05</v>
      </c>
      <c r="K234">
        <v>25</v>
      </c>
      <c r="L234" t="s">
        <v>14</v>
      </c>
      <c r="M234" t="s">
        <v>13</v>
      </c>
      <c r="N234">
        <v>0.56699999999999995</v>
      </c>
      <c r="O234">
        <v>9.6199999999999992</v>
      </c>
      <c r="P234">
        <v>250</v>
      </c>
      <c r="R234" s="4">
        <v>1</v>
      </c>
      <c r="S234" s="4">
        <v>1</v>
      </c>
      <c r="T234" s="4"/>
      <c r="U234" s="4">
        <f t="shared" si="29"/>
        <v>25</v>
      </c>
      <c r="V234" s="4">
        <f t="shared" si="26"/>
        <v>25</v>
      </c>
      <c r="W234" s="4">
        <f t="shared" si="30"/>
        <v>25</v>
      </c>
      <c r="AD234" s="4">
        <v>1</v>
      </c>
      <c r="AE234" s="4"/>
      <c r="AF234" s="4">
        <f t="shared" si="31"/>
        <v>250</v>
      </c>
      <c r="AG234" s="4">
        <f t="shared" si="27"/>
        <v>250</v>
      </c>
      <c r="AH234" s="4">
        <f t="shared" si="32"/>
        <v>250</v>
      </c>
    </row>
    <row r="235" spans="1:34" x14ac:dyDescent="0.25">
      <c r="A235" s="1">
        <v>43917</v>
      </c>
      <c r="B235" t="s">
        <v>393</v>
      </c>
      <c r="C235" t="s">
        <v>27</v>
      </c>
      <c r="D235" t="s">
        <v>19</v>
      </c>
      <c r="E235">
        <v>1</v>
      </c>
      <c r="F235">
        <v>1</v>
      </c>
      <c r="G235" t="s">
        <v>12</v>
      </c>
      <c r="H235" t="s">
        <v>13</v>
      </c>
      <c r="I235">
        <v>1.4999999999999999E-2</v>
      </c>
      <c r="J235">
        <v>0.24299999999999999</v>
      </c>
      <c r="K235">
        <v>10</v>
      </c>
      <c r="L235" t="s">
        <v>14</v>
      </c>
      <c r="M235" t="s">
        <v>13</v>
      </c>
      <c r="N235">
        <v>0.22900000000000001</v>
      </c>
      <c r="O235">
        <v>3.83</v>
      </c>
      <c r="P235">
        <v>100</v>
      </c>
      <c r="R235" s="4">
        <v>1</v>
      </c>
      <c r="S235" s="4">
        <v>1</v>
      </c>
      <c r="T235" s="4"/>
      <c r="U235" s="4">
        <f t="shared" si="29"/>
        <v>10</v>
      </c>
      <c r="V235" s="4">
        <f t="shared" si="26"/>
        <v>10</v>
      </c>
      <c r="W235" s="4">
        <f t="shared" si="30"/>
        <v>10</v>
      </c>
      <c r="AD235" s="4">
        <v>1</v>
      </c>
      <c r="AE235" s="4"/>
      <c r="AF235" s="4">
        <f t="shared" si="31"/>
        <v>100</v>
      </c>
      <c r="AG235" s="4">
        <f t="shared" si="27"/>
        <v>100</v>
      </c>
      <c r="AH235" s="4">
        <f t="shared" si="32"/>
        <v>100</v>
      </c>
    </row>
    <row r="236" spans="1:34" x14ac:dyDescent="0.25">
      <c r="A236" s="1">
        <v>43917</v>
      </c>
      <c r="B236" t="s">
        <v>393</v>
      </c>
      <c r="C236" t="s">
        <v>27</v>
      </c>
      <c r="D236" t="s">
        <v>19</v>
      </c>
      <c r="E236">
        <v>1</v>
      </c>
      <c r="F236">
        <v>1</v>
      </c>
      <c r="G236" t="s">
        <v>12</v>
      </c>
      <c r="H236" t="s">
        <v>13</v>
      </c>
      <c r="I236">
        <v>1.5599999999999999E-2</v>
      </c>
      <c r="J236">
        <v>0.27500000000000002</v>
      </c>
      <c r="K236">
        <v>10</v>
      </c>
      <c r="L236" t="s">
        <v>14</v>
      </c>
      <c r="M236" t="s">
        <v>13</v>
      </c>
      <c r="N236">
        <v>0.23</v>
      </c>
      <c r="O236">
        <v>3.96</v>
      </c>
      <c r="P236">
        <v>100</v>
      </c>
      <c r="R236" s="4">
        <v>1</v>
      </c>
      <c r="S236" s="4">
        <v>1</v>
      </c>
      <c r="T236" s="4"/>
      <c r="U236" s="4">
        <f t="shared" si="29"/>
        <v>10</v>
      </c>
      <c r="V236" s="4">
        <f t="shared" si="26"/>
        <v>10</v>
      </c>
      <c r="W236" s="4">
        <f t="shared" si="30"/>
        <v>10</v>
      </c>
      <c r="AD236" s="4">
        <v>1</v>
      </c>
      <c r="AE236" s="4"/>
      <c r="AF236" s="4">
        <f t="shared" si="31"/>
        <v>100</v>
      </c>
      <c r="AG236" s="4">
        <f t="shared" si="27"/>
        <v>100</v>
      </c>
      <c r="AH236" s="4">
        <f t="shared" si="32"/>
        <v>100</v>
      </c>
    </row>
    <row r="237" spans="1:34" x14ac:dyDescent="0.25">
      <c r="A237" s="1">
        <v>43917</v>
      </c>
      <c r="B237" t="s">
        <v>393</v>
      </c>
      <c r="C237" t="s">
        <v>28</v>
      </c>
      <c r="D237" t="s">
        <v>20</v>
      </c>
      <c r="E237">
        <v>1</v>
      </c>
      <c r="F237">
        <v>1</v>
      </c>
      <c r="G237" t="s">
        <v>12</v>
      </c>
      <c r="H237" t="s">
        <v>13</v>
      </c>
      <c r="I237">
        <v>4.6299999999999996E-3</v>
      </c>
      <c r="J237">
        <v>6.88E-2</v>
      </c>
      <c r="K237">
        <v>5</v>
      </c>
      <c r="L237" t="s">
        <v>14</v>
      </c>
      <c r="M237" t="s">
        <v>13</v>
      </c>
      <c r="N237">
        <v>0.112</v>
      </c>
      <c r="O237">
        <v>1.94</v>
      </c>
      <c r="P237">
        <v>50</v>
      </c>
      <c r="R237" s="4">
        <v>1</v>
      </c>
      <c r="S237" s="4">
        <v>1</v>
      </c>
      <c r="T237" s="4"/>
      <c r="U237" s="4">
        <f t="shared" si="29"/>
        <v>5</v>
      </c>
      <c r="V237" s="4">
        <f t="shared" si="26"/>
        <v>5</v>
      </c>
      <c r="W237" s="4">
        <f t="shared" si="30"/>
        <v>5</v>
      </c>
      <c r="AD237" s="4">
        <v>1</v>
      </c>
      <c r="AE237" s="4"/>
      <c r="AF237" s="4">
        <f t="shared" si="31"/>
        <v>50</v>
      </c>
      <c r="AG237" s="4">
        <f t="shared" si="27"/>
        <v>50</v>
      </c>
      <c r="AH237" s="4">
        <f t="shared" si="32"/>
        <v>50</v>
      </c>
    </row>
    <row r="238" spans="1:34" x14ac:dyDescent="0.25">
      <c r="A238" s="1">
        <v>43917</v>
      </c>
      <c r="B238" t="s">
        <v>393</v>
      </c>
      <c r="C238" t="s">
        <v>28</v>
      </c>
      <c r="D238" t="s">
        <v>20</v>
      </c>
      <c r="E238">
        <v>1</v>
      </c>
      <c r="F238">
        <v>1</v>
      </c>
      <c r="G238" t="s">
        <v>12</v>
      </c>
      <c r="H238" t="s">
        <v>13</v>
      </c>
      <c r="I238">
        <v>4.0899999999999999E-3</v>
      </c>
      <c r="J238">
        <v>3.6499999999999998E-2</v>
      </c>
      <c r="K238">
        <v>5</v>
      </c>
      <c r="L238" t="s">
        <v>14</v>
      </c>
      <c r="M238" t="s">
        <v>13</v>
      </c>
      <c r="N238">
        <v>0.112</v>
      </c>
      <c r="O238">
        <v>1.97</v>
      </c>
      <c r="P238">
        <v>50</v>
      </c>
      <c r="R238" s="4">
        <v>1</v>
      </c>
      <c r="S238" s="4">
        <v>1</v>
      </c>
      <c r="T238" s="4"/>
      <c r="U238" s="4">
        <f t="shared" si="29"/>
        <v>5</v>
      </c>
      <c r="V238" s="4">
        <f t="shared" si="26"/>
        <v>5</v>
      </c>
      <c r="W238" s="4">
        <f t="shared" si="30"/>
        <v>5</v>
      </c>
      <c r="AD238" s="4">
        <v>1</v>
      </c>
      <c r="AE238" s="4"/>
      <c r="AF238" s="4">
        <f t="shared" si="31"/>
        <v>50</v>
      </c>
      <c r="AG238" s="4">
        <f t="shared" si="27"/>
        <v>50</v>
      </c>
      <c r="AH238" s="4">
        <f t="shared" si="32"/>
        <v>50</v>
      </c>
    </row>
    <row r="239" spans="1:34" x14ac:dyDescent="0.25">
      <c r="A239" s="1">
        <v>43917</v>
      </c>
      <c r="B239" t="s">
        <v>393</v>
      </c>
      <c r="C239" t="s">
        <v>29</v>
      </c>
      <c r="D239" t="s">
        <v>15</v>
      </c>
      <c r="E239">
        <v>1</v>
      </c>
      <c r="F239">
        <v>1</v>
      </c>
      <c r="G239" t="s">
        <v>12</v>
      </c>
      <c r="H239" t="s">
        <v>13</v>
      </c>
      <c r="I239">
        <v>-1.61E-2</v>
      </c>
      <c r="J239">
        <v>-0.34499999999999997</v>
      </c>
      <c r="K239">
        <v>2.5</v>
      </c>
      <c r="L239" t="s">
        <v>14</v>
      </c>
      <c r="M239" t="s">
        <v>13</v>
      </c>
      <c r="N239">
        <v>2.3699999999999999E-2</v>
      </c>
      <c r="O239">
        <v>0.46100000000000002</v>
      </c>
      <c r="P239">
        <v>25</v>
      </c>
      <c r="R239" s="4">
        <v>1</v>
      </c>
      <c r="S239" s="4">
        <v>1</v>
      </c>
      <c r="T239" s="4"/>
      <c r="U239" s="4">
        <f t="shared" si="29"/>
        <v>2.5</v>
      </c>
      <c r="V239" s="4">
        <f t="shared" si="26"/>
        <v>2.5</v>
      </c>
      <c r="W239" s="4">
        <f t="shared" si="30"/>
        <v>2.5</v>
      </c>
      <c r="AD239" s="4">
        <v>1</v>
      </c>
      <c r="AE239" s="4"/>
      <c r="AF239" s="4">
        <f t="shared" si="31"/>
        <v>25</v>
      </c>
      <c r="AG239" s="4">
        <f t="shared" si="27"/>
        <v>25</v>
      </c>
      <c r="AH239" s="4">
        <f t="shared" si="32"/>
        <v>25</v>
      </c>
    </row>
    <row r="240" spans="1:34" x14ac:dyDescent="0.25">
      <c r="A240" s="1">
        <v>43917</v>
      </c>
      <c r="B240" t="s">
        <v>393</v>
      </c>
      <c r="C240" t="s">
        <v>29</v>
      </c>
      <c r="D240" t="s">
        <v>15</v>
      </c>
      <c r="E240">
        <v>1</v>
      </c>
      <c r="F240">
        <v>1</v>
      </c>
      <c r="G240" t="s">
        <v>12</v>
      </c>
      <c r="H240" t="s">
        <v>13</v>
      </c>
      <c r="I240">
        <v>-1.6400000000000001E-2</v>
      </c>
      <c r="J240">
        <v>-0.376</v>
      </c>
      <c r="K240">
        <v>2.5</v>
      </c>
      <c r="L240" t="s">
        <v>14</v>
      </c>
      <c r="M240" t="s">
        <v>13</v>
      </c>
      <c r="N240">
        <v>2.6499999999999999E-2</v>
      </c>
      <c r="O240">
        <v>0.443</v>
      </c>
      <c r="P240">
        <v>25</v>
      </c>
      <c r="R240" s="4">
        <v>1</v>
      </c>
      <c r="S240" s="4">
        <v>1</v>
      </c>
      <c r="T240" s="4"/>
      <c r="U240" s="4">
        <f t="shared" si="29"/>
        <v>2.5</v>
      </c>
      <c r="V240" s="4">
        <f t="shared" si="26"/>
        <v>2.5</v>
      </c>
      <c r="W240" s="4">
        <f t="shared" si="30"/>
        <v>2.5</v>
      </c>
      <c r="AD240" s="4">
        <v>1</v>
      </c>
      <c r="AE240" s="4"/>
      <c r="AF240" s="4">
        <f t="shared" si="31"/>
        <v>25</v>
      </c>
      <c r="AG240" s="4">
        <f t="shared" si="27"/>
        <v>25</v>
      </c>
      <c r="AH240" s="4">
        <f t="shared" si="32"/>
        <v>25</v>
      </c>
    </row>
    <row r="241" spans="1:34" x14ac:dyDescent="0.25">
      <c r="A241" s="1">
        <v>43917</v>
      </c>
      <c r="B241" t="s">
        <v>393</v>
      </c>
      <c r="C241" t="s">
        <v>30</v>
      </c>
      <c r="D241" t="s">
        <v>23</v>
      </c>
      <c r="E241">
        <v>1</v>
      </c>
      <c r="F241">
        <v>1</v>
      </c>
      <c r="G241" t="s">
        <v>12</v>
      </c>
      <c r="H241" t="s">
        <v>13</v>
      </c>
      <c r="I241">
        <v>-1.7999999999999999E-2</v>
      </c>
      <c r="J241">
        <v>-0.39</v>
      </c>
      <c r="K241">
        <v>0</v>
      </c>
      <c r="L241" t="s">
        <v>14</v>
      </c>
      <c r="M241" t="s">
        <v>13</v>
      </c>
      <c r="N241">
        <v>-1.3699999999999999E-3</v>
      </c>
      <c r="O241">
        <v>2.1600000000000001E-2</v>
      </c>
      <c r="P241">
        <v>0</v>
      </c>
      <c r="R241" s="4">
        <v>1</v>
      </c>
      <c r="S241" s="4">
        <v>1</v>
      </c>
      <c r="T241" s="4"/>
      <c r="U241" s="4">
        <f t="shared" si="29"/>
        <v>0</v>
      </c>
      <c r="V241" s="4">
        <f t="shared" si="26"/>
        <v>0</v>
      </c>
      <c r="W241" s="4">
        <f t="shared" si="30"/>
        <v>0</v>
      </c>
      <c r="AD241" s="4">
        <v>1</v>
      </c>
      <c r="AE241" s="4"/>
      <c r="AF241" s="4">
        <f t="shared" si="31"/>
        <v>0</v>
      </c>
      <c r="AG241" s="4">
        <f t="shared" si="27"/>
        <v>0</v>
      </c>
      <c r="AH241" s="4">
        <f t="shared" si="32"/>
        <v>0</v>
      </c>
    </row>
    <row r="242" spans="1:34" x14ac:dyDescent="0.25">
      <c r="A242" s="1">
        <v>43917</v>
      </c>
      <c r="B242" t="s">
        <v>393</v>
      </c>
      <c r="C242" t="s">
        <v>30</v>
      </c>
      <c r="D242" t="s">
        <v>23</v>
      </c>
      <c r="E242">
        <v>1</v>
      </c>
      <c r="F242">
        <v>1</v>
      </c>
      <c r="G242" t="s">
        <v>12</v>
      </c>
      <c r="H242" t="s">
        <v>13</v>
      </c>
      <c r="I242">
        <v>-1.7399999999999999E-2</v>
      </c>
      <c r="J242">
        <v>-0.40899999999999997</v>
      </c>
      <c r="K242">
        <v>0</v>
      </c>
      <c r="L242" t="s">
        <v>14</v>
      </c>
      <c r="M242" t="s">
        <v>13</v>
      </c>
      <c r="N242">
        <v>2.7899999999999999E-3</v>
      </c>
      <c r="O242">
        <v>6.3100000000000003E-2</v>
      </c>
      <c r="P242">
        <v>0</v>
      </c>
      <c r="R242" s="4">
        <v>1</v>
      </c>
      <c r="S242" s="4">
        <v>1</v>
      </c>
      <c r="T242" s="4"/>
      <c r="U242" s="4">
        <f t="shared" si="29"/>
        <v>0</v>
      </c>
      <c r="V242" s="4">
        <f t="shared" si="26"/>
        <v>0</v>
      </c>
      <c r="W242" s="4">
        <f t="shared" si="30"/>
        <v>0</v>
      </c>
      <c r="AD242" s="4">
        <v>1</v>
      </c>
      <c r="AE242" s="4"/>
      <c r="AF242" s="4">
        <f t="shared" si="31"/>
        <v>0</v>
      </c>
      <c r="AG242" s="4">
        <f t="shared" si="27"/>
        <v>0</v>
      </c>
      <c r="AH242" s="4">
        <f t="shared" si="32"/>
        <v>0</v>
      </c>
    </row>
    <row r="243" spans="1:34" x14ac:dyDescent="0.25">
      <c r="A243" s="1">
        <v>43917</v>
      </c>
      <c r="B243" t="s">
        <v>393</v>
      </c>
      <c r="C243" t="s">
        <v>157</v>
      </c>
      <c r="D243" t="s">
        <v>15</v>
      </c>
      <c r="E243">
        <v>1</v>
      </c>
      <c r="F243">
        <v>1</v>
      </c>
      <c r="G243" t="s">
        <v>12</v>
      </c>
      <c r="H243" t="s">
        <v>13</v>
      </c>
      <c r="I243">
        <v>-1.5299999999999999E-2</v>
      </c>
      <c r="J243">
        <v>-0.35699999999999998</v>
      </c>
      <c r="K243">
        <v>1.74</v>
      </c>
      <c r="L243" t="s">
        <v>14</v>
      </c>
      <c r="M243" t="s">
        <v>13</v>
      </c>
      <c r="N243">
        <v>2.2100000000000002E-2</v>
      </c>
      <c r="O243">
        <v>0.41699999999999998</v>
      </c>
      <c r="P243">
        <v>15.1</v>
      </c>
      <c r="R243" s="4">
        <v>1</v>
      </c>
      <c r="S243" s="4">
        <v>1</v>
      </c>
      <c r="T243" s="4"/>
      <c r="U243" s="4">
        <f t="shared" si="29"/>
        <v>1.74</v>
      </c>
      <c r="V243" s="4">
        <f t="shared" si="26"/>
        <v>1.74</v>
      </c>
      <c r="W243" s="4">
        <f t="shared" si="30"/>
        <v>1.74</v>
      </c>
      <c r="AD243" s="4">
        <v>1</v>
      </c>
      <c r="AE243" s="4"/>
      <c r="AF243" s="4">
        <f t="shared" si="31"/>
        <v>15.1</v>
      </c>
      <c r="AG243" s="4">
        <f t="shared" si="27"/>
        <v>15.1</v>
      </c>
      <c r="AH243" s="4">
        <f t="shared" si="32"/>
        <v>15.1</v>
      </c>
    </row>
    <row r="244" spans="1:34" x14ac:dyDescent="0.25">
      <c r="A244" s="1">
        <v>43917</v>
      </c>
      <c r="B244" t="s">
        <v>393</v>
      </c>
      <c r="C244" t="s">
        <v>157</v>
      </c>
      <c r="D244" t="s">
        <v>15</v>
      </c>
      <c r="E244">
        <v>1</v>
      </c>
      <c r="F244">
        <v>1</v>
      </c>
      <c r="G244" t="s">
        <v>12</v>
      </c>
      <c r="H244" t="s">
        <v>13</v>
      </c>
      <c r="I244">
        <v>-1.46E-2</v>
      </c>
      <c r="J244">
        <v>-0.34699999999999998</v>
      </c>
      <c r="K244">
        <v>1.91</v>
      </c>
      <c r="L244" t="s">
        <v>14</v>
      </c>
      <c r="M244" t="s">
        <v>13</v>
      </c>
      <c r="N244">
        <v>2.3199999999999998E-2</v>
      </c>
      <c r="O244">
        <v>0.41799999999999998</v>
      </c>
      <c r="P244">
        <v>15.1</v>
      </c>
      <c r="R244" s="4">
        <v>1</v>
      </c>
      <c r="S244" s="4">
        <v>1</v>
      </c>
      <c r="T244" s="4"/>
      <c r="U244" s="4">
        <f t="shared" si="29"/>
        <v>1.91</v>
      </c>
      <c r="V244" s="4">
        <f t="shared" si="26"/>
        <v>1.91</v>
      </c>
      <c r="W244" s="4">
        <f t="shared" si="30"/>
        <v>1.91</v>
      </c>
      <c r="AD244" s="4">
        <v>1</v>
      </c>
      <c r="AE244" s="4"/>
      <c r="AF244" s="4">
        <f t="shared" si="31"/>
        <v>15.1</v>
      </c>
      <c r="AG244" s="4">
        <f t="shared" si="27"/>
        <v>15.1</v>
      </c>
      <c r="AH244" s="4">
        <f t="shared" si="32"/>
        <v>15.1</v>
      </c>
    </row>
    <row r="245" spans="1:34" x14ac:dyDescent="0.25">
      <c r="A245" s="1">
        <v>43917</v>
      </c>
      <c r="B245" t="s">
        <v>393</v>
      </c>
      <c r="C245" t="s">
        <v>157</v>
      </c>
      <c r="D245" t="s">
        <v>15</v>
      </c>
      <c r="E245">
        <v>1</v>
      </c>
      <c r="F245">
        <v>1</v>
      </c>
      <c r="G245" t="s">
        <v>12</v>
      </c>
      <c r="H245" t="s">
        <v>13</v>
      </c>
      <c r="I245">
        <v>-1.4800000000000001E-2</v>
      </c>
      <c r="J245">
        <v>-0.35</v>
      </c>
      <c r="K245">
        <v>1.85</v>
      </c>
      <c r="L245" t="s">
        <v>14</v>
      </c>
      <c r="M245" t="s">
        <v>13</v>
      </c>
      <c r="N245">
        <v>2.35E-2</v>
      </c>
      <c r="O245">
        <v>0.41599999999999998</v>
      </c>
      <c r="P245">
        <v>15.1</v>
      </c>
      <c r="R245" s="4">
        <v>1</v>
      </c>
      <c r="S245" s="4">
        <v>1</v>
      </c>
      <c r="T245" s="4"/>
      <c r="U245" s="4">
        <f t="shared" si="29"/>
        <v>1.85</v>
      </c>
      <c r="V245" s="4">
        <f t="shared" si="26"/>
        <v>1.85</v>
      </c>
      <c r="W245" s="4">
        <f t="shared" si="30"/>
        <v>1.85</v>
      </c>
      <c r="AD245" s="4">
        <v>1</v>
      </c>
      <c r="AE245" s="4"/>
      <c r="AF245" s="4">
        <f t="shared" si="31"/>
        <v>15.1</v>
      </c>
      <c r="AG245" s="4">
        <f t="shared" si="27"/>
        <v>15.1</v>
      </c>
      <c r="AH245" s="4">
        <f t="shared" si="32"/>
        <v>15.1</v>
      </c>
    </row>
    <row r="246" spans="1:34" x14ac:dyDescent="0.25">
      <c r="A246" s="1">
        <v>43917</v>
      </c>
      <c r="B246" t="s">
        <v>393</v>
      </c>
      <c r="C246" t="s">
        <v>157</v>
      </c>
      <c r="D246" t="s">
        <v>15</v>
      </c>
      <c r="E246">
        <v>1</v>
      </c>
      <c r="F246">
        <v>1</v>
      </c>
      <c r="G246" t="s">
        <v>12</v>
      </c>
      <c r="H246" t="s">
        <v>13</v>
      </c>
      <c r="I246">
        <v>-1.43E-2</v>
      </c>
      <c r="J246">
        <v>-0.34</v>
      </c>
      <c r="K246">
        <v>2.02</v>
      </c>
      <c r="L246" t="s">
        <v>14</v>
      </c>
      <c r="M246" t="s">
        <v>13</v>
      </c>
      <c r="N246">
        <v>2.35E-2</v>
      </c>
      <c r="O246">
        <v>0.441</v>
      </c>
      <c r="P246">
        <v>15.7</v>
      </c>
      <c r="R246" s="4">
        <v>1</v>
      </c>
      <c r="S246" s="4">
        <v>1</v>
      </c>
      <c r="T246" s="4"/>
      <c r="U246" s="4">
        <f t="shared" si="29"/>
        <v>2.02</v>
      </c>
      <c r="V246" s="4">
        <f t="shared" si="26"/>
        <v>2.02</v>
      </c>
      <c r="W246" s="4">
        <f t="shared" si="30"/>
        <v>2.02</v>
      </c>
      <c r="AD246" s="4">
        <v>1</v>
      </c>
      <c r="AE246" s="4"/>
      <c r="AF246" s="4">
        <f t="shared" si="31"/>
        <v>15.7</v>
      </c>
      <c r="AG246" s="4">
        <f t="shared" si="27"/>
        <v>15.7</v>
      </c>
      <c r="AH246" s="4">
        <f t="shared" si="32"/>
        <v>15.7</v>
      </c>
    </row>
    <row r="247" spans="1:34" x14ac:dyDescent="0.25">
      <c r="A247" s="1">
        <v>43917</v>
      </c>
      <c r="B247" t="s">
        <v>393</v>
      </c>
      <c r="C247" t="s">
        <v>157</v>
      </c>
      <c r="D247" t="s">
        <v>15</v>
      </c>
      <c r="E247">
        <v>1</v>
      </c>
      <c r="F247">
        <v>1</v>
      </c>
      <c r="G247" t="s">
        <v>12</v>
      </c>
      <c r="H247" t="s">
        <v>13</v>
      </c>
      <c r="I247">
        <v>-1.43E-2</v>
      </c>
      <c r="J247">
        <v>-0.33200000000000002</v>
      </c>
      <c r="K247">
        <v>2.15</v>
      </c>
      <c r="L247" t="s">
        <v>14</v>
      </c>
      <c r="M247" t="s">
        <v>13</v>
      </c>
      <c r="N247">
        <v>2.3699999999999999E-2</v>
      </c>
      <c r="O247">
        <v>0.433</v>
      </c>
      <c r="P247">
        <v>15.5</v>
      </c>
      <c r="R247" s="4">
        <v>1</v>
      </c>
      <c r="S247" s="4">
        <v>1</v>
      </c>
      <c r="T247" s="4"/>
      <c r="U247" s="4">
        <f t="shared" si="29"/>
        <v>2.15</v>
      </c>
      <c r="V247" s="4">
        <f t="shared" si="26"/>
        <v>2.15</v>
      </c>
      <c r="W247" s="4">
        <f t="shared" si="30"/>
        <v>2.15</v>
      </c>
      <c r="AD247" s="4">
        <v>1</v>
      </c>
      <c r="AE247" s="4"/>
      <c r="AF247" s="4">
        <f t="shared" si="31"/>
        <v>15.5</v>
      </c>
      <c r="AG247" s="4">
        <f t="shared" si="27"/>
        <v>15.5</v>
      </c>
      <c r="AH247" s="4">
        <f t="shared" si="32"/>
        <v>15.5</v>
      </c>
    </row>
    <row r="248" spans="1:34" x14ac:dyDescent="0.25">
      <c r="A248" s="1">
        <v>43917</v>
      </c>
      <c r="B248" t="s">
        <v>393</v>
      </c>
      <c r="C248" t="s">
        <v>157</v>
      </c>
      <c r="D248" t="s">
        <v>15</v>
      </c>
      <c r="E248">
        <v>1</v>
      </c>
      <c r="F248">
        <v>1</v>
      </c>
      <c r="G248" t="s">
        <v>12</v>
      </c>
      <c r="H248" t="s">
        <v>13</v>
      </c>
      <c r="I248">
        <v>-1.3899999999999999E-2</v>
      </c>
      <c r="J248">
        <v>-0.317</v>
      </c>
      <c r="K248">
        <v>2.39</v>
      </c>
      <c r="L248" t="s">
        <v>14</v>
      </c>
      <c r="M248" t="s">
        <v>13</v>
      </c>
      <c r="N248">
        <v>2.2200000000000001E-2</v>
      </c>
      <c r="O248">
        <v>0.42799999999999999</v>
      </c>
      <c r="P248">
        <v>15.4</v>
      </c>
      <c r="R248" s="4">
        <v>1</v>
      </c>
      <c r="S248" s="4">
        <v>1</v>
      </c>
      <c r="T248" s="4"/>
      <c r="U248" s="4">
        <f t="shared" si="29"/>
        <v>2.39</v>
      </c>
      <c r="V248" s="4">
        <f t="shared" si="26"/>
        <v>2.39</v>
      </c>
      <c r="W248" s="4">
        <f t="shared" si="30"/>
        <v>2.39</v>
      </c>
      <c r="AD248" s="4">
        <v>1</v>
      </c>
      <c r="AE248" s="4"/>
      <c r="AF248" s="4">
        <f t="shared" si="31"/>
        <v>15.4</v>
      </c>
      <c r="AG248" s="4">
        <f t="shared" si="27"/>
        <v>15.4</v>
      </c>
      <c r="AH248" s="4">
        <f t="shared" si="32"/>
        <v>15.4</v>
      </c>
    </row>
    <row r="249" spans="1:34" x14ac:dyDescent="0.25">
      <c r="A249" s="1">
        <v>43917</v>
      </c>
      <c r="B249" t="s">
        <v>393</v>
      </c>
      <c r="C249" t="s">
        <v>157</v>
      </c>
      <c r="D249" t="s">
        <v>15</v>
      </c>
      <c r="E249">
        <v>1</v>
      </c>
      <c r="F249">
        <v>1</v>
      </c>
      <c r="G249" t="s">
        <v>12</v>
      </c>
      <c r="H249" t="s">
        <v>13</v>
      </c>
      <c r="I249">
        <v>-1.41E-2</v>
      </c>
      <c r="J249">
        <v>-0.32500000000000001</v>
      </c>
      <c r="K249">
        <v>2.2599999999999998</v>
      </c>
      <c r="L249" t="s">
        <v>14</v>
      </c>
      <c r="M249" t="s">
        <v>13</v>
      </c>
      <c r="N249">
        <v>2.4E-2</v>
      </c>
      <c r="O249">
        <v>0.42499999999999999</v>
      </c>
      <c r="P249">
        <v>15.3</v>
      </c>
      <c r="R249" s="4">
        <v>1</v>
      </c>
      <c r="S249" s="4">
        <v>1</v>
      </c>
      <c r="T249" s="4"/>
      <c r="U249" s="4">
        <f t="shared" si="29"/>
        <v>2.2599999999999998</v>
      </c>
      <c r="V249" s="4">
        <f t="shared" si="26"/>
        <v>2.2599999999999998</v>
      </c>
      <c r="W249" s="4">
        <f t="shared" si="30"/>
        <v>2.2599999999999998</v>
      </c>
      <c r="AD249" s="4">
        <v>1</v>
      </c>
      <c r="AE249" s="4"/>
      <c r="AF249" s="4">
        <f t="shared" si="31"/>
        <v>15.3</v>
      </c>
      <c r="AG249" s="4">
        <f t="shared" si="27"/>
        <v>15.3</v>
      </c>
      <c r="AH249" s="4">
        <f t="shared" si="32"/>
        <v>15.3</v>
      </c>
    </row>
    <row r="250" spans="1:34" x14ac:dyDescent="0.25">
      <c r="A250" s="1">
        <v>43917</v>
      </c>
      <c r="B250" t="s">
        <v>393</v>
      </c>
      <c r="C250" t="s">
        <v>157</v>
      </c>
      <c r="D250" t="s">
        <v>15</v>
      </c>
      <c r="E250">
        <v>1</v>
      </c>
      <c r="F250">
        <v>1</v>
      </c>
      <c r="G250" t="s">
        <v>12</v>
      </c>
      <c r="H250" t="s">
        <v>13</v>
      </c>
      <c r="I250">
        <v>-1.47E-2</v>
      </c>
      <c r="J250">
        <v>-0.31900000000000001</v>
      </c>
      <c r="K250">
        <v>2.36</v>
      </c>
      <c r="L250" t="s">
        <v>14</v>
      </c>
      <c r="M250" t="s">
        <v>13</v>
      </c>
      <c r="N250">
        <v>2.23E-2</v>
      </c>
      <c r="O250">
        <v>0.41699999999999998</v>
      </c>
      <c r="P250">
        <v>15.1</v>
      </c>
      <c r="R250" s="4">
        <v>1</v>
      </c>
      <c r="S250" s="4">
        <v>1</v>
      </c>
      <c r="T250" s="4"/>
      <c r="U250" s="4">
        <f t="shared" si="29"/>
        <v>2.36</v>
      </c>
      <c r="V250" s="4">
        <f t="shared" si="26"/>
        <v>2.36</v>
      </c>
      <c r="W250" s="4">
        <f t="shared" si="30"/>
        <v>2.36</v>
      </c>
      <c r="AD250" s="4">
        <v>1</v>
      </c>
      <c r="AE250" s="4"/>
      <c r="AF250" s="4">
        <f t="shared" si="31"/>
        <v>15.1</v>
      </c>
      <c r="AG250" s="4">
        <f t="shared" si="27"/>
        <v>15.1</v>
      </c>
      <c r="AH250" s="4">
        <f t="shared" si="32"/>
        <v>15.1</v>
      </c>
    </row>
    <row r="251" spans="1:34" x14ac:dyDescent="0.25">
      <c r="A251" s="1">
        <v>43917</v>
      </c>
      <c r="B251" t="s">
        <v>393</v>
      </c>
      <c r="C251" t="s">
        <v>113</v>
      </c>
      <c r="D251">
        <v>91</v>
      </c>
      <c r="E251">
        <v>1</v>
      </c>
      <c r="F251">
        <v>1</v>
      </c>
      <c r="G251" t="s">
        <v>12</v>
      </c>
      <c r="H251" t="s">
        <v>13</v>
      </c>
      <c r="I251">
        <v>5.7299999999999997E-2</v>
      </c>
      <c r="J251">
        <v>1.23</v>
      </c>
      <c r="K251">
        <v>27.9</v>
      </c>
      <c r="L251" t="s">
        <v>14</v>
      </c>
      <c r="M251" t="s">
        <v>13</v>
      </c>
      <c r="N251">
        <v>1.79</v>
      </c>
      <c r="O251">
        <v>30.6</v>
      </c>
      <c r="P251">
        <v>795</v>
      </c>
      <c r="R251" s="4">
        <v>1.5</v>
      </c>
      <c r="S251" s="4">
        <v>1</v>
      </c>
      <c r="T251" s="4"/>
      <c r="U251" s="4">
        <f t="shared" si="29"/>
        <v>27.9</v>
      </c>
      <c r="V251" s="4">
        <f t="shared" si="26"/>
        <v>20.399999999999999</v>
      </c>
      <c r="W251" s="4">
        <f t="shared" si="30"/>
        <v>30.599999999999998</v>
      </c>
      <c r="AD251" s="4">
        <v>1</v>
      </c>
      <c r="AE251" s="4"/>
      <c r="AF251" s="4">
        <f t="shared" si="31"/>
        <v>795</v>
      </c>
      <c r="AG251" s="4">
        <f t="shared" si="27"/>
        <v>454</v>
      </c>
      <c r="AH251" s="4">
        <f t="shared" si="32"/>
        <v>681</v>
      </c>
    </row>
    <row r="252" spans="1:34" x14ac:dyDescent="0.25">
      <c r="A252" s="1">
        <v>43917</v>
      </c>
      <c r="B252" t="s">
        <v>393</v>
      </c>
      <c r="C252" t="s">
        <v>114</v>
      </c>
      <c r="D252">
        <v>92</v>
      </c>
      <c r="E252">
        <v>1</v>
      </c>
      <c r="F252">
        <v>1</v>
      </c>
      <c r="G252" t="s">
        <v>12</v>
      </c>
      <c r="H252" t="s">
        <v>13</v>
      </c>
      <c r="I252">
        <v>5.6300000000000003E-2</v>
      </c>
      <c r="J252">
        <v>1.25</v>
      </c>
      <c r="K252">
        <v>28.2</v>
      </c>
      <c r="L252" t="s">
        <v>14</v>
      </c>
      <c r="M252" t="s">
        <v>13</v>
      </c>
      <c r="N252">
        <v>1.78</v>
      </c>
      <c r="O252">
        <v>30.7</v>
      </c>
      <c r="P252">
        <v>797</v>
      </c>
      <c r="R252" s="4">
        <v>1.5</v>
      </c>
      <c r="S252" s="4">
        <v>1</v>
      </c>
      <c r="T252" s="4"/>
      <c r="U252" s="4">
        <f t="shared" si="29"/>
        <v>28.2</v>
      </c>
      <c r="V252" s="4">
        <f t="shared" si="26"/>
        <v>20.7</v>
      </c>
      <c r="W252" s="4">
        <f t="shared" si="30"/>
        <v>31.049999999999997</v>
      </c>
      <c r="AD252" s="4">
        <v>1</v>
      </c>
      <c r="AE252" s="4"/>
      <c r="AF252" s="4">
        <f t="shared" si="31"/>
        <v>797</v>
      </c>
      <c r="AG252" s="4">
        <f t="shared" si="27"/>
        <v>456</v>
      </c>
      <c r="AH252" s="4">
        <f t="shared" si="32"/>
        <v>684</v>
      </c>
    </row>
    <row r="253" spans="1:34" x14ac:dyDescent="0.25">
      <c r="A253" s="1">
        <v>43917</v>
      </c>
      <c r="B253" t="s">
        <v>393</v>
      </c>
      <c r="C253" t="s">
        <v>115</v>
      </c>
      <c r="D253">
        <v>93</v>
      </c>
      <c r="E253">
        <v>1</v>
      </c>
      <c r="F253">
        <v>1</v>
      </c>
      <c r="G253" t="s">
        <v>12</v>
      </c>
      <c r="H253" t="s">
        <v>13</v>
      </c>
      <c r="I253">
        <v>3.73E-2</v>
      </c>
      <c r="J253">
        <v>0.79900000000000004</v>
      </c>
      <c r="K253">
        <v>20.7</v>
      </c>
      <c r="L253" t="s">
        <v>14</v>
      </c>
      <c r="M253" t="s">
        <v>13</v>
      </c>
      <c r="N253">
        <v>1.1599999999999999</v>
      </c>
      <c r="O253">
        <v>19.899999999999999</v>
      </c>
      <c r="P253">
        <v>521</v>
      </c>
      <c r="R253" s="4">
        <v>1.5</v>
      </c>
      <c r="S253" s="4">
        <v>1</v>
      </c>
      <c r="T253" s="4"/>
      <c r="U253" s="4">
        <f t="shared" si="29"/>
        <v>20.7</v>
      </c>
      <c r="V253" s="4">
        <f t="shared" si="26"/>
        <v>13.2</v>
      </c>
      <c r="W253" s="4">
        <f t="shared" si="30"/>
        <v>19.799999999999997</v>
      </c>
      <c r="AD253" s="4">
        <v>1</v>
      </c>
      <c r="AE253" s="4"/>
      <c r="AF253" s="4">
        <f t="shared" si="31"/>
        <v>521</v>
      </c>
      <c r="AG253" s="4">
        <f t="shared" si="27"/>
        <v>180</v>
      </c>
      <c r="AH253" s="4">
        <f t="shared" si="32"/>
        <v>270</v>
      </c>
    </row>
    <row r="254" spans="1:34" x14ac:dyDescent="0.25">
      <c r="A254" s="1">
        <v>43917</v>
      </c>
      <c r="B254" t="s">
        <v>393</v>
      </c>
      <c r="C254" t="s">
        <v>116</v>
      </c>
      <c r="D254">
        <v>94</v>
      </c>
      <c r="E254">
        <v>1</v>
      </c>
      <c r="F254">
        <v>1</v>
      </c>
      <c r="G254" t="s">
        <v>12</v>
      </c>
      <c r="H254" t="s">
        <v>13</v>
      </c>
      <c r="I254">
        <v>4.1200000000000001E-2</v>
      </c>
      <c r="J254">
        <v>0.86599999999999999</v>
      </c>
      <c r="K254">
        <v>21.8</v>
      </c>
      <c r="L254" t="s">
        <v>14</v>
      </c>
      <c r="M254" t="s">
        <v>13</v>
      </c>
      <c r="N254">
        <v>1.23</v>
      </c>
      <c r="O254">
        <v>21.2</v>
      </c>
      <c r="P254">
        <v>552</v>
      </c>
      <c r="R254" s="4">
        <v>1.5</v>
      </c>
      <c r="S254" s="4">
        <v>1</v>
      </c>
      <c r="T254" s="4"/>
      <c r="U254" s="4">
        <f t="shared" si="29"/>
        <v>21.8</v>
      </c>
      <c r="V254" s="4">
        <f t="shared" si="26"/>
        <v>14.3</v>
      </c>
      <c r="W254" s="4">
        <f t="shared" si="30"/>
        <v>21.450000000000003</v>
      </c>
      <c r="AD254" s="4">
        <v>1</v>
      </c>
      <c r="AE254" s="4"/>
      <c r="AF254" s="4">
        <f t="shared" si="31"/>
        <v>552</v>
      </c>
      <c r="AG254" s="4">
        <f t="shared" si="27"/>
        <v>211</v>
      </c>
      <c r="AH254" s="4">
        <f t="shared" si="32"/>
        <v>316.5</v>
      </c>
    </row>
    <row r="255" spans="1:34" x14ac:dyDescent="0.25">
      <c r="A255" s="1">
        <v>43917</v>
      </c>
      <c r="B255" t="s">
        <v>393</v>
      </c>
      <c r="C255" t="s">
        <v>117</v>
      </c>
      <c r="D255">
        <v>95</v>
      </c>
      <c r="E255">
        <v>1</v>
      </c>
      <c r="F255">
        <v>1</v>
      </c>
      <c r="G255" t="s">
        <v>12</v>
      </c>
      <c r="H255" t="s">
        <v>13</v>
      </c>
      <c r="I255">
        <v>5.1400000000000001E-2</v>
      </c>
      <c r="J255">
        <v>1.17</v>
      </c>
      <c r="K255">
        <v>26.9</v>
      </c>
      <c r="L255" t="s">
        <v>14</v>
      </c>
      <c r="M255" t="s">
        <v>13</v>
      </c>
      <c r="N255">
        <v>1.27</v>
      </c>
      <c r="O255">
        <v>22</v>
      </c>
      <c r="P255">
        <v>574</v>
      </c>
      <c r="R255" s="4">
        <v>1.5</v>
      </c>
      <c r="S255" s="4">
        <v>1</v>
      </c>
      <c r="T255" s="4"/>
      <c r="U255" s="4">
        <f t="shared" si="29"/>
        <v>26.9</v>
      </c>
      <c r="V255" s="4">
        <f t="shared" si="26"/>
        <v>19.399999999999999</v>
      </c>
      <c r="W255" s="4">
        <f t="shared" si="30"/>
        <v>29.099999999999998</v>
      </c>
      <c r="AD255" s="4">
        <v>1</v>
      </c>
      <c r="AE255" s="4"/>
      <c r="AF255" s="4">
        <f t="shared" si="31"/>
        <v>574</v>
      </c>
      <c r="AG255" s="4">
        <f t="shared" si="27"/>
        <v>233</v>
      </c>
      <c r="AH255" s="4">
        <f t="shared" si="32"/>
        <v>349.5</v>
      </c>
    </row>
    <row r="256" spans="1:34" x14ac:dyDescent="0.25">
      <c r="A256" s="1">
        <v>43917</v>
      </c>
      <c r="B256" t="s">
        <v>393</v>
      </c>
      <c r="C256" t="s">
        <v>118</v>
      </c>
      <c r="D256">
        <v>96</v>
      </c>
      <c r="E256">
        <v>1</v>
      </c>
      <c r="F256">
        <v>1</v>
      </c>
      <c r="G256" t="s">
        <v>12</v>
      </c>
      <c r="H256" t="s">
        <v>13</v>
      </c>
      <c r="I256">
        <v>0.245</v>
      </c>
      <c r="J256">
        <v>4.8600000000000003</v>
      </c>
      <c r="K256">
        <v>92.2</v>
      </c>
      <c r="L256" t="s">
        <v>14</v>
      </c>
      <c r="M256" t="s">
        <v>13</v>
      </c>
      <c r="N256">
        <v>1.73</v>
      </c>
      <c r="O256">
        <v>29.9</v>
      </c>
      <c r="P256">
        <v>777</v>
      </c>
      <c r="R256" s="4">
        <v>1.5</v>
      </c>
      <c r="S256" s="4">
        <v>1</v>
      </c>
      <c r="T256" s="4"/>
      <c r="U256" s="4">
        <f t="shared" si="29"/>
        <v>92.2</v>
      </c>
      <c r="V256" s="4">
        <f t="shared" si="26"/>
        <v>84.7</v>
      </c>
      <c r="W256" s="4">
        <f t="shared" si="30"/>
        <v>127.05000000000001</v>
      </c>
      <c r="AD256" s="4">
        <v>1</v>
      </c>
      <c r="AE256" s="4"/>
      <c r="AF256" s="4">
        <f t="shared" si="31"/>
        <v>777</v>
      </c>
      <c r="AG256" s="4">
        <f t="shared" si="27"/>
        <v>436</v>
      </c>
      <c r="AH256" s="4">
        <f t="shared" si="32"/>
        <v>654</v>
      </c>
    </row>
    <row r="257" spans="1:40" x14ac:dyDescent="0.25">
      <c r="A257" s="1">
        <v>43917</v>
      </c>
      <c r="B257" t="s">
        <v>393</v>
      </c>
      <c r="C257" t="s">
        <v>119</v>
      </c>
      <c r="D257">
        <v>97</v>
      </c>
      <c r="E257">
        <v>1</v>
      </c>
      <c r="F257">
        <v>1</v>
      </c>
      <c r="G257" t="s">
        <v>12</v>
      </c>
      <c r="H257" t="s">
        <v>13</v>
      </c>
      <c r="I257">
        <v>3.3399999999999999E-2</v>
      </c>
      <c r="J257">
        <v>0.61299999999999999</v>
      </c>
      <c r="K257">
        <v>17.600000000000001</v>
      </c>
      <c r="L257" t="s">
        <v>14</v>
      </c>
      <c r="M257" t="s">
        <v>13</v>
      </c>
      <c r="N257">
        <v>1.1299999999999999</v>
      </c>
      <c r="O257">
        <v>19.600000000000001</v>
      </c>
      <c r="P257">
        <v>511</v>
      </c>
      <c r="R257" s="4">
        <v>1.5</v>
      </c>
      <c r="S257" s="4">
        <v>1</v>
      </c>
      <c r="T257" s="4"/>
      <c r="U257" s="4">
        <f t="shared" si="29"/>
        <v>17.600000000000001</v>
      </c>
      <c r="V257" s="4">
        <f t="shared" si="26"/>
        <v>10.100000000000001</v>
      </c>
      <c r="W257" s="4">
        <f t="shared" si="30"/>
        <v>15.150000000000002</v>
      </c>
      <c r="AD257" s="4">
        <v>1</v>
      </c>
      <c r="AE257" s="4"/>
      <c r="AF257" s="4">
        <f t="shared" si="31"/>
        <v>511</v>
      </c>
      <c r="AG257" s="4">
        <f t="shared" si="27"/>
        <v>170</v>
      </c>
      <c r="AH257" s="4">
        <f t="shared" si="32"/>
        <v>255</v>
      </c>
    </row>
    <row r="258" spans="1:40" x14ac:dyDescent="0.25">
      <c r="A258" s="1">
        <v>43917</v>
      </c>
      <c r="B258" t="s">
        <v>393</v>
      </c>
      <c r="C258" t="s">
        <v>120</v>
      </c>
      <c r="D258">
        <v>98</v>
      </c>
      <c r="E258">
        <v>1</v>
      </c>
      <c r="F258">
        <v>1</v>
      </c>
      <c r="G258" t="s">
        <v>12</v>
      </c>
      <c r="H258" t="s">
        <v>13</v>
      </c>
      <c r="I258">
        <v>0.14099999999999999</v>
      </c>
      <c r="J258">
        <v>2.86</v>
      </c>
      <c r="K258">
        <v>56</v>
      </c>
      <c r="L258" t="s">
        <v>14</v>
      </c>
      <c r="M258" t="s">
        <v>13</v>
      </c>
      <c r="N258">
        <v>1.17</v>
      </c>
      <c r="O258">
        <v>20.2</v>
      </c>
      <c r="P258">
        <v>527</v>
      </c>
      <c r="R258" s="4">
        <v>1.5</v>
      </c>
      <c r="S258" s="4">
        <v>1</v>
      </c>
      <c r="T258" s="4"/>
      <c r="U258" s="4">
        <f t="shared" si="29"/>
        <v>56</v>
      </c>
      <c r="V258" s="4">
        <f t="shared" si="26"/>
        <v>48.5</v>
      </c>
      <c r="W258" s="4">
        <f t="shared" si="30"/>
        <v>72.75</v>
      </c>
      <c r="AD258" s="4">
        <v>1</v>
      </c>
      <c r="AE258" s="4"/>
      <c r="AF258" s="4">
        <f t="shared" si="31"/>
        <v>527</v>
      </c>
      <c r="AG258" s="4">
        <f t="shared" si="27"/>
        <v>186</v>
      </c>
      <c r="AH258" s="4">
        <f t="shared" si="32"/>
        <v>279</v>
      </c>
    </row>
    <row r="259" spans="1:40" x14ac:dyDescent="0.25">
      <c r="A259" s="1">
        <v>43917</v>
      </c>
      <c r="B259" t="s">
        <v>393</v>
      </c>
      <c r="C259" t="s">
        <v>121</v>
      </c>
      <c r="D259">
        <v>99</v>
      </c>
      <c r="E259">
        <v>1</v>
      </c>
      <c r="F259">
        <v>1</v>
      </c>
      <c r="G259" t="s">
        <v>12</v>
      </c>
      <c r="H259" t="s">
        <v>13</v>
      </c>
      <c r="I259">
        <v>0.154</v>
      </c>
      <c r="J259">
        <v>3.07</v>
      </c>
      <c r="K259">
        <v>59.7</v>
      </c>
      <c r="L259" t="s">
        <v>14</v>
      </c>
      <c r="M259" t="s">
        <v>13</v>
      </c>
      <c r="N259">
        <v>1.04</v>
      </c>
      <c r="O259">
        <v>18</v>
      </c>
      <c r="P259">
        <v>472</v>
      </c>
      <c r="R259" s="4">
        <v>1.5</v>
      </c>
      <c r="S259" s="4">
        <v>1</v>
      </c>
      <c r="T259" s="4"/>
      <c r="U259" s="4">
        <f t="shared" si="29"/>
        <v>59.7</v>
      </c>
      <c r="V259" s="4">
        <f t="shared" ref="V259:V322" si="33">IF(R259=1,U259,(U259-7.5))</f>
        <v>52.2</v>
      </c>
      <c r="W259" s="4">
        <f t="shared" si="30"/>
        <v>78.300000000000011</v>
      </c>
      <c r="AD259" s="4">
        <v>1</v>
      </c>
      <c r="AE259" s="4"/>
      <c r="AF259" s="4">
        <f t="shared" si="31"/>
        <v>472</v>
      </c>
      <c r="AG259" s="4">
        <f t="shared" ref="AG259:AG322" si="34">IF(R259=1,AF259,(AF259-341))</f>
        <v>131</v>
      </c>
      <c r="AH259" s="4">
        <f t="shared" si="32"/>
        <v>196.5</v>
      </c>
    </row>
    <row r="260" spans="1:40" x14ac:dyDescent="0.25">
      <c r="A260" s="1">
        <v>43917</v>
      </c>
      <c r="B260" t="s">
        <v>393</v>
      </c>
      <c r="C260" t="s">
        <v>122</v>
      </c>
      <c r="D260">
        <v>100</v>
      </c>
      <c r="E260">
        <v>1</v>
      </c>
      <c r="F260">
        <v>1</v>
      </c>
      <c r="G260" t="s">
        <v>12</v>
      </c>
      <c r="H260" t="s">
        <v>13</v>
      </c>
      <c r="I260">
        <v>3.56E-2</v>
      </c>
      <c r="J260">
        <v>0.77600000000000002</v>
      </c>
      <c r="K260">
        <v>20.3</v>
      </c>
      <c r="L260" t="s">
        <v>14</v>
      </c>
      <c r="M260" t="s">
        <v>13</v>
      </c>
      <c r="N260">
        <v>1.1499999999999999</v>
      </c>
      <c r="O260">
        <v>19.899999999999999</v>
      </c>
      <c r="P260">
        <v>519</v>
      </c>
      <c r="R260" s="4">
        <v>1.5</v>
      </c>
      <c r="S260" s="4">
        <v>1</v>
      </c>
      <c r="T260" s="4"/>
      <c r="U260" s="4">
        <f t="shared" si="29"/>
        <v>20.3</v>
      </c>
      <c r="V260" s="4">
        <f t="shared" si="33"/>
        <v>12.8</v>
      </c>
      <c r="W260" s="4">
        <f t="shared" si="30"/>
        <v>19.200000000000003</v>
      </c>
      <c r="AD260" s="4">
        <v>1</v>
      </c>
      <c r="AE260" s="4"/>
      <c r="AF260" s="4">
        <f t="shared" si="31"/>
        <v>519</v>
      </c>
      <c r="AG260" s="4">
        <f t="shared" si="34"/>
        <v>178</v>
      </c>
      <c r="AH260" s="4">
        <f t="shared" si="32"/>
        <v>267</v>
      </c>
    </row>
    <row r="261" spans="1:40" x14ac:dyDescent="0.25">
      <c r="A261" s="1">
        <v>43917</v>
      </c>
      <c r="B261" t="s">
        <v>393</v>
      </c>
      <c r="C261" t="s">
        <v>325</v>
      </c>
      <c r="D261" t="s">
        <v>18</v>
      </c>
      <c r="E261">
        <v>1</v>
      </c>
      <c r="F261">
        <v>1</v>
      </c>
      <c r="G261" t="s">
        <v>12</v>
      </c>
      <c r="H261" t="s">
        <v>13</v>
      </c>
      <c r="I261">
        <v>6.2399999999999997E-2</v>
      </c>
      <c r="J261">
        <v>1.1000000000000001</v>
      </c>
      <c r="K261">
        <v>25.8</v>
      </c>
      <c r="L261" t="s">
        <v>14</v>
      </c>
      <c r="M261" t="s">
        <v>13</v>
      </c>
      <c r="N261">
        <v>0.51600000000000001</v>
      </c>
      <c r="O261">
        <v>8.92</v>
      </c>
      <c r="P261">
        <v>236</v>
      </c>
      <c r="R261" s="4">
        <v>1</v>
      </c>
      <c r="S261" s="4">
        <v>1</v>
      </c>
      <c r="T261" s="4"/>
      <c r="U261" s="4">
        <f t="shared" si="29"/>
        <v>25.8</v>
      </c>
      <c r="V261" s="4">
        <f t="shared" si="33"/>
        <v>25.8</v>
      </c>
      <c r="W261" s="4">
        <f t="shared" si="30"/>
        <v>25.8</v>
      </c>
      <c r="X261" s="5">
        <f>100*(W261-25)/25</f>
        <v>3.2000000000000028</v>
      </c>
      <c r="Y261" s="5" t="str">
        <f>IF((ABS(X261))&lt;=20,"PASS","FAIL")</f>
        <v>PASS</v>
      </c>
      <c r="AD261" s="4">
        <v>1</v>
      </c>
      <c r="AE261" s="4"/>
      <c r="AF261" s="4">
        <f t="shared" si="31"/>
        <v>236</v>
      </c>
      <c r="AG261" s="4">
        <f t="shared" si="34"/>
        <v>236</v>
      </c>
      <c r="AH261" s="4">
        <f t="shared" si="32"/>
        <v>236</v>
      </c>
      <c r="AI261" s="5">
        <f>100*(AH261-250)/250</f>
        <v>-5.6</v>
      </c>
      <c r="AJ261" s="5" t="str">
        <f>IF((ABS(AI261))&lt;=20,"PASS","FAIL")</f>
        <v>PASS</v>
      </c>
    </row>
    <row r="262" spans="1:40" x14ac:dyDescent="0.25">
      <c r="A262" s="1">
        <v>43917</v>
      </c>
      <c r="B262" t="s">
        <v>393</v>
      </c>
      <c r="C262" t="s">
        <v>189</v>
      </c>
      <c r="D262" t="s">
        <v>23</v>
      </c>
      <c r="E262">
        <v>1</v>
      </c>
      <c r="F262">
        <v>1</v>
      </c>
      <c r="G262" t="s">
        <v>12</v>
      </c>
      <c r="H262" t="s">
        <v>13</v>
      </c>
      <c r="I262">
        <v>-1.78E-2</v>
      </c>
      <c r="J262">
        <v>-0.40200000000000002</v>
      </c>
      <c r="K262">
        <v>1.03</v>
      </c>
      <c r="L262" t="s">
        <v>14</v>
      </c>
      <c r="M262" t="s">
        <v>13</v>
      </c>
      <c r="N262">
        <v>8.43E-4</v>
      </c>
      <c r="O262">
        <v>-3.5499999999999997E-2</v>
      </c>
      <c r="P262">
        <v>3.32</v>
      </c>
      <c r="R262" s="4">
        <v>1</v>
      </c>
      <c r="S262" s="4">
        <v>1</v>
      </c>
      <c r="T262" s="4"/>
      <c r="U262" s="4">
        <f t="shared" si="29"/>
        <v>1.03</v>
      </c>
      <c r="V262" s="4">
        <f t="shared" si="33"/>
        <v>1.03</v>
      </c>
      <c r="W262" s="4">
        <f t="shared" si="30"/>
        <v>1.03</v>
      </c>
      <c r="AD262" s="4">
        <v>1</v>
      </c>
      <c r="AE262" s="4"/>
      <c r="AF262" s="4">
        <f t="shared" si="31"/>
        <v>3.32</v>
      </c>
      <c r="AG262" s="4">
        <f t="shared" si="34"/>
        <v>3.32</v>
      </c>
      <c r="AH262" s="4">
        <f t="shared" si="32"/>
        <v>3.32</v>
      </c>
    </row>
    <row r="263" spans="1:40" x14ac:dyDescent="0.25">
      <c r="A263" s="1">
        <v>43917</v>
      </c>
      <c r="B263" t="s">
        <v>393</v>
      </c>
      <c r="C263" t="s">
        <v>338</v>
      </c>
      <c r="D263">
        <v>101</v>
      </c>
      <c r="E263">
        <v>1</v>
      </c>
      <c r="F263">
        <v>1</v>
      </c>
      <c r="G263" t="s">
        <v>12</v>
      </c>
      <c r="H263" t="s">
        <v>13</v>
      </c>
      <c r="I263">
        <v>3.7199999999999997E-2</v>
      </c>
      <c r="J263">
        <v>0.78900000000000003</v>
      </c>
      <c r="K263">
        <v>20.5</v>
      </c>
      <c r="L263" t="s">
        <v>14</v>
      </c>
      <c r="M263" t="s">
        <v>13</v>
      </c>
      <c r="N263">
        <v>1.1599999999999999</v>
      </c>
      <c r="O263">
        <v>20</v>
      </c>
      <c r="P263">
        <v>523</v>
      </c>
      <c r="R263" s="4">
        <v>1.5</v>
      </c>
      <c r="S263" s="4">
        <v>1</v>
      </c>
      <c r="T263" s="4"/>
      <c r="U263" s="4">
        <f t="shared" si="29"/>
        <v>20.5</v>
      </c>
      <c r="V263" s="4">
        <f t="shared" si="33"/>
        <v>13</v>
      </c>
      <c r="W263" s="4">
        <f t="shared" si="30"/>
        <v>19.5</v>
      </c>
      <c r="Z263" s="7">
        <f>ABS(100*ABS(W263-W255)/AVERAGE(W263,W255))</f>
        <v>39.506172839506171</v>
      </c>
      <c r="AA263" s="7" t="str">
        <f>IF(W263&gt;10, (IF((AND(Z263&gt;=0,Z263&lt;=20)=TRUE),"PASS","FAIL")),(IF((AND(Z263&gt;=0,Z263&lt;=50)=TRUE),"PASS","FAIL")))</f>
        <v>FAIL</v>
      </c>
      <c r="AD263" s="4">
        <v>1</v>
      </c>
      <c r="AE263" s="4"/>
      <c r="AF263" s="4">
        <f t="shared" si="31"/>
        <v>523</v>
      </c>
      <c r="AG263" s="4">
        <f t="shared" si="34"/>
        <v>182</v>
      </c>
      <c r="AH263" s="4">
        <f t="shared" si="32"/>
        <v>273</v>
      </c>
      <c r="AK263" s="7">
        <f>ABS(100*ABS(AH263-AH255)/AVERAGE(AH263,AH255))</f>
        <v>24.578313253012048</v>
      </c>
      <c r="AL263" s="7" t="str">
        <f>IF(AH263&gt;10, (IF((AND(AK263&gt;=0,AK263&lt;=20)=TRUE),"PASS","FAIL")),(IF((AND(AK263&gt;=0,AK263&lt;=50)=TRUE),"PASS","FAIL")))</f>
        <v>FAIL</v>
      </c>
    </row>
    <row r="264" spans="1:40" x14ac:dyDescent="0.25">
      <c r="A264" s="1">
        <v>43917</v>
      </c>
      <c r="B264" t="s">
        <v>393</v>
      </c>
      <c r="C264" t="s">
        <v>339</v>
      </c>
      <c r="D264">
        <v>102</v>
      </c>
      <c r="E264">
        <v>1</v>
      </c>
      <c r="F264">
        <v>1</v>
      </c>
      <c r="G264" t="s">
        <v>12</v>
      </c>
      <c r="H264" t="s">
        <v>13</v>
      </c>
      <c r="I264">
        <v>8.3199999999999996E-2</v>
      </c>
      <c r="J264">
        <v>1.74</v>
      </c>
      <c r="K264">
        <v>36.5</v>
      </c>
      <c r="L264" t="s">
        <v>14</v>
      </c>
      <c r="M264" t="s">
        <v>13</v>
      </c>
      <c r="N264">
        <v>1.48</v>
      </c>
      <c r="O264">
        <v>25.6</v>
      </c>
      <c r="P264">
        <v>668</v>
      </c>
      <c r="R264" s="4">
        <v>1.5</v>
      </c>
      <c r="S264" s="4">
        <v>1</v>
      </c>
      <c r="T264" s="4"/>
      <c r="U264" s="4">
        <f t="shared" si="29"/>
        <v>36.5</v>
      </c>
      <c r="V264" s="4">
        <f t="shared" si="33"/>
        <v>29</v>
      </c>
      <c r="W264" s="4">
        <f t="shared" si="30"/>
        <v>43.5</v>
      </c>
      <c r="AB264" s="7">
        <f>100*((W264*10250)-(W260*10000))/(1000*250)</f>
        <v>101.54999999999998</v>
      </c>
      <c r="AC264" s="7" t="str">
        <f>IF(W264&gt;30, (IF((AND(AB264&gt;=80,AB264&lt;=120)=TRUE),"PASS","FAIL")),(IF((AND(AB264&gt;=50,AB264&lt;=150)=TRUE),"PASS","FAIL")))</f>
        <v>PASS</v>
      </c>
      <c r="AD264" s="4">
        <v>1</v>
      </c>
      <c r="AE264" s="4"/>
      <c r="AF264" s="4">
        <f t="shared" si="31"/>
        <v>668</v>
      </c>
      <c r="AG264" s="4">
        <f t="shared" si="34"/>
        <v>327</v>
      </c>
      <c r="AH264" s="4">
        <f t="shared" si="32"/>
        <v>490.5</v>
      </c>
      <c r="AM264" s="7">
        <f>100*((AH264*10250)-(AH260*10000))/(10000*250)</f>
        <v>94.305000000000007</v>
      </c>
      <c r="AN264" s="7" t="str">
        <f>IF(AH264&gt;30, (IF((AND(AM264&gt;=80,AM264&lt;=120)=TRUE),"PASS","FAIL")),(IF((AND(AM264&gt;=50,AM264&lt;=150)=TRUE),"PASS","FAIL")))</f>
        <v>PASS</v>
      </c>
    </row>
    <row r="265" spans="1:40" x14ac:dyDescent="0.25">
      <c r="A265" s="1">
        <v>43917</v>
      </c>
      <c r="B265" t="s">
        <v>393</v>
      </c>
      <c r="C265" t="s">
        <v>123</v>
      </c>
      <c r="D265">
        <v>102</v>
      </c>
      <c r="E265">
        <v>1</v>
      </c>
      <c r="F265">
        <v>1</v>
      </c>
      <c r="G265" t="s">
        <v>12</v>
      </c>
      <c r="H265" t="s">
        <v>13</v>
      </c>
      <c r="I265">
        <v>8.2699999999999996E-2</v>
      </c>
      <c r="J265">
        <v>1.72</v>
      </c>
      <c r="K265">
        <v>36.299999999999997</v>
      </c>
      <c r="L265" t="s">
        <v>14</v>
      </c>
      <c r="M265" t="s">
        <v>13</v>
      </c>
      <c r="N265">
        <v>1.49</v>
      </c>
      <c r="O265">
        <v>25.9</v>
      </c>
      <c r="P265">
        <v>673</v>
      </c>
      <c r="R265" s="4">
        <v>1.5</v>
      </c>
      <c r="S265" s="4">
        <v>1</v>
      </c>
      <c r="T265" s="4"/>
      <c r="U265" s="4">
        <f t="shared" si="29"/>
        <v>36.299999999999997</v>
      </c>
      <c r="V265" s="4">
        <f t="shared" si="33"/>
        <v>28.799999999999997</v>
      </c>
      <c r="W265" s="4">
        <f t="shared" si="30"/>
        <v>43.199999999999996</v>
      </c>
      <c r="AD265" s="4">
        <v>1</v>
      </c>
      <c r="AE265" s="4"/>
      <c r="AF265" s="4">
        <f t="shared" si="31"/>
        <v>673</v>
      </c>
      <c r="AG265" s="4">
        <f t="shared" si="34"/>
        <v>332</v>
      </c>
      <c r="AH265" s="4">
        <f t="shared" si="32"/>
        <v>498</v>
      </c>
    </row>
    <row r="266" spans="1:40" x14ac:dyDescent="0.25">
      <c r="A266" s="1">
        <v>43917</v>
      </c>
      <c r="B266" t="s">
        <v>393</v>
      </c>
      <c r="C266" t="s">
        <v>124</v>
      </c>
      <c r="D266">
        <v>104</v>
      </c>
      <c r="E266">
        <v>1</v>
      </c>
      <c r="F266">
        <v>1</v>
      </c>
      <c r="G266" t="s">
        <v>12</v>
      </c>
      <c r="H266" t="s">
        <v>13</v>
      </c>
      <c r="I266">
        <v>5.1700000000000003E-2</v>
      </c>
      <c r="J266">
        <v>1.1299999999999999</v>
      </c>
      <c r="K266">
        <v>26.3</v>
      </c>
      <c r="L266" t="s">
        <v>14</v>
      </c>
      <c r="M266" t="s">
        <v>13</v>
      </c>
      <c r="N266">
        <v>1.03</v>
      </c>
      <c r="O266">
        <v>17.7</v>
      </c>
      <c r="P266">
        <v>463</v>
      </c>
      <c r="R266" s="4">
        <v>1.5</v>
      </c>
      <c r="S266" s="4">
        <v>1</v>
      </c>
      <c r="T266" s="4"/>
      <c r="U266" s="4">
        <f t="shared" si="29"/>
        <v>26.3</v>
      </c>
      <c r="V266" s="4">
        <f t="shared" si="33"/>
        <v>18.8</v>
      </c>
      <c r="W266" s="4">
        <f t="shared" si="30"/>
        <v>28.200000000000003</v>
      </c>
      <c r="AD266" s="4">
        <v>1</v>
      </c>
      <c r="AE266" s="4"/>
      <c r="AF266" s="4">
        <f t="shared" si="31"/>
        <v>463</v>
      </c>
      <c r="AG266" s="4">
        <f t="shared" si="34"/>
        <v>122</v>
      </c>
      <c r="AH266" s="4">
        <f t="shared" si="32"/>
        <v>183</v>
      </c>
    </row>
    <row r="267" spans="1:40" x14ac:dyDescent="0.25">
      <c r="A267" s="1">
        <v>43917</v>
      </c>
      <c r="B267" t="s">
        <v>393</v>
      </c>
      <c r="C267" t="s">
        <v>125</v>
      </c>
      <c r="D267">
        <v>105</v>
      </c>
      <c r="E267">
        <v>1</v>
      </c>
      <c r="F267">
        <v>1</v>
      </c>
      <c r="G267" t="s">
        <v>12</v>
      </c>
      <c r="H267" t="s">
        <v>13</v>
      </c>
      <c r="I267">
        <v>0.128</v>
      </c>
      <c r="J267">
        <v>2.64</v>
      </c>
      <c r="K267">
        <v>52.1</v>
      </c>
      <c r="L267" t="s">
        <v>14</v>
      </c>
      <c r="M267" t="s">
        <v>13</v>
      </c>
      <c r="N267">
        <v>1.36</v>
      </c>
      <c r="O267">
        <v>23.6</v>
      </c>
      <c r="P267">
        <v>615</v>
      </c>
      <c r="R267" s="4">
        <v>1.5</v>
      </c>
      <c r="S267" s="4">
        <v>1</v>
      </c>
      <c r="T267" s="4"/>
      <c r="U267" s="4">
        <f t="shared" si="29"/>
        <v>52.1</v>
      </c>
      <c r="V267" s="4">
        <f t="shared" si="33"/>
        <v>44.6</v>
      </c>
      <c r="W267" s="4">
        <f t="shared" si="30"/>
        <v>66.900000000000006</v>
      </c>
      <c r="AD267" s="4">
        <v>1</v>
      </c>
      <c r="AE267" s="4"/>
      <c r="AF267" s="4">
        <f t="shared" si="31"/>
        <v>615</v>
      </c>
      <c r="AG267" s="4">
        <f t="shared" si="34"/>
        <v>274</v>
      </c>
      <c r="AH267" s="4">
        <f t="shared" si="32"/>
        <v>411</v>
      </c>
    </row>
    <row r="268" spans="1:40" x14ac:dyDescent="0.25">
      <c r="A268" s="1">
        <v>43917</v>
      </c>
      <c r="B268" t="s">
        <v>393</v>
      </c>
      <c r="C268" t="s">
        <v>126</v>
      </c>
      <c r="D268">
        <v>106</v>
      </c>
      <c r="E268">
        <v>1</v>
      </c>
      <c r="F268">
        <v>1</v>
      </c>
      <c r="G268" t="s">
        <v>12</v>
      </c>
      <c r="H268" t="s">
        <v>13</v>
      </c>
      <c r="I268">
        <v>4.8500000000000001E-2</v>
      </c>
      <c r="J268">
        <v>1.05</v>
      </c>
      <c r="K268">
        <v>24.8</v>
      </c>
      <c r="L268" t="s">
        <v>14</v>
      </c>
      <c r="M268" t="s">
        <v>13</v>
      </c>
      <c r="N268">
        <v>5.21</v>
      </c>
      <c r="O268">
        <v>92.1</v>
      </c>
      <c r="P268">
        <v>2360</v>
      </c>
      <c r="R268" s="4">
        <v>1.5</v>
      </c>
      <c r="S268" s="4">
        <v>1</v>
      </c>
      <c r="T268" s="4"/>
      <c r="U268" s="4">
        <f t="shared" si="29"/>
        <v>24.8</v>
      </c>
      <c r="V268" s="4">
        <f t="shared" si="33"/>
        <v>17.3</v>
      </c>
      <c r="W268" s="4">
        <f t="shared" si="30"/>
        <v>25.950000000000003</v>
      </c>
      <c r="AD268" s="4">
        <v>3</v>
      </c>
      <c r="AE268" s="4" t="s">
        <v>410</v>
      </c>
      <c r="AF268" s="4">
        <f t="shared" si="31"/>
        <v>2360</v>
      </c>
      <c r="AG268" s="4">
        <f t="shared" si="34"/>
        <v>2019</v>
      </c>
      <c r="AH268" s="4">
        <f t="shared" si="32"/>
        <v>3028.5</v>
      </c>
    </row>
    <row r="269" spans="1:40" x14ac:dyDescent="0.25">
      <c r="A269" s="1">
        <v>43917</v>
      </c>
      <c r="B269" t="s">
        <v>393</v>
      </c>
      <c r="C269" t="s">
        <v>127</v>
      </c>
      <c r="D269">
        <v>107</v>
      </c>
      <c r="E269">
        <v>1</v>
      </c>
      <c r="F269">
        <v>1</v>
      </c>
      <c r="G269" t="s">
        <v>12</v>
      </c>
      <c r="H269" t="s">
        <v>13</v>
      </c>
      <c r="I269">
        <v>6.3500000000000001E-2</v>
      </c>
      <c r="J269">
        <v>1.41</v>
      </c>
      <c r="K269">
        <v>31</v>
      </c>
      <c r="L269" t="s">
        <v>14</v>
      </c>
      <c r="M269" t="s">
        <v>13</v>
      </c>
      <c r="N269">
        <v>1.75</v>
      </c>
      <c r="O269">
        <v>30.1</v>
      </c>
      <c r="P269">
        <v>782</v>
      </c>
      <c r="R269" s="4">
        <v>1.5</v>
      </c>
      <c r="S269" s="4">
        <v>1</v>
      </c>
      <c r="T269" s="4"/>
      <c r="U269" s="4">
        <f t="shared" si="29"/>
        <v>31</v>
      </c>
      <c r="V269" s="4">
        <f t="shared" si="33"/>
        <v>23.5</v>
      </c>
      <c r="W269" s="4">
        <f t="shared" si="30"/>
        <v>35.25</v>
      </c>
      <c r="AD269" s="4">
        <v>1</v>
      </c>
      <c r="AE269" s="4"/>
      <c r="AF269" s="4">
        <f t="shared" si="31"/>
        <v>782</v>
      </c>
      <c r="AG269" s="4">
        <f t="shared" si="34"/>
        <v>441</v>
      </c>
      <c r="AH269" s="4">
        <f t="shared" si="32"/>
        <v>661.5</v>
      </c>
    </row>
    <row r="270" spans="1:40" x14ac:dyDescent="0.25">
      <c r="A270" s="1">
        <v>43917</v>
      </c>
      <c r="B270" t="s">
        <v>393</v>
      </c>
      <c r="C270" t="s">
        <v>128</v>
      </c>
      <c r="D270">
        <v>108</v>
      </c>
      <c r="E270">
        <v>1</v>
      </c>
      <c r="F270">
        <v>1</v>
      </c>
      <c r="G270" t="s">
        <v>12</v>
      </c>
      <c r="H270" t="s">
        <v>13</v>
      </c>
      <c r="I270">
        <v>0.04</v>
      </c>
      <c r="J270">
        <v>0.872</v>
      </c>
      <c r="K270">
        <v>21.9</v>
      </c>
      <c r="L270" t="s">
        <v>14</v>
      </c>
      <c r="M270" t="s">
        <v>13</v>
      </c>
      <c r="N270">
        <v>1.1299999999999999</v>
      </c>
      <c r="O270">
        <v>19.5</v>
      </c>
      <c r="P270">
        <v>509</v>
      </c>
      <c r="R270" s="4">
        <v>1.5</v>
      </c>
      <c r="S270" s="4">
        <v>1</v>
      </c>
      <c r="T270" s="4"/>
      <c r="U270" s="4">
        <f t="shared" si="29"/>
        <v>21.9</v>
      </c>
      <c r="V270" s="4">
        <f t="shared" si="33"/>
        <v>14.399999999999999</v>
      </c>
      <c r="W270" s="4">
        <f t="shared" si="30"/>
        <v>21.599999999999998</v>
      </c>
      <c r="AD270" s="4">
        <v>1</v>
      </c>
      <c r="AE270" s="4"/>
      <c r="AF270" s="4">
        <f t="shared" si="31"/>
        <v>509</v>
      </c>
      <c r="AG270" s="4">
        <f t="shared" si="34"/>
        <v>168</v>
      </c>
      <c r="AH270" s="4">
        <f t="shared" si="32"/>
        <v>252</v>
      </c>
    </row>
    <row r="271" spans="1:40" x14ac:dyDescent="0.25">
      <c r="A271" s="1">
        <v>43917</v>
      </c>
      <c r="B271" t="s">
        <v>393</v>
      </c>
      <c r="C271" t="s">
        <v>129</v>
      </c>
      <c r="D271">
        <v>109</v>
      </c>
      <c r="E271">
        <v>1</v>
      </c>
      <c r="F271">
        <v>1</v>
      </c>
      <c r="G271" t="s">
        <v>12</v>
      </c>
      <c r="H271" t="s">
        <v>13</v>
      </c>
      <c r="I271">
        <v>0.06</v>
      </c>
      <c r="J271">
        <v>1.29</v>
      </c>
      <c r="K271">
        <v>29</v>
      </c>
      <c r="L271" t="s">
        <v>14</v>
      </c>
      <c r="M271" t="s">
        <v>13</v>
      </c>
      <c r="N271">
        <v>1.56</v>
      </c>
      <c r="O271">
        <v>26.7</v>
      </c>
      <c r="P271">
        <v>696</v>
      </c>
      <c r="R271" s="4">
        <v>1.5</v>
      </c>
      <c r="S271" s="4">
        <v>1</v>
      </c>
      <c r="T271" s="4"/>
      <c r="U271" s="4">
        <f t="shared" si="29"/>
        <v>29</v>
      </c>
      <c r="V271" s="4">
        <f t="shared" si="33"/>
        <v>21.5</v>
      </c>
      <c r="W271" s="4">
        <f t="shared" si="30"/>
        <v>32.25</v>
      </c>
      <c r="AD271" s="4">
        <v>1</v>
      </c>
      <c r="AE271" s="4"/>
      <c r="AF271" s="4">
        <f t="shared" si="31"/>
        <v>696</v>
      </c>
      <c r="AG271" s="4">
        <f t="shared" si="34"/>
        <v>355</v>
      </c>
      <c r="AH271" s="4">
        <f t="shared" si="32"/>
        <v>532.5</v>
      </c>
    </row>
    <row r="272" spans="1:40" x14ac:dyDescent="0.25">
      <c r="A272" s="1">
        <v>43917</v>
      </c>
      <c r="B272" t="s">
        <v>393</v>
      </c>
      <c r="C272" t="s">
        <v>130</v>
      </c>
      <c r="D272">
        <v>110</v>
      </c>
      <c r="E272">
        <v>1</v>
      </c>
      <c r="F272">
        <v>1</v>
      </c>
      <c r="G272" t="s">
        <v>12</v>
      </c>
      <c r="H272" t="s">
        <v>13</v>
      </c>
      <c r="I272">
        <v>7.6700000000000004E-2</v>
      </c>
      <c r="J272">
        <v>1.67</v>
      </c>
      <c r="K272">
        <v>35.4</v>
      </c>
      <c r="L272" t="s">
        <v>14</v>
      </c>
      <c r="M272" t="s">
        <v>13</v>
      </c>
      <c r="N272">
        <v>0.95</v>
      </c>
      <c r="O272">
        <v>16.5</v>
      </c>
      <c r="P272">
        <v>432</v>
      </c>
      <c r="R272" s="4">
        <v>1.5</v>
      </c>
      <c r="S272" s="4">
        <v>1</v>
      </c>
      <c r="T272" s="4"/>
      <c r="U272" s="4">
        <f t="shared" si="29"/>
        <v>35.4</v>
      </c>
      <c r="V272" s="4">
        <f t="shared" si="33"/>
        <v>27.9</v>
      </c>
      <c r="W272" s="4">
        <f t="shared" si="30"/>
        <v>41.849999999999994</v>
      </c>
      <c r="AD272" s="4">
        <v>1</v>
      </c>
      <c r="AE272" s="4"/>
      <c r="AF272" s="4">
        <f t="shared" si="31"/>
        <v>432</v>
      </c>
      <c r="AG272" s="4">
        <f t="shared" si="34"/>
        <v>91</v>
      </c>
      <c r="AH272" s="4">
        <f t="shared" si="32"/>
        <v>136.5</v>
      </c>
    </row>
    <row r="273" spans="1:40" x14ac:dyDescent="0.25">
      <c r="A273" s="1">
        <v>43917</v>
      </c>
      <c r="B273" t="s">
        <v>393</v>
      </c>
      <c r="C273" t="s">
        <v>325</v>
      </c>
      <c r="D273" t="s">
        <v>18</v>
      </c>
      <c r="E273">
        <v>1</v>
      </c>
      <c r="F273">
        <v>1</v>
      </c>
      <c r="G273" t="s">
        <v>12</v>
      </c>
      <c r="H273" t="s">
        <v>13</v>
      </c>
      <c r="I273">
        <v>6.0999999999999999E-2</v>
      </c>
      <c r="J273">
        <v>1.07</v>
      </c>
      <c r="K273">
        <v>25.3</v>
      </c>
      <c r="L273" t="s">
        <v>14</v>
      </c>
      <c r="M273" t="s">
        <v>13</v>
      </c>
      <c r="N273">
        <v>0.5</v>
      </c>
      <c r="O273">
        <v>8.64</v>
      </c>
      <c r="P273">
        <v>229</v>
      </c>
      <c r="R273" s="4">
        <v>1</v>
      </c>
      <c r="S273" s="4">
        <v>1</v>
      </c>
      <c r="T273" s="4"/>
      <c r="U273" s="4">
        <f t="shared" si="29"/>
        <v>25.3</v>
      </c>
      <c r="V273" s="4">
        <f t="shared" si="33"/>
        <v>25.3</v>
      </c>
      <c r="W273" s="4">
        <f t="shared" si="30"/>
        <v>25.3</v>
      </c>
      <c r="X273" s="5">
        <f>100*(W273-25)/25</f>
        <v>1.2000000000000028</v>
      </c>
      <c r="Y273" s="5" t="str">
        <f>IF((ABS(X273))&lt;=20,"PASS","FAIL")</f>
        <v>PASS</v>
      </c>
      <c r="AD273" s="4">
        <v>1</v>
      </c>
      <c r="AE273" s="4"/>
      <c r="AF273" s="4">
        <f t="shared" si="31"/>
        <v>229</v>
      </c>
      <c r="AG273" s="4">
        <f t="shared" si="34"/>
        <v>229</v>
      </c>
      <c r="AH273" s="4">
        <f t="shared" si="32"/>
        <v>229</v>
      </c>
      <c r="AI273" s="5">
        <f>100*(AH273-250)/250</f>
        <v>-8.4</v>
      </c>
      <c r="AJ273" s="5" t="str">
        <f>IF((ABS(AI273))&lt;=20,"PASS","FAIL")</f>
        <v>PASS</v>
      </c>
    </row>
    <row r="274" spans="1:40" x14ac:dyDescent="0.25">
      <c r="A274" s="1">
        <v>43917</v>
      </c>
      <c r="B274" t="s">
        <v>393</v>
      </c>
      <c r="C274" t="s">
        <v>189</v>
      </c>
      <c r="D274" t="s">
        <v>23</v>
      </c>
      <c r="E274">
        <v>1</v>
      </c>
      <c r="F274">
        <v>1</v>
      </c>
      <c r="G274" t="s">
        <v>12</v>
      </c>
      <c r="H274" t="s">
        <v>13</v>
      </c>
      <c r="I274">
        <v>-1.7100000000000001E-2</v>
      </c>
      <c r="J274">
        <v>-0.374</v>
      </c>
      <c r="K274">
        <v>1.47</v>
      </c>
      <c r="L274" t="s">
        <v>14</v>
      </c>
      <c r="M274" t="s">
        <v>13</v>
      </c>
      <c r="N274">
        <v>3.1800000000000001E-3</v>
      </c>
      <c r="O274">
        <v>4.1099999999999998E-2</v>
      </c>
      <c r="P274">
        <v>5.31</v>
      </c>
      <c r="R274" s="4">
        <v>1</v>
      </c>
      <c r="S274" s="4">
        <v>1</v>
      </c>
      <c r="T274" s="4"/>
      <c r="U274" s="4">
        <f t="shared" si="29"/>
        <v>1.47</v>
      </c>
      <c r="V274" s="4">
        <f t="shared" si="33"/>
        <v>1.47</v>
      </c>
      <c r="W274" s="4">
        <f t="shared" si="30"/>
        <v>1.47</v>
      </c>
      <c r="AD274" s="4">
        <v>1</v>
      </c>
      <c r="AE274" s="4"/>
      <c r="AF274" s="4">
        <f t="shared" si="31"/>
        <v>5.31</v>
      </c>
      <c r="AG274" s="4">
        <f t="shared" si="34"/>
        <v>5.31</v>
      </c>
      <c r="AH274" s="4">
        <f t="shared" si="32"/>
        <v>5.31</v>
      </c>
    </row>
    <row r="275" spans="1:40" x14ac:dyDescent="0.25">
      <c r="A275" s="1">
        <v>43917</v>
      </c>
      <c r="B275" t="s">
        <v>393</v>
      </c>
      <c r="C275" t="s">
        <v>131</v>
      </c>
      <c r="D275">
        <v>111</v>
      </c>
      <c r="E275">
        <v>1</v>
      </c>
      <c r="F275">
        <v>1</v>
      </c>
      <c r="G275" t="s">
        <v>12</v>
      </c>
      <c r="H275" t="s">
        <v>13</v>
      </c>
      <c r="I275">
        <v>6.2199999999999998E-2</v>
      </c>
      <c r="J275">
        <v>1.33</v>
      </c>
      <c r="K275">
        <v>29.7</v>
      </c>
      <c r="L275" t="s">
        <v>14</v>
      </c>
      <c r="M275" t="s">
        <v>13</v>
      </c>
      <c r="N275">
        <v>1.58</v>
      </c>
      <c r="O275">
        <v>27.4</v>
      </c>
      <c r="P275">
        <v>714</v>
      </c>
      <c r="R275" s="4">
        <v>1.5</v>
      </c>
      <c r="S275" s="4">
        <v>1</v>
      </c>
      <c r="T275" s="4"/>
      <c r="U275" s="4">
        <f t="shared" si="29"/>
        <v>29.7</v>
      </c>
      <c r="V275" s="4">
        <f t="shared" si="33"/>
        <v>22.2</v>
      </c>
      <c r="W275" s="4">
        <f t="shared" si="30"/>
        <v>33.299999999999997</v>
      </c>
      <c r="AD275" s="4">
        <v>1</v>
      </c>
      <c r="AE275" s="4"/>
      <c r="AF275" s="4">
        <f t="shared" si="31"/>
        <v>714</v>
      </c>
      <c r="AG275" s="4">
        <f t="shared" si="34"/>
        <v>373</v>
      </c>
      <c r="AH275" s="4">
        <f t="shared" si="32"/>
        <v>559.5</v>
      </c>
    </row>
    <row r="276" spans="1:40" x14ac:dyDescent="0.25">
      <c r="A276" s="1">
        <v>43917</v>
      </c>
      <c r="B276" t="s">
        <v>393</v>
      </c>
      <c r="C276" t="s">
        <v>132</v>
      </c>
      <c r="D276">
        <v>112</v>
      </c>
      <c r="E276">
        <v>1</v>
      </c>
      <c r="F276">
        <v>1</v>
      </c>
      <c r="G276" t="s">
        <v>12</v>
      </c>
      <c r="H276" t="s">
        <v>13</v>
      </c>
      <c r="I276">
        <v>6.5699999999999995E-2</v>
      </c>
      <c r="J276">
        <v>1.4</v>
      </c>
      <c r="K276">
        <v>30.8</v>
      </c>
      <c r="L276" t="s">
        <v>14</v>
      </c>
      <c r="M276" t="s">
        <v>13</v>
      </c>
      <c r="N276">
        <v>1.25</v>
      </c>
      <c r="O276">
        <v>21.7</v>
      </c>
      <c r="P276">
        <v>566</v>
      </c>
      <c r="R276" s="4">
        <v>1.5</v>
      </c>
      <c r="S276" s="4">
        <v>1</v>
      </c>
      <c r="T276" s="4"/>
      <c r="U276" s="4">
        <f t="shared" si="29"/>
        <v>30.8</v>
      </c>
      <c r="V276" s="4">
        <f t="shared" si="33"/>
        <v>23.3</v>
      </c>
      <c r="W276" s="4">
        <f t="shared" si="30"/>
        <v>34.950000000000003</v>
      </c>
      <c r="AD276" s="4">
        <v>1</v>
      </c>
      <c r="AE276" s="4"/>
      <c r="AF276" s="4">
        <f t="shared" si="31"/>
        <v>566</v>
      </c>
      <c r="AG276" s="4">
        <f t="shared" si="34"/>
        <v>225</v>
      </c>
      <c r="AH276" s="4">
        <f t="shared" si="32"/>
        <v>337.5</v>
      </c>
    </row>
    <row r="277" spans="1:40" x14ac:dyDescent="0.25">
      <c r="A277" s="1">
        <v>43917</v>
      </c>
      <c r="B277" t="s">
        <v>393</v>
      </c>
      <c r="C277" t="s">
        <v>340</v>
      </c>
      <c r="D277">
        <v>113</v>
      </c>
      <c r="E277">
        <v>1</v>
      </c>
      <c r="F277">
        <v>1</v>
      </c>
      <c r="G277" t="s">
        <v>12</v>
      </c>
      <c r="H277" t="s">
        <v>13</v>
      </c>
      <c r="I277">
        <v>6.1899999999999997E-2</v>
      </c>
      <c r="J277">
        <v>1.34</v>
      </c>
      <c r="K277">
        <v>29.8</v>
      </c>
      <c r="L277" t="s">
        <v>14</v>
      </c>
      <c r="M277" t="s">
        <v>13</v>
      </c>
      <c r="N277">
        <v>1.68</v>
      </c>
      <c r="O277">
        <v>28.9</v>
      </c>
      <c r="P277">
        <v>752</v>
      </c>
      <c r="R277" s="4">
        <v>1.5</v>
      </c>
      <c r="S277" s="4">
        <v>1</v>
      </c>
      <c r="T277" s="4"/>
      <c r="U277" s="4">
        <f t="shared" si="29"/>
        <v>29.8</v>
      </c>
      <c r="V277" s="4">
        <f t="shared" si="33"/>
        <v>22.3</v>
      </c>
      <c r="W277" s="4">
        <f t="shared" si="30"/>
        <v>33.450000000000003</v>
      </c>
      <c r="Z277" s="7">
        <f>ABS(100*ABS(W277-W269)/AVERAGE(W277,W269))</f>
        <v>5.2401746724890748</v>
      </c>
      <c r="AA277" s="7" t="str">
        <f>IF(W277&gt;10, (IF((AND(Z277&gt;=0,Z277&lt;=20)=TRUE),"PASS","FAIL")),(IF((AND(Z277&gt;=0,Z277&lt;=50)=TRUE),"PASS","FAIL")))</f>
        <v>PASS</v>
      </c>
      <c r="AD277" s="4">
        <v>1</v>
      </c>
      <c r="AE277" s="4"/>
      <c r="AF277" s="4">
        <f t="shared" si="31"/>
        <v>752</v>
      </c>
      <c r="AG277" s="4">
        <f t="shared" si="34"/>
        <v>411</v>
      </c>
      <c r="AH277" s="4">
        <f t="shared" si="32"/>
        <v>616.5</v>
      </c>
      <c r="AK277" s="7">
        <f>ABS(100*ABS(AH277-AH269)/AVERAGE(AH277,AH269))</f>
        <v>7.042253521126761</v>
      </c>
      <c r="AL277" s="7" t="str">
        <f>IF(AH277&gt;10, (IF((AND(AK277&gt;=0,AK277&lt;=20)=TRUE),"PASS","FAIL")),(IF((AND(AK277&gt;=0,AK277&lt;=50)=TRUE),"PASS","FAIL")))</f>
        <v>PASS</v>
      </c>
    </row>
    <row r="278" spans="1:40" x14ac:dyDescent="0.25">
      <c r="A278" s="1">
        <v>43917</v>
      </c>
      <c r="B278" t="s">
        <v>393</v>
      </c>
      <c r="C278" t="s">
        <v>341</v>
      </c>
      <c r="D278">
        <v>114</v>
      </c>
      <c r="E278">
        <v>1</v>
      </c>
      <c r="F278">
        <v>1</v>
      </c>
      <c r="G278" t="s">
        <v>12</v>
      </c>
      <c r="H278" t="s">
        <v>13</v>
      </c>
      <c r="I278">
        <v>9.2499999999999999E-2</v>
      </c>
      <c r="J278">
        <v>1.91</v>
      </c>
      <c r="K278">
        <v>39.4</v>
      </c>
      <c r="L278" t="s">
        <v>14</v>
      </c>
      <c r="M278" t="s">
        <v>13</v>
      </c>
      <c r="N278">
        <v>1.5</v>
      </c>
      <c r="O278">
        <v>25.9</v>
      </c>
      <c r="P278">
        <v>674</v>
      </c>
      <c r="R278" s="4">
        <v>1.5</v>
      </c>
      <c r="S278" s="4">
        <v>1</v>
      </c>
      <c r="T278" s="4"/>
      <c r="U278" s="4">
        <f t="shared" si="29"/>
        <v>39.4</v>
      </c>
      <c r="V278" s="4">
        <f t="shared" si="33"/>
        <v>31.9</v>
      </c>
      <c r="W278" s="4">
        <f t="shared" si="30"/>
        <v>47.849999999999994</v>
      </c>
      <c r="AB278" s="7">
        <f>100*((W278*10250)-(W276*10000))/(1000*250)</f>
        <v>56.384999999999977</v>
      </c>
      <c r="AC278" s="7" t="str">
        <f>IF(W278&gt;30, (IF((AND(AB278&gt;=80,AB278&lt;=120)=TRUE),"PASS","FAIL")),(IF((AND(AB278&gt;=50,AB278&lt;=150)=TRUE),"PASS","FAIL")))</f>
        <v>FAIL</v>
      </c>
      <c r="AD278" s="4">
        <v>1</v>
      </c>
      <c r="AE278" s="4"/>
      <c r="AF278" s="4">
        <f t="shared" si="31"/>
        <v>674</v>
      </c>
      <c r="AG278" s="4">
        <f t="shared" si="34"/>
        <v>333</v>
      </c>
      <c r="AH278" s="4">
        <f t="shared" si="32"/>
        <v>499.5</v>
      </c>
      <c r="AM278" s="7">
        <f>100*((AH278*10250)-(AH276*10000))/(10000*250)</f>
        <v>69.795000000000002</v>
      </c>
      <c r="AN278" s="7" t="str">
        <f>IF(AH278&gt;30, (IF((AND(AM278&gt;=80,AM278&lt;=120)=TRUE),"PASS","FAIL")),(IF((AND(AM278&gt;=50,AM278&lt;=150)=TRUE),"PASS","FAIL")))</f>
        <v>FAIL</v>
      </c>
    </row>
    <row r="279" spans="1:40" x14ac:dyDescent="0.25">
      <c r="A279" s="1">
        <v>43917</v>
      </c>
      <c r="B279" t="s">
        <v>393</v>
      </c>
      <c r="C279" t="s">
        <v>133</v>
      </c>
      <c r="D279">
        <v>115</v>
      </c>
      <c r="E279">
        <v>1</v>
      </c>
      <c r="F279">
        <v>1</v>
      </c>
      <c r="G279" t="s">
        <v>12</v>
      </c>
      <c r="H279" t="s">
        <v>13</v>
      </c>
      <c r="I279">
        <v>5.9700000000000003E-2</v>
      </c>
      <c r="J279">
        <v>1.32</v>
      </c>
      <c r="K279">
        <v>29.4</v>
      </c>
      <c r="L279" t="s">
        <v>14</v>
      </c>
      <c r="M279" t="s">
        <v>13</v>
      </c>
      <c r="N279">
        <v>1.56</v>
      </c>
      <c r="O279">
        <v>26.8</v>
      </c>
      <c r="P279">
        <v>697</v>
      </c>
      <c r="R279" s="4">
        <v>1.5</v>
      </c>
      <c r="S279" s="4">
        <v>1</v>
      </c>
      <c r="T279" s="4"/>
      <c r="U279" s="4">
        <f t="shared" si="29"/>
        <v>29.4</v>
      </c>
      <c r="V279" s="4">
        <f t="shared" si="33"/>
        <v>21.9</v>
      </c>
      <c r="W279" s="4">
        <f t="shared" si="30"/>
        <v>32.849999999999994</v>
      </c>
      <c r="AD279" s="4">
        <v>1</v>
      </c>
      <c r="AE279" s="4"/>
      <c r="AF279" s="4">
        <f t="shared" si="31"/>
        <v>697</v>
      </c>
      <c r="AG279" s="4">
        <f t="shared" si="34"/>
        <v>356</v>
      </c>
      <c r="AH279" s="4">
        <f t="shared" si="32"/>
        <v>534</v>
      </c>
    </row>
    <row r="280" spans="1:40" x14ac:dyDescent="0.25">
      <c r="A280" s="1">
        <v>43917</v>
      </c>
      <c r="B280" t="s">
        <v>393</v>
      </c>
      <c r="C280" t="s">
        <v>134</v>
      </c>
      <c r="D280">
        <v>116</v>
      </c>
      <c r="E280">
        <v>1</v>
      </c>
      <c r="F280">
        <v>1</v>
      </c>
      <c r="G280" t="s">
        <v>12</v>
      </c>
      <c r="H280" t="s">
        <v>13</v>
      </c>
      <c r="I280">
        <v>6.0999999999999999E-2</v>
      </c>
      <c r="J280">
        <v>1.36</v>
      </c>
      <c r="K280">
        <v>30.1</v>
      </c>
      <c r="L280" t="s">
        <v>14</v>
      </c>
      <c r="M280" t="s">
        <v>13</v>
      </c>
      <c r="N280">
        <v>1.62</v>
      </c>
      <c r="O280">
        <v>28</v>
      </c>
      <c r="P280">
        <v>728</v>
      </c>
      <c r="R280" s="4">
        <v>1.5</v>
      </c>
      <c r="S280" s="4">
        <v>1</v>
      </c>
      <c r="T280" s="4"/>
      <c r="U280" s="4">
        <f t="shared" si="29"/>
        <v>30.1</v>
      </c>
      <c r="V280" s="4">
        <f t="shared" si="33"/>
        <v>22.6</v>
      </c>
      <c r="W280" s="4">
        <f t="shared" si="30"/>
        <v>33.900000000000006</v>
      </c>
      <c r="AD280" s="4">
        <v>1</v>
      </c>
      <c r="AE280" s="4"/>
      <c r="AF280" s="4">
        <f t="shared" si="31"/>
        <v>728</v>
      </c>
      <c r="AG280" s="4">
        <f t="shared" si="34"/>
        <v>387</v>
      </c>
      <c r="AH280" s="4">
        <f t="shared" si="32"/>
        <v>580.5</v>
      </c>
    </row>
    <row r="281" spans="1:40" x14ac:dyDescent="0.25">
      <c r="A281" s="1">
        <v>43917</v>
      </c>
      <c r="B281" t="s">
        <v>393</v>
      </c>
      <c r="C281" t="s">
        <v>135</v>
      </c>
      <c r="D281">
        <v>117</v>
      </c>
      <c r="E281">
        <v>1</v>
      </c>
      <c r="F281">
        <v>1</v>
      </c>
      <c r="G281" t="s">
        <v>12</v>
      </c>
      <c r="H281" t="s">
        <v>13</v>
      </c>
      <c r="I281">
        <v>3.6200000000000003E-2</v>
      </c>
      <c r="J281">
        <v>0.79200000000000004</v>
      </c>
      <c r="K281">
        <v>20.6</v>
      </c>
      <c r="L281" t="s">
        <v>14</v>
      </c>
      <c r="M281" t="s">
        <v>13</v>
      </c>
      <c r="N281">
        <v>1.24</v>
      </c>
      <c r="O281">
        <v>21.3</v>
      </c>
      <c r="P281">
        <v>556</v>
      </c>
      <c r="R281" s="4">
        <v>1.5</v>
      </c>
      <c r="S281" s="4">
        <v>1</v>
      </c>
      <c r="T281" s="4"/>
      <c r="U281" s="4">
        <f t="shared" si="29"/>
        <v>20.6</v>
      </c>
      <c r="V281" s="4">
        <f t="shared" si="33"/>
        <v>13.100000000000001</v>
      </c>
      <c r="W281" s="4">
        <f t="shared" si="30"/>
        <v>19.650000000000002</v>
      </c>
      <c r="AD281" s="4">
        <v>1</v>
      </c>
      <c r="AE281" s="4"/>
      <c r="AF281" s="4">
        <f t="shared" si="31"/>
        <v>556</v>
      </c>
      <c r="AG281" s="4">
        <f t="shared" si="34"/>
        <v>215</v>
      </c>
      <c r="AH281" s="4">
        <f t="shared" si="32"/>
        <v>322.5</v>
      </c>
    </row>
    <row r="282" spans="1:40" x14ac:dyDescent="0.25">
      <c r="A282" s="1">
        <v>43917</v>
      </c>
      <c r="B282" t="s">
        <v>393</v>
      </c>
      <c r="C282" t="s">
        <v>136</v>
      </c>
      <c r="D282">
        <v>118</v>
      </c>
      <c r="E282">
        <v>1</v>
      </c>
      <c r="F282">
        <v>1</v>
      </c>
      <c r="G282" t="s">
        <v>12</v>
      </c>
      <c r="H282" t="s">
        <v>13</v>
      </c>
      <c r="I282">
        <v>2.6599999999999999E-2</v>
      </c>
      <c r="J282">
        <v>0.51</v>
      </c>
      <c r="K282">
        <v>15.9</v>
      </c>
      <c r="L282" t="s">
        <v>14</v>
      </c>
      <c r="M282" t="s">
        <v>13</v>
      </c>
      <c r="N282">
        <v>1.02</v>
      </c>
      <c r="O282">
        <v>17.8</v>
      </c>
      <c r="P282">
        <v>466</v>
      </c>
      <c r="R282" s="4">
        <v>1.5</v>
      </c>
      <c r="S282" s="4">
        <v>1</v>
      </c>
      <c r="T282" s="4"/>
      <c r="U282" s="4">
        <f t="shared" si="29"/>
        <v>15.9</v>
      </c>
      <c r="V282" s="4">
        <f t="shared" si="33"/>
        <v>8.4</v>
      </c>
      <c r="W282" s="4">
        <f t="shared" si="30"/>
        <v>12.600000000000001</v>
      </c>
      <c r="AD282" s="4">
        <v>1</v>
      </c>
      <c r="AE282" s="4"/>
      <c r="AF282" s="4">
        <f t="shared" si="31"/>
        <v>466</v>
      </c>
      <c r="AG282" s="4">
        <f t="shared" si="34"/>
        <v>125</v>
      </c>
      <c r="AH282" s="4">
        <f t="shared" si="32"/>
        <v>187.5</v>
      </c>
    </row>
    <row r="283" spans="1:40" x14ac:dyDescent="0.25">
      <c r="A283" s="1">
        <v>43917</v>
      </c>
      <c r="B283" t="s">
        <v>393</v>
      </c>
      <c r="C283" t="s">
        <v>137</v>
      </c>
      <c r="D283">
        <v>119</v>
      </c>
      <c r="E283">
        <v>1</v>
      </c>
      <c r="F283">
        <v>1</v>
      </c>
      <c r="G283" t="s">
        <v>12</v>
      </c>
      <c r="H283" t="s">
        <v>13</v>
      </c>
      <c r="I283">
        <v>0.16700000000000001</v>
      </c>
      <c r="J283">
        <v>3.25</v>
      </c>
      <c r="K283">
        <v>63</v>
      </c>
      <c r="L283" t="s">
        <v>14</v>
      </c>
      <c r="M283" t="s">
        <v>13</v>
      </c>
      <c r="N283">
        <v>1.1599999999999999</v>
      </c>
      <c r="O283">
        <v>20</v>
      </c>
      <c r="P283">
        <v>524</v>
      </c>
      <c r="R283" s="4">
        <v>1.5</v>
      </c>
      <c r="S283" s="4">
        <v>1</v>
      </c>
      <c r="T283" s="4"/>
      <c r="U283" s="4">
        <f t="shared" si="29"/>
        <v>63</v>
      </c>
      <c r="V283" s="4">
        <f t="shared" si="33"/>
        <v>55.5</v>
      </c>
      <c r="W283" s="4">
        <f t="shared" si="30"/>
        <v>83.25</v>
      </c>
      <c r="AD283" s="4">
        <v>1</v>
      </c>
      <c r="AE283" s="4"/>
      <c r="AF283" s="4">
        <f t="shared" si="31"/>
        <v>524</v>
      </c>
      <c r="AG283" s="4">
        <f t="shared" si="34"/>
        <v>183</v>
      </c>
      <c r="AH283" s="4">
        <f t="shared" si="32"/>
        <v>274.5</v>
      </c>
    </row>
    <row r="284" spans="1:40" x14ac:dyDescent="0.25">
      <c r="A284" s="1">
        <v>43917</v>
      </c>
      <c r="B284" t="s">
        <v>393</v>
      </c>
      <c r="C284" t="s">
        <v>342</v>
      </c>
      <c r="D284">
        <v>120</v>
      </c>
      <c r="E284">
        <v>1</v>
      </c>
      <c r="F284">
        <v>1</v>
      </c>
      <c r="G284" t="s">
        <v>12</v>
      </c>
      <c r="H284" t="s">
        <v>13</v>
      </c>
      <c r="I284">
        <v>5.8400000000000001E-2</v>
      </c>
      <c r="J284">
        <v>1.25</v>
      </c>
      <c r="K284">
        <v>28.3</v>
      </c>
      <c r="L284" t="s">
        <v>14</v>
      </c>
      <c r="M284" t="s">
        <v>13</v>
      </c>
      <c r="N284">
        <v>1.57</v>
      </c>
      <c r="O284">
        <v>27.2</v>
      </c>
      <c r="P284">
        <v>708</v>
      </c>
      <c r="R284" s="4">
        <v>1.5</v>
      </c>
      <c r="S284" s="4">
        <v>1</v>
      </c>
      <c r="T284" s="4"/>
      <c r="U284" s="4">
        <f t="shared" si="29"/>
        <v>28.3</v>
      </c>
      <c r="V284" s="4">
        <f t="shared" si="33"/>
        <v>20.8</v>
      </c>
      <c r="W284" s="4">
        <f t="shared" si="30"/>
        <v>31.200000000000003</v>
      </c>
      <c r="AD284" s="4">
        <v>1</v>
      </c>
      <c r="AE284" s="4"/>
      <c r="AF284" s="4">
        <f t="shared" si="31"/>
        <v>708</v>
      </c>
      <c r="AG284" s="4">
        <f t="shared" si="34"/>
        <v>367</v>
      </c>
      <c r="AH284" s="4">
        <f t="shared" si="32"/>
        <v>550.5</v>
      </c>
    </row>
    <row r="285" spans="1:40" x14ac:dyDescent="0.25">
      <c r="A285" s="1">
        <v>43917</v>
      </c>
      <c r="B285" t="s">
        <v>393</v>
      </c>
      <c r="C285" t="s">
        <v>325</v>
      </c>
      <c r="D285" t="s">
        <v>18</v>
      </c>
      <c r="E285">
        <v>1</v>
      </c>
      <c r="F285">
        <v>1</v>
      </c>
      <c r="G285" t="s">
        <v>12</v>
      </c>
      <c r="H285" t="s">
        <v>13</v>
      </c>
      <c r="I285">
        <v>6.1800000000000001E-2</v>
      </c>
      <c r="J285">
        <v>1.1000000000000001</v>
      </c>
      <c r="K285">
        <v>25.7</v>
      </c>
      <c r="L285" t="s">
        <v>14</v>
      </c>
      <c r="M285" t="s">
        <v>13</v>
      </c>
      <c r="N285">
        <v>0.498</v>
      </c>
      <c r="O285">
        <v>8.64</v>
      </c>
      <c r="P285">
        <v>229</v>
      </c>
      <c r="R285" s="4">
        <v>1</v>
      </c>
      <c r="S285" s="4">
        <v>1</v>
      </c>
      <c r="T285" s="4"/>
      <c r="U285" s="4">
        <f t="shared" si="29"/>
        <v>25.7</v>
      </c>
      <c r="V285" s="4">
        <f t="shared" si="33"/>
        <v>25.7</v>
      </c>
      <c r="W285" s="4">
        <f t="shared" si="30"/>
        <v>25.7</v>
      </c>
      <c r="X285" s="5">
        <f>100*(W285-25)/25</f>
        <v>2.7999999999999972</v>
      </c>
      <c r="Y285" s="5" t="str">
        <f>IF((ABS(X285))&lt;=20,"PASS","FAIL")</f>
        <v>PASS</v>
      </c>
      <c r="AD285" s="4">
        <v>1</v>
      </c>
      <c r="AE285" s="4"/>
      <c r="AF285" s="4">
        <f t="shared" si="31"/>
        <v>229</v>
      </c>
      <c r="AG285" s="4">
        <f t="shared" si="34"/>
        <v>229</v>
      </c>
      <c r="AH285" s="4">
        <f t="shared" si="32"/>
        <v>229</v>
      </c>
      <c r="AI285" s="5">
        <f>100*(AH285-250)/250</f>
        <v>-8.4</v>
      </c>
      <c r="AJ285" s="5" t="str">
        <f>IF((ABS(AI285))&lt;=20,"PASS","FAIL")</f>
        <v>PASS</v>
      </c>
    </row>
    <row r="286" spans="1:40" x14ac:dyDescent="0.25">
      <c r="A286" s="1">
        <v>43917</v>
      </c>
      <c r="B286" t="s">
        <v>393</v>
      </c>
      <c r="C286" t="s">
        <v>189</v>
      </c>
      <c r="D286" t="s">
        <v>23</v>
      </c>
      <c r="E286">
        <v>1</v>
      </c>
      <c r="F286">
        <v>1</v>
      </c>
      <c r="G286" t="s">
        <v>12</v>
      </c>
      <c r="H286" t="s">
        <v>13</v>
      </c>
      <c r="I286">
        <v>-1.7600000000000001E-2</v>
      </c>
      <c r="J286">
        <v>-0.40600000000000003</v>
      </c>
      <c r="K286">
        <v>0.96199999999999997</v>
      </c>
      <c r="L286" t="s">
        <v>14</v>
      </c>
      <c r="M286" t="s">
        <v>13</v>
      </c>
      <c r="N286">
        <v>-2.0300000000000001E-3</v>
      </c>
      <c r="O286">
        <v>1.9099999999999999E-2</v>
      </c>
      <c r="P286">
        <v>4.74</v>
      </c>
      <c r="R286" s="4">
        <v>1</v>
      </c>
      <c r="S286" s="4">
        <v>1</v>
      </c>
      <c r="T286" s="4"/>
      <c r="U286" s="4">
        <f t="shared" ref="U286:U330" si="35">K286</f>
        <v>0.96199999999999997</v>
      </c>
      <c r="V286" s="4">
        <f t="shared" si="33"/>
        <v>0.96199999999999997</v>
      </c>
      <c r="W286" s="4">
        <f t="shared" ref="W286:W330" si="36">IF(R286=1,U286,(V286*R286))</f>
        <v>0.96199999999999997</v>
      </c>
      <c r="AD286" s="4">
        <v>1</v>
      </c>
      <c r="AE286" s="4"/>
      <c r="AF286" s="4">
        <f t="shared" si="31"/>
        <v>4.74</v>
      </c>
      <c r="AG286" s="4">
        <f t="shared" si="34"/>
        <v>4.74</v>
      </c>
      <c r="AH286" s="4">
        <f t="shared" si="32"/>
        <v>4.74</v>
      </c>
    </row>
    <row r="287" spans="1:40" x14ac:dyDescent="0.25">
      <c r="A287" s="1">
        <v>43917</v>
      </c>
      <c r="B287" t="s">
        <v>393</v>
      </c>
      <c r="C287" t="s">
        <v>343</v>
      </c>
      <c r="D287">
        <v>121</v>
      </c>
      <c r="E287">
        <v>1</v>
      </c>
      <c r="F287">
        <v>1</v>
      </c>
      <c r="G287" t="s">
        <v>12</v>
      </c>
      <c r="H287" t="s">
        <v>13</v>
      </c>
      <c r="I287">
        <v>8.1199999999999994E-2</v>
      </c>
      <c r="J287">
        <v>1.7</v>
      </c>
      <c r="K287">
        <v>35.9</v>
      </c>
      <c r="L287" t="s">
        <v>14</v>
      </c>
      <c r="M287" t="s">
        <v>13</v>
      </c>
      <c r="N287">
        <v>1.75</v>
      </c>
      <c r="O287">
        <v>30.3</v>
      </c>
      <c r="P287">
        <v>789</v>
      </c>
      <c r="R287" s="4">
        <v>1.5</v>
      </c>
      <c r="S287" s="4">
        <v>1</v>
      </c>
      <c r="T287" s="4"/>
      <c r="U287" s="4">
        <f t="shared" si="35"/>
        <v>35.9</v>
      </c>
      <c r="V287" s="4">
        <f t="shared" si="33"/>
        <v>28.4</v>
      </c>
      <c r="W287" s="4">
        <f t="shared" si="36"/>
        <v>42.599999999999994</v>
      </c>
      <c r="AD287" s="4">
        <v>1</v>
      </c>
      <c r="AE287" s="4"/>
      <c r="AF287" s="4">
        <f t="shared" si="31"/>
        <v>789</v>
      </c>
      <c r="AG287" s="4">
        <f t="shared" si="34"/>
        <v>448</v>
      </c>
      <c r="AH287" s="4">
        <f t="shared" si="32"/>
        <v>672</v>
      </c>
    </row>
    <row r="288" spans="1:40" x14ac:dyDescent="0.25">
      <c r="A288" s="1">
        <v>43917</v>
      </c>
      <c r="B288" t="s">
        <v>393</v>
      </c>
      <c r="C288" t="s">
        <v>344</v>
      </c>
      <c r="D288">
        <v>122</v>
      </c>
      <c r="E288">
        <v>1</v>
      </c>
      <c r="F288">
        <v>1</v>
      </c>
      <c r="G288" t="s">
        <v>12</v>
      </c>
      <c r="H288" t="s">
        <v>13</v>
      </c>
      <c r="I288">
        <v>3.7199999999999997E-2</v>
      </c>
      <c r="J288">
        <v>0.83399999999999996</v>
      </c>
      <c r="K288">
        <v>21.3</v>
      </c>
      <c r="L288" t="s">
        <v>14</v>
      </c>
      <c r="M288" t="s">
        <v>13</v>
      </c>
      <c r="N288">
        <v>0.998</v>
      </c>
      <c r="O288">
        <v>17.2</v>
      </c>
      <c r="P288">
        <v>450</v>
      </c>
      <c r="R288" s="4">
        <v>1.5</v>
      </c>
      <c r="S288" s="4">
        <v>1</v>
      </c>
      <c r="T288" s="4"/>
      <c r="U288" s="4">
        <f t="shared" si="35"/>
        <v>21.3</v>
      </c>
      <c r="V288" s="4">
        <f t="shared" si="33"/>
        <v>13.8</v>
      </c>
      <c r="W288" s="4">
        <f t="shared" si="36"/>
        <v>20.700000000000003</v>
      </c>
      <c r="AD288" s="4">
        <v>1</v>
      </c>
      <c r="AE288" s="4"/>
      <c r="AF288" s="4">
        <f t="shared" si="31"/>
        <v>450</v>
      </c>
      <c r="AG288" s="4">
        <f t="shared" si="34"/>
        <v>109</v>
      </c>
      <c r="AH288" s="4">
        <f t="shared" si="32"/>
        <v>163.5</v>
      </c>
    </row>
    <row r="289" spans="1:40" x14ac:dyDescent="0.25">
      <c r="A289" s="1">
        <v>43917</v>
      </c>
      <c r="B289" t="s">
        <v>393</v>
      </c>
      <c r="C289" t="s">
        <v>345</v>
      </c>
      <c r="D289">
        <v>123</v>
      </c>
      <c r="E289">
        <v>1</v>
      </c>
      <c r="F289">
        <v>1</v>
      </c>
      <c r="G289" t="s">
        <v>12</v>
      </c>
      <c r="H289" t="s">
        <v>13</v>
      </c>
      <c r="I289">
        <v>5.4199999999999998E-2</v>
      </c>
      <c r="J289">
        <v>1.18</v>
      </c>
      <c r="K289">
        <v>27</v>
      </c>
      <c r="L289" t="s">
        <v>14</v>
      </c>
      <c r="M289" t="s">
        <v>13</v>
      </c>
      <c r="N289">
        <v>1.06</v>
      </c>
      <c r="O289">
        <v>18.3</v>
      </c>
      <c r="P289">
        <v>478</v>
      </c>
      <c r="R289" s="4">
        <v>1.5</v>
      </c>
      <c r="S289" s="4">
        <v>1</v>
      </c>
      <c r="T289" s="4"/>
      <c r="U289" s="4">
        <f t="shared" si="35"/>
        <v>27</v>
      </c>
      <c r="V289" s="4">
        <f t="shared" si="33"/>
        <v>19.5</v>
      </c>
      <c r="W289" s="4">
        <f t="shared" si="36"/>
        <v>29.25</v>
      </c>
      <c r="AD289" s="4">
        <v>1</v>
      </c>
      <c r="AE289" s="4"/>
      <c r="AF289" s="4">
        <f t="shared" si="31"/>
        <v>478</v>
      </c>
      <c r="AG289" s="4">
        <f t="shared" si="34"/>
        <v>137</v>
      </c>
      <c r="AH289" s="4">
        <f t="shared" si="32"/>
        <v>205.5</v>
      </c>
    </row>
    <row r="290" spans="1:40" x14ac:dyDescent="0.25">
      <c r="A290" s="1">
        <v>43917</v>
      </c>
      <c r="B290" t="s">
        <v>393</v>
      </c>
      <c r="C290" t="s">
        <v>346</v>
      </c>
      <c r="D290">
        <v>124</v>
      </c>
      <c r="E290">
        <v>1</v>
      </c>
      <c r="F290">
        <v>1</v>
      </c>
      <c r="G290" t="s">
        <v>12</v>
      </c>
      <c r="H290" t="s">
        <v>13</v>
      </c>
      <c r="I290">
        <v>6.4000000000000001E-2</v>
      </c>
      <c r="J290">
        <v>1.58</v>
      </c>
      <c r="K290">
        <v>33.799999999999997</v>
      </c>
      <c r="L290" t="s">
        <v>14</v>
      </c>
      <c r="M290" t="s">
        <v>13</v>
      </c>
      <c r="N290">
        <v>1.57</v>
      </c>
      <c r="O290">
        <v>27.1</v>
      </c>
      <c r="P290">
        <v>705</v>
      </c>
      <c r="R290" s="4">
        <v>1.5</v>
      </c>
      <c r="S290" s="4">
        <v>1</v>
      </c>
      <c r="T290" s="4"/>
      <c r="U290" s="4">
        <f t="shared" si="35"/>
        <v>33.799999999999997</v>
      </c>
      <c r="V290" s="4">
        <f t="shared" si="33"/>
        <v>26.299999999999997</v>
      </c>
      <c r="W290" s="4">
        <f t="shared" si="36"/>
        <v>39.449999999999996</v>
      </c>
      <c r="AD290" s="4">
        <v>1</v>
      </c>
      <c r="AE290" s="4"/>
      <c r="AF290" s="4">
        <f t="shared" si="31"/>
        <v>705</v>
      </c>
      <c r="AG290" s="4">
        <f t="shared" si="34"/>
        <v>364</v>
      </c>
      <c r="AH290" s="4">
        <f t="shared" si="32"/>
        <v>546</v>
      </c>
    </row>
    <row r="291" spans="1:40" x14ac:dyDescent="0.25">
      <c r="A291" s="1">
        <v>43917</v>
      </c>
      <c r="B291" t="s">
        <v>393</v>
      </c>
      <c r="C291" t="s">
        <v>347</v>
      </c>
      <c r="D291">
        <v>125</v>
      </c>
      <c r="E291">
        <v>1</v>
      </c>
      <c r="F291">
        <v>1</v>
      </c>
      <c r="G291" t="s">
        <v>12</v>
      </c>
      <c r="H291" t="s">
        <v>13</v>
      </c>
      <c r="I291">
        <v>0.17</v>
      </c>
      <c r="J291">
        <v>3.3</v>
      </c>
      <c r="K291">
        <v>63.9</v>
      </c>
      <c r="L291" t="s">
        <v>14</v>
      </c>
      <c r="M291" t="s">
        <v>13</v>
      </c>
      <c r="N291">
        <v>1.27</v>
      </c>
      <c r="O291">
        <v>21.9</v>
      </c>
      <c r="P291">
        <v>571</v>
      </c>
      <c r="R291" s="4">
        <v>1.5</v>
      </c>
      <c r="S291" s="4">
        <v>1</v>
      </c>
      <c r="T291" s="4"/>
      <c r="U291" s="4">
        <f t="shared" si="35"/>
        <v>63.9</v>
      </c>
      <c r="V291" s="4">
        <f t="shared" si="33"/>
        <v>56.4</v>
      </c>
      <c r="W291" s="4">
        <f t="shared" si="36"/>
        <v>84.6</v>
      </c>
      <c r="Z291" s="7">
        <f>ABS(100*ABS(W291-W283)/AVERAGE(W291,W283))</f>
        <v>1.6085790884718432</v>
      </c>
      <c r="AA291" s="7" t="str">
        <f>IF(W291&gt;10, (IF((AND(Z291&gt;=0,Z291&lt;=20)=TRUE),"PASS","FAIL")),(IF((AND(Z291&gt;=0,Z291&lt;=50)=TRUE),"PASS","FAIL")))</f>
        <v>PASS</v>
      </c>
      <c r="AD291" s="4">
        <v>1</v>
      </c>
      <c r="AE291" s="4"/>
      <c r="AF291" s="4">
        <f t="shared" si="31"/>
        <v>571</v>
      </c>
      <c r="AG291" s="4">
        <f t="shared" si="34"/>
        <v>230</v>
      </c>
      <c r="AH291" s="4">
        <f t="shared" si="32"/>
        <v>345</v>
      </c>
      <c r="AK291" s="7">
        <f>ABS(100*ABS(AH291-AH283)/AVERAGE(AH291,AH283))</f>
        <v>22.760290556900728</v>
      </c>
      <c r="AL291" s="7" t="str">
        <f>IF(AH291&gt;10, (IF((AND(AK291&gt;=0,AK291&lt;=20)=TRUE),"PASS","FAIL")),(IF((AND(AK291&gt;=0,AK291&lt;=50)=TRUE),"PASS","FAIL")))</f>
        <v>FAIL</v>
      </c>
    </row>
    <row r="292" spans="1:40" x14ac:dyDescent="0.25">
      <c r="A292" s="1">
        <v>43917</v>
      </c>
      <c r="B292" t="s">
        <v>393</v>
      </c>
      <c r="C292" t="s">
        <v>348</v>
      </c>
      <c r="D292">
        <v>126</v>
      </c>
      <c r="E292">
        <v>1</v>
      </c>
      <c r="F292">
        <v>1</v>
      </c>
      <c r="G292" t="s">
        <v>12</v>
      </c>
      <c r="H292" t="s">
        <v>13</v>
      </c>
      <c r="I292">
        <v>0.11</v>
      </c>
      <c r="J292">
        <v>2.2000000000000002</v>
      </c>
      <c r="K292">
        <v>44.5</v>
      </c>
      <c r="L292" t="s">
        <v>14</v>
      </c>
      <c r="M292" t="s">
        <v>13</v>
      </c>
      <c r="N292">
        <v>1.84</v>
      </c>
      <c r="O292">
        <v>31.9</v>
      </c>
      <c r="P292">
        <v>829</v>
      </c>
      <c r="R292" s="4">
        <v>1.5</v>
      </c>
      <c r="S292" s="4">
        <v>1</v>
      </c>
      <c r="T292" s="4"/>
      <c r="U292" s="4">
        <f t="shared" si="35"/>
        <v>44.5</v>
      </c>
      <c r="V292" s="4">
        <f t="shared" si="33"/>
        <v>37</v>
      </c>
      <c r="W292" s="4">
        <f t="shared" si="36"/>
        <v>55.5</v>
      </c>
      <c r="AB292" s="7">
        <f>100*((W292*10250)-(W290*10000))/(1000*250)</f>
        <v>69.750000000000028</v>
      </c>
      <c r="AC292" s="7" t="str">
        <f>IF(W292&gt;30, (IF((AND(AB292&gt;=80,AB292&lt;=120)=TRUE),"PASS","FAIL")),(IF((AND(AB292&gt;=50,AB292&lt;=150)=TRUE),"PASS","FAIL")))</f>
        <v>FAIL</v>
      </c>
      <c r="AD292" s="4">
        <v>1</v>
      </c>
      <c r="AE292" s="4"/>
      <c r="AF292" s="4">
        <f t="shared" si="31"/>
        <v>829</v>
      </c>
      <c r="AG292" s="4">
        <f t="shared" si="34"/>
        <v>488</v>
      </c>
      <c r="AH292" s="4">
        <f t="shared" si="32"/>
        <v>732</v>
      </c>
      <c r="AM292" s="7">
        <f>100*((AH292*10250)-(AH290*10000))/(10000*250)</f>
        <v>81.72</v>
      </c>
      <c r="AN292" s="7" t="str">
        <f>IF(AH292&gt;30, (IF((AND(AM292&gt;=80,AM292&lt;=120)=TRUE),"PASS","FAIL")),(IF((AND(AM292&gt;=50,AM292&lt;=150)=TRUE),"PASS","FAIL")))</f>
        <v>PASS</v>
      </c>
    </row>
    <row r="293" spans="1:40" x14ac:dyDescent="0.25">
      <c r="A293" s="1">
        <v>43917</v>
      </c>
      <c r="B293" t="s">
        <v>393</v>
      </c>
      <c r="C293" t="s">
        <v>349</v>
      </c>
      <c r="D293">
        <v>127</v>
      </c>
      <c r="E293">
        <v>1</v>
      </c>
      <c r="F293">
        <v>1</v>
      </c>
      <c r="G293" t="s">
        <v>12</v>
      </c>
      <c r="H293" t="s">
        <v>13</v>
      </c>
      <c r="I293">
        <v>2.63E-2</v>
      </c>
      <c r="J293">
        <v>0.48699999999999999</v>
      </c>
      <c r="K293">
        <v>15.5</v>
      </c>
      <c r="L293" t="s">
        <v>14</v>
      </c>
      <c r="M293" t="s">
        <v>13</v>
      </c>
      <c r="N293">
        <v>1.01</v>
      </c>
      <c r="O293">
        <v>17.3</v>
      </c>
      <c r="P293">
        <v>454</v>
      </c>
      <c r="R293" s="4">
        <v>1.5</v>
      </c>
      <c r="S293" s="4">
        <v>1</v>
      </c>
      <c r="T293" s="4"/>
      <c r="U293" s="4">
        <f t="shared" si="35"/>
        <v>15.5</v>
      </c>
      <c r="V293" s="4">
        <f t="shared" si="33"/>
        <v>8</v>
      </c>
      <c r="W293" s="4">
        <f t="shared" si="36"/>
        <v>12</v>
      </c>
      <c r="AD293" s="4">
        <v>1</v>
      </c>
      <c r="AE293" s="4"/>
      <c r="AF293" s="4">
        <f t="shared" si="31"/>
        <v>454</v>
      </c>
      <c r="AG293" s="4">
        <f t="shared" si="34"/>
        <v>113</v>
      </c>
      <c r="AH293" s="4">
        <f t="shared" si="32"/>
        <v>169.5</v>
      </c>
    </row>
    <row r="294" spans="1:40" x14ac:dyDescent="0.25">
      <c r="A294" s="1">
        <v>43917</v>
      </c>
      <c r="B294" t="s">
        <v>393</v>
      </c>
      <c r="C294" t="s">
        <v>350</v>
      </c>
      <c r="D294">
        <v>128</v>
      </c>
      <c r="E294">
        <v>1</v>
      </c>
      <c r="F294">
        <v>1</v>
      </c>
      <c r="G294" t="s">
        <v>12</v>
      </c>
      <c r="H294" t="s">
        <v>13</v>
      </c>
      <c r="I294">
        <v>5.6599999999999998E-2</v>
      </c>
      <c r="J294">
        <v>1.23</v>
      </c>
      <c r="K294">
        <v>27.8</v>
      </c>
      <c r="L294" t="s">
        <v>14</v>
      </c>
      <c r="M294" t="s">
        <v>13</v>
      </c>
      <c r="N294">
        <v>1.55</v>
      </c>
      <c r="O294">
        <v>26.8</v>
      </c>
      <c r="P294">
        <v>699</v>
      </c>
      <c r="R294" s="4">
        <v>1.5</v>
      </c>
      <c r="S294" s="4">
        <v>1</v>
      </c>
      <c r="T294" s="4"/>
      <c r="U294" s="4">
        <f t="shared" si="35"/>
        <v>27.8</v>
      </c>
      <c r="V294" s="4">
        <f t="shared" si="33"/>
        <v>20.3</v>
      </c>
      <c r="W294" s="4">
        <f t="shared" si="36"/>
        <v>30.450000000000003</v>
      </c>
      <c r="AD294" s="4">
        <v>1</v>
      </c>
      <c r="AE294" s="4"/>
      <c r="AF294" s="4">
        <f t="shared" si="31"/>
        <v>699</v>
      </c>
      <c r="AG294" s="4">
        <f t="shared" si="34"/>
        <v>358</v>
      </c>
      <c r="AH294" s="4">
        <f t="shared" si="32"/>
        <v>537</v>
      </c>
    </row>
    <row r="295" spans="1:40" x14ac:dyDescent="0.25">
      <c r="A295" s="1">
        <v>43917</v>
      </c>
      <c r="B295" t="s">
        <v>393</v>
      </c>
      <c r="C295" t="s">
        <v>351</v>
      </c>
      <c r="D295">
        <v>129</v>
      </c>
      <c r="E295">
        <v>1</v>
      </c>
      <c r="F295">
        <v>1</v>
      </c>
      <c r="G295" t="s">
        <v>12</v>
      </c>
      <c r="H295" t="s">
        <v>13</v>
      </c>
      <c r="I295">
        <v>4.58E-2</v>
      </c>
      <c r="J295">
        <v>1.02</v>
      </c>
      <c r="K295">
        <v>24.4</v>
      </c>
      <c r="L295" t="s">
        <v>14</v>
      </c>
      <c r="M295" t="s">
        <v>13</v>
      </c>
      <c r="N295">
        <v>0.86799999999999999</v>
      </c>
      <c r="O295">
        <v>15</v>
      </c>
      <c r="P295">
        <v>394</v>
      </c>
      <c r="R295" s="4">
        <v>1.5</v>
      </c>
      <c r="S295" s="4">
        <v>1</v>
      </c>
      <c r="T295" s="4"/>
      <c r="U295" s="4">
        <f t="shared" si="35"/>
        <v>24.4</v>
      </c>
      <c r="V295" s="4">
        <f t="shared" si="33"/>
        <v>16.899999999999999</v>
      </c>
      <c r="W295" s="4">
        <f t="shared" si="36"/>
        <v>25.349999999999998</v>
      </c>
      <c r="AD295" s="4">
        <v>1</v>
      </c>
      <c r="AE295" s="4"/>
      <c r="AF295" s="4">
        <f t="shared" si="31"/>
        <v>394</v>
      </c>
      <c r="AG295" s="4">
        <f t="shared" si="34"/>
        <v>53</v>
      </c>
      <c r="AH295" s="4">
        <f t="shared" si="32"/>
        <v>79.5</v>
      </c>
    </row>
    <row r="296" spans="1:40" x14ac:dyDescent="0.25">
      <c r="A296" s="1">
        <v>43917</v>
      </c>
      <c r="B296" t="s">
        <v>393</v>
      </c>
      <c r="C296" t="s">
        <v>352</v>
      </c>
      <c r="D296">
        <v>130</v>
      </c>
      <c r="E296">
        <v>1</v>
      </c>
      <c r="F296">
        <v>1</v>
      </c>
      <c r="G296" t="s">
        <v>12</v>
      </c>
      <c r="H296" t="s">
        <v>13</v>
      </c>
      <c r="I296">
        <v>0.10199999999999999</v>
      </c>
      <c r="J296">
        <v>2.09</v>
      </c>
      <c r="K296">
        <v>42.6</v>
      </c>
      <c r="L296" t="s">
        <v>14</v>
      </c>
      <c r="M296" t="s">
        <v>13</v>
      </c>
      <c r="N296">
        <v>4.5</v>
      </c>
      <c r="O296">
        <v>79</v>
      </c>
      <c r="P296">
        <v>2030</v>
      </c>
      <c r="R296" s="4">
        <v>1.5</v>
      </c>
      <c r="S296" s="4">
        <v>1</v>
      </c>
      <c r="T296" s="4"/>
      <c r="U296" s="4">
        <f t="shared" si="35"/>
        <v>42.6</v>
      </c>
      <c r="V296" s="4">
        <f t="shared" si="33"/>
        <v>35.1</v>
      </c>
      <c r="W296" s="4">
        <f t="shared" si="36"/>
        <v>52.650000000000006</v>
      </c>
      <c r="AD296" s="4">
        <v>3</v>
      </c>
      <c r="AE296" s="4" t="s">
        <v>410</v>
      </c>
      <c r="AF296" s="4">
        <f t="shared" ref="AF296:AF330" si="37">P296</f>
        <v>2030</v>
      </c>
      <c r="AG296" s="4">
        <f t="shared" si="34"/>
        <v>1689</v>
      </c>
      <c r="AH296" s="4">
        <f t="shared" ref="AH296:AH330" si="38">IF(R296=1,AF296,(AG296*R296))</f>
        <v>2533.5</v>
      </c>
    </row>
    <row r="297" spans="1:40" x14ac:dyDescent="0.25">
      <c r="A297" s="1">
        <v>43917</v>
      </c>
      <c r="B297" t="s">
        <v>393</v>
      </c>
      <c r="C297" t="s">
        <v>325</v>
      </c>
      <c r="D297" t="s">
        <v>18</v>
      </c>
      <c r="E297">
        <v>1</v>
      </c>
      <c r="F297">
        <v>1</v>
      </c>
      <c r="G297" t="s">
        <v>12</v>
      </c>
      <c r="H297" t="s">
        <v>13</v>
      </c>
      <c r="I297">
        <v>6.2600000000000003E-2</v>
      </c>
      <c r="J297">
        <v>1.1499999999999999</v>
      </c>
      <c r="K297">
        <v>26.5</v>
      </c>
      <c r="L297" t="s">
        <v>14</v>
      </c>
      <c r="M297" t="s">
        <v>13</v>
      </c>
      <c r="N297">
        <v>0.48899999999999999</v>
      </c>
      <c r="O297">
        <v>8.4600000000000009</v>
      </c>
      <c r="P297">
        <v>224</v>
      </c>
      <c r="R297" s="4">
        <v>1</v>
      </c>
      <c r="S297" s="4">
        <v>1</v>
      </c>
      <c r="T297" s="4"/>
      <c r="U297" s="4">
        <f t="shared" si="35"/>
        <v>26.5</v>
      </c>
      <c r="V297" s="4">
        <f t="shared" si="33"/>
        <v>26.5</v>
      </c>
      <c r="W297" s="4">
        <f t="shared" si="36"/>
        <v>26.5</v>
      </c>
      <c r="X297" s="5">
        <f>100*(W297-25)/25</f>
        <v>6</v>
      </c>
      <c r="Y297" s="5" t="str">
        <f>IF((ABS(X297))&lt;=20,"PASS","FAIL")</f>
        <v>PASS</v>
      </c>
      <c r="AD297" s="4">
        <v>1</v>
      </c>
      <c r="AE297" s="4"/>
      <c r="AF297" s="4">
        <f t="shared" si="37"/>
        <v>224</v>
      </c>
      <c r="AG297" s="4">
        <f t="shared" si="34"/>
        <v>224</v>
      </c>
      <c r="AH297" s="4">
        <f t="shared" si="38"/>
        <v>224</v>
      </c>
      <c r="AI297" s="5">
        <f>100*(AH297-250)/250</f>
        <v>-10.4</v>
      </c>
      <c r="AJ297" s="5" t="str">
        <f>IF((ABS(AI297))&lt;=20,"PASS","FAIL")</f>
        <v>PASS</v>
      </c>
    </row>
    <row r="298" spans="1:40" x14ac:dyDescent="0.25">
      <c r="A298" s="1">
        <v>43917</v>
      </c>
      <c r="B298" t="s">
        <v>393</v>
      </c>
      <c r="C298" t="s">
        <v>189</v>
      </c>
      <c r="D298" t="s">
        <v>23</v>
      </c>
      <c r="E298">
        <v>1</v>
      </c>
      <c r="F298">
        <v>1</v>
      </c>
      <c r="G298" t="s">
        <v>12</v>
      </c>
      <c r="H298" t="s">
        <v>13</v>
      </c>
      <c r="I298">
        <v>-1.4800000000000001E-2</v>
      </c>
      <c r="J298">
        <v>-0.20499999999999999</v>
      </c>
      <c r="K298">
        <v>4.2</v>
      </c>
      <c r="L298" t="s">
        <v>14</v>
      </c>
      <c r="M298" t="s">
        <v>13</v>
      </c>
      <c r="N298">
        <v>3.8600000000000001E-3</v>
      </c>
      <c r="O298">
        <v>4.7899999999999998E-2</v>
      </c>
      <c r="P298">
        <v>5.49</v>
      </c>
      <c r="R298" s="4">
        <v>1</v>
      </c>
      <c r="S298" s="4">
        <v>1</v>
      </c>
      <c r="T298" s="4"/>
      <c r="U298" s="4">
        <f t="shared" si="35"/>
        <v>4.2</v>
      </c>
      <c r="V298" s="4">
        <f t="shared" si="33"/>
        <v>4.2</v>
      </c>
      <c r="W298" s="4">
        <f t="shared" si="36"/>
        <v>4.2</v>
      </c>
      <c r="AD298" s="4">
        <v>1</v>
      </c>
      <c r="AE298" s="4"/>
      <c r="AF298" s="4">
        <f t="shared" si="37"/>
        <v>5.49</v>
      </c>
      <c r="AG298" s="4">
        <f t="shared" si="34"/>
        <v>5.49</v>
      </c>
      <c r="AH298" s="4">
        <f t="shared" si="38"/>
        <v>5.49</v>
      </c>
    </row>
    <row r="299" spans="1:40" x14ac:dyDescent="0.25">
      <c r="A299" s="1">
        <v>43917</v>
      </c>
      <c r="B299" t="s">
        <v>393</v>
      </c>
      <c r="C299" t="s">
        <v>361</v>
      </c>
      <c r="D299">
        <v>131</v>
      </c>
      <c r="E299">
        <v>1</v>
      </c>
      <c r="F299">
        <v>1</v>
      </c>
      <c r="G299" t="s">
        <v>12</v>
      </c>
      <c r="H299" t="s">
        <v>13</v>
      </c>
      <c r="I299">
        <v>9.4700000000000006E-2</v>
      </c>
      <c r="J299">
        <v>1.91</v>
      </c>
      <c r="K299">
        <v>39.5</v>
      </c>
      <c r="L299" t="s">
        <v>14</v>
      </c>
      <c r="M299" t="s">
        <v>13</v>
      </c>
      <c r="N299">
        <v>1.1499999999999999</v>
      </c>
      <c r="O299">
        <v>19.899999999999999</v>
      </c>
      <c r="P299">
        <v>521</v>
      </c>
      <c r="R299" s="4">
        <v>1.5</v>
      </c>
      <c r="S299" s="4">
        <v>1</v>
      </c>
      <c r="T299" s="4"/>
      <c r="U299" s="4">
        <f t="shared" si="35"/>
        <v>39.5</v>
      </c>
      <c r="V299" s="4">
        <f t="shared" si="33"/>
        <v>32</v>
      </c>
      <c r="W299" s="4">
        <f t="shared" si="36"/>
        <v>48</v>
      </c>
      <c r="AD299" s="4">
        <v>1</v>
      </c>
      <c r="AE299" s="4"/>
      <c r="AF299" s="4">
        <f t="shared" si="37"/>
        <v>521</v>
      </c>
      <c r="AG299" s="4">
        <f t="shared" si="34"/>
        <v>180</v>
      </c>
      <c r="AH299" s="4">
        <f t="shared" si="38"/>
        <v>270</v>
      </c>
    </row>
    <row r="300" spans="1:40" x14ac:dyDescent="0.25">
      <c r="A300" s="1">
        <v>43917</v>
      </c>
      <c r="B300" t="s">
        <v>393</v>
      </c>
      <c r="C300" t="s">
        <v>362</v>
      </c>
      <c r="D300">
        <v>132</v>
      </c>
      <c r="E300">
        <v>1</v>
      </c>
      <c r="F300">
        <v>1</v>
      </c>
      <c r="G300" t="s">
        <v>12</v>
      </c>
      <c r="H300" t="s">
        <v>13</v>
      </c>
      <c r="I300">
        <v>2.7099999999999999E-2</v>
      </c>
      <c r="J300">
        <v>0.58199999999999996</v>
      </c>
      <c r="K300">
        <v>17.100000000000001</v>
      </c>
      <c r="L300" t="s">
        <v>14</v>
      </c>
      <c r="M300" t="s">
        <v>13</v>
      </c>
      <c r="N300">
        <v>0.99299999999999999</v>
      </c>
      <c r="O300">
        <v>17.100000000000001</v>
      </c>
      <c r="P300">
        <v>448</v>
      </c>
      <c r="R300" s="4">
        <v>1.5</v>
      </c>
      <c r="S300" s="4">
        <v>1</v>
      </c>
      <c r="T300" s="4"/>
      <c r="U300" s="4">
        <f t="shared" si="35"/>
        <v>17.100000000000001</v>
      </c>
      <c r="V300" s="4">
        <f t="shared" si="33"/>
        <v>9.6000000000000014</v>
      </c>
      <c r="W300" s="4">
        <f t="shared" si="36"/>
        <v>14.400000000000002</v>
      </c>
      <c r="AD300" s="4">
        <v>1</v>
      </c>
      <c r="AE300" s="4"/>
      <c r="AF300" s="4">
        <f t="shared" si="37"/>
        <v>448</v>
      </c>
      <c r="AG300" s="4">
        <f t="shared" si="34"/>
        <v>107</v>
      </c>
      <c r="AH300" s="4">
        <f t="shared" si="38"/>
        <v>160.5</v>
      </c>
    </row>
    <row r="301" spans="1:40" x14ac:dyDescent="0.25">
      <c r="A301" s="1">
        <v>43917</v>
      </c>
      <c r="B301" t="s">
        <v>393</v>
      </c>
      <c r="C301" t="s">
        <v>363</v>
      </c>
      <c r="D301">
        <v>133</v>
      </c>
      <c r="E301">
        <v>1</v>
      </c>
      <c r="F301">
        <v>1</v>
      </c>
      <c r="G301" t="s">
        <v>12</v>
      </c>
      <c r="H301" t="s">
        <v>13</v>
      </c>
      <c r="I301">
        <v>3.7999999999999999E-2</v>
      </c>
      <c r="J301">
        <v>0.83299999999999996</v>
      </c>
      <c r="K301">
        <v>21.2</v>
      </c>
      <c r="L301" t="s">
        <v>14</v>
      </c>
      <c r="M301" t="s">
        <v>13</v>
      </c>
      <c r="N301">
        <v>1.07</v>
      </c>
      <c r="O301">
        <v>18.3</v>
      </c>
      <c r="P301">
        <v>480</v>
      </c>
      <c r="R301" s="4">
        <v>1.5</v>
      </c>
      <c r="S301" s="4">
        <v>1</v>
      </c>
      <c r="T301" s="4"/>
      <c r="U301" s="4">
        <f t="shared" si="35"/>
        <v>21.2</v>
      </c>
      <c r="V301" s="4">
        <f t="shared" si="33"/>
        <v>13.7</v>
      </c>
      <c r="W301" s="4">
        <f t="shared" si="36"/>
        <v>20.549999999999997</v>
      </c>
      <c r="AD301" s="4">
        <v>1</v>
      </c>
      <c r="AE301" s="4"/>
      <c r="AF301" s="4">
        <f t="shared" si="37"/>
        <v>480</v>
      </c>
      <c r="AG301" s="4">
        <f t="shared" si="34"/>
        <v>139</v>
      </c>
      <c r="AH301" s="4">
        <f t="shared" si="38"/>
        <v>208.5</v>
      </c>
    </row>
    <row r="302" spans="1:40" x14ac:dyDescent="0.25">
      <c r="A302" s="1">
        <v>43917</v>
      </c>
      <c r="B302" t="s">
        <v>393</v>
      </c>
      <c r="C302" t="s">
        <v>364</v>
      </c>
      <c r="D302">
        <v>134</v>
      </c>
      <c r="E302">
        <v>1</v>
      </c>
      <c r="F302">
        <v>1</v>
      </c>
      <c r="G302" t="s">
        <v>12</v>
      </c>
      <c r="H302" t="s">
        <v>13</v>
      </c>
      <c r="I302">
        <v>5.1900000000000002E-2</v>
      </c>
      <c r="J302">
        <v>1.1299999999999999</v>
      </c>
      <c r="K302">
        <v>26.2</v>
      </c>
      <c r="L302" t="s">
        <v>14</v>
      </c>
      <c r="M302" t="s">
        <v>13</v>
      </c>
      <c r="N302">
        <v>1.47</v>
      </c>
      <c r="O302">
        <v>25.4</v>
      </c>
      <c r="P302">
        <v>663</v>
      </c>
      <c r="R302" s="4">
        <v>1.5</v>
      </c>
      <c r="S302" s="4">
        <v>1</v>
      </c>
      <c r="T302" s="4"/>
      <c r="U302" s="4">
        <f t="shared" si="35"/>
        <v>26.2</v>
      </c>
      <c r="V302" s="4">
        <f t="shared" si="33"/>
        <v>18.7</v>
      </c>
      <c r="W302" s="4">
        <f t="shared" si="36"/>
        <v>28.049999999999997</v>
      </c>
      <c r="AD302" s="4">
        <v>1</v>
      </c>
      <c r="AE302" s="4"/>
      <c r="AF302" s="4">
        <f t="shared" si="37"/>
        <v>663</v>
      </c>
      <c r="AG302" s="4">
        <f t="shared" si="34"/>
        <v>322</v>
      </c>
      <c r="AH302" s="4">
        <f t="shared" si="38"/>
        <v>483</v>
      </c>
    </row>
    <row r="303" spans="1:40" x14ac:dyDescent="0.25">
      <c r="A303" s="1">
        <v>43917</v>
      </c>
      <c r="B303" t="s">
        <v>393</v>
      </c>
      <c r="C303" t="s">
        <v>365</v>
      </c>
      <c r="D303">
        <v>135</v>
      </c>
      <c r="E303">
        <v>1</v>
      </c>
      <c r="F303">
        <v>1</v>
      </c>
      <c r="G303" t="s">
        <v>12</v>
      </c>
      <c r="H303" t="s">
        <v>13</v>
      </c>
      <c r="I303">
        <v>0.153</v>
      </c>
      <c r="J303">
        <v>3.02</v>
      </c>
      <c r="K303">
        <v>58.9</v>
      </c>
      <c r="L303" t="s">
        <v>14</v>
      </c>
      <c r="M303" t="s">
        <v>13</v>
      </c>
      <c r="N303">
        <v>1.18</v>
      </c>
      <c r="O303">
        <v>20.3</v>
      </c>
      <c r="P303">
        <v>530</v>
      </c>
      <c r="R303" s="4">
        <v>1.5</v>
      </c>
      <c r="S303" s="4">
        <v>1</v>
      </c>
      <c r="T303" s="4"/>
      <c r="U303" s="4">
        <f t="shared" si="35"/>
        <v>58.9</v>
      </c>
      <c r="V303" s="4">
        <f t="shared" si="33"/>
        <v>51.4</v>
      </c>
      <c r="W303" s="4">
        <f t="shared" si="36"/>
        <v>77.099999999999994</v>
      </c>
      <c r="AD303" s="4">
        <v>1</v>
      </c>
      <c r="AE303" s="4"/>
      <c r="AF303" s="4">
        <f t="shared" si="37"/>
        <v>530</v>
      </c>
      <c r="AG303" s="4">
        <f t="shared" si="34"/>
        <v>189</v>
      </c>
      <c r="AH303" s="4">
        <f t="shared" si="38"/>
        <v>283.5</v>
      </c>
    </row>
    <row r="304" spans="1:40" x14ac:dyDescent="0.25">
      <c r="A304" s="1">
        <v>43917</v>
      </c>
      <c r="B304" t="s">
        <v>393</v>
      </c>
      <c r="C304" t="s">
        <v>366</v>
      </c>
      <c r="D304">
        <v>136</v>
      </c>
      <c r="E304">
        <v>1</v>
      </c>
      <c r="F304">
        <v>1</v>
      </c>
      <c r="G304" t="s">
        <v>12</v>
      </c>
      <c r="H304" t="s">
        <v>13</v>
      </c>
      <c r="I304">
        <v>6.1899999999999997E-2</v>
      </c>
      <c r="J304">
        <v>1.34</v>
      </c>
      <c r="K304">
        <v>29.8</v>
      </c>
      <c r="L304" t="s">
        <v>14</v>
      </c>
      <c r="M304" t="s">
        <v>13</v>
      </c>
      <c r="N304">
        <v>1.57</v>
      </c>
      <c r="O304">
        <v>27.2</v>
      </c>
      <c r="P304">
        <v>707</v>
      </c>
      <c r="R304" s="4">
        <v>1.5</v>
      </c>
      <c r="S304" s="4">
        <v>1</v>
      </c>
      <c r="T304" s="4"/>
      <c r="U304" s="4">
        <f t="shared" si="35"/>
        <v>29.8</v>
      </c>
      <c r="V304" s="4">
        <f t="shared" si="33"/>
        <v>22.3</v>
      </c>
      <c r="W304" s="4">
        <f t="shared" si="36"/>
        <v>33.450000000000003</v>
      </c>
      <c r="AD304" s="4">
        <v>1</v>
      </c>
      <c r="AE304" s="4"/>
      <c r="AF304" s="4">
        <f t="shared" si="37"/>
        <v>707</v>
      </c>
      <c r="AG304" s="4">
        <f t="shared" si="34"/>
        <v>366</v>
      </c>
      <c r="AH304" s="4">
        <f t="shared" si="38"/>
        <v>549</v>
      </c>
    </row>
    <row r="305" spans="1:40" x14ac:dyDescent="0.25">
      <c r="A305" s="1">
        <v>43917</v>
      </c>
      <c r="B305" t="s">
        <v>393</v>
      </c>
      <c r="C305" t="s">
        <v>367</v>
      </c>
      <c r="D305">
        <v>137</v>
      </c>
      <c r="E305">
        <v>1</v>
      </c>
      <c r="F305">
        <v>1</v>
      </c>
      <c r="G305" t="s">
        <v>12</v>
      </c>
      <c r="H305" t="s">
        <v>13</v>
      </c>
      <c r="I305">
        <v>0.14599999999999999</v>
      </c>
      <c r="J305">
        <v>2.83</v>
      </c>
      <c r="K305">
        <v>55.5</v>
      </c>
      <c r="L305" t="s">
        <v>14</v>
      </c>
      <c r="M305" t="s">
        <v>13</v>
      </c>
      <c r="N305">
        <v>1.43</v>
      </c>
      <c r="O305">
        <v>24.8</v>
      </c>
      <c r="P305">
        <v>646</v>
      </c>
      <c r="R305" s="4">
        <v>1.5</v>
      </c>
      <c r="S305" s="4">
        <v>1</v>
      </c>
      <c r="T305" s="4"/>
      <c r="U305" s="4">
        <f t="shared" si="35"/>
        <v>55.5</v>
      </c>
      <c r="V305" s="4">
        <f t="shared" si="33"/>
        <v>48</v>
      </c>
      <c r="W305" s="4">
        <f t="shared" si="36"/>
        <v>72</v>
      </c>
      <c r="Z305" s="7">
        <f>ABS(100*ABS(W305-W299)/AVERAGE(W305,W299))</f>
        <v>40</v>
      </c>
      <c r="AA305" s="7" t="str">
        <f>IF(W305&gt;10, (IF((AND(Z305&gt;=0,Z305&lt;=20)=TRUE),"PASS","FAIL")),(IF((AND(Z305&gt;=0,Z305&lt;=50)=TRUE),"PASS","FAIL")))</f>
        <v>FAIL</v>
      </c>
      <c r="AD305" s="4">
        <v>1</v>
      </c>
      <c r="AE305" s="4"/>
      <c r="AF305" s="4">
        <f t="shared" si="37"/>
        <v>646</v>
      </c>
      <c r="AG305" s="4">
        <f t="shared" si="34"/>
        <v>305</v>
      </c>
      <c r="AH305" s="4">
        <f t="shared" si="38"/>
        <v>457.5</v>
      </c>
      <c r="AK305" s="7">
        <f>ABS(100*ABS(AH305-AH299)/AVERAGE(AH305,AH299))</f>
        <v>51.546391752577321</v>
      </c>
      <c r="AL305" s="7" t="str">
        <f>IF(AH305&gt;10, (IF((AND(AK305&gt;=0,AK305&lt;=20)=TRUE),"PASS","FAIL")),(IF((AND(AK305&gt;=0,AK305&lt;=50)=TRUE),"PASS","FAIL")))</f>
        <v>FAIL</v>
      </c>
    </row>
    <row r="306" spans="1:40" x14ac:dyDescent="0.25">
      <c r="A306" s="1">
        <v>43917</v>
      </c>
      <c r="B306" t="s">
        <v>393</v>
      </c>
      <c r="C306" t="s">
        <v>368</v>
      </c>
      <c r="D306">
        <v>138</v>
      </c>
      <c r="E306">
        <v>1</v>
      </c>
      <c r="F306">
        <v>1</v>
      </c>
      <c r="G306" t="s">
        <v>12</v>
      </c>
      <c r="H306" t="s">
        <v>13</v>
      </c>
      <c r="I306">
        <v>0.109</v>
      </c>
      <c r="J306">
        <v>2.19</v>
      </c>
      <c r="K306">
        <v>44.3</v>
      </c>
      <c r="L306" t="s">
        <v>14</v>
      </c>
      <c r="M306" t="s">
        <v>13</v>
      </c>
      <c r="N306">
        <v>1.86</v>
      </c>
      <c r="O306">
        <v>32.200000000000003</v>
      </c>
      <c r="P306">
        <v>836</v>
      </c>
      <c r="R306" s="4">
        <v>1.5</v>
      </c>
      <c r="S306" s="4">
        <v>1</v>
      </c>
      <c r="T306" s="4"/>
      <c r="U306" s="4">
        <f t="shared" si="35"/>
        <v>44.3</v>
      </c>
      <c r="V306" s="4">
        <f t="shared" si="33"/>
        <v>36.799999999999997</v>
      </c>
      <c r="W306" s="4">
        <f t="shared" si="36"/>
        <v>55.199999999999996</v>
      </c>
      <c r="AB306" s="7">
        <f>100*((W306*10250)-(W304*10000))/(1000*250)</f>
        <v>92.52</v>
      </c>
      <c r="AC306" s="7" t="str">
        <f>IF(W306&gt;30, (IF((AND(AB306&gt;=80,AB306&lt;=120)=TRUE),"PASS","FAIL")),(IF((AND(AB306&gt;=50,AB306&lt;=150)=TRUE),"PASS","FAIL")))</f>
        <v>PASS</v>
      </c>
      <c r="AD306" s="4">
        <v>1</v>
      </c>
      <c r="AE306" s="4"/>
      <c r="AF306" s="4">
        <f t="shared" si="37"/>
        <v>836</v>
      </c>
      <c r="AG306" s="4">
        <f t="shared" si="34"/>
        <v>495</v>
      </c>
      <c r="AH306" s="4">
        <f t="shared" si="38"/>
        <v>742.5</v>
      </c>
      <c r="AM306" s="7">
        <f>100*((AH306*10250)-(AH304*10000))/(10000*250)</f>
        <v>84.825000000000003</v>
      </c>
      <c r="AN306" s="7" t="str">
        <f>IF(AH306&gt;30, (IF((AND(AM306&gt;=80,AM306&lt;=120)=TRUE),"PASS","FAIL")),(IF((AND(AM306&gt;=50,AM306&lt;=150)=TRUE),"PASS","FAIL")))</f>
        <v>PASS</v>
      </c>
    </row>
    <row r="307" spans="1:40" x14ac:dyDescent="0.25">
      <c r="A307" s="1">
        <v>43917</v>
      </c>
      <c r="B307" t="s">
        <v>393</v>
      </c>
      <c r="C307" t="s">
        <v>369</v>
      </c>
      <c r="D307">
        <v>139</v>
      </c>
      <c r="E307">
        <v>1</v>
      </c>
      <c r="F307">
        <v>1</v>
      </c>
      <c r="G307" t="s">
        <v>12</v>
      </c>
      <c r="H307" t="s">
        <v>13</v>
      </c>
      <c r="I307">
        <v>2.7E-2</v>
      </c>
      <c r="J307">
        <v>0.59099999999999997</v>
      </c>
      <c r="K307">
        <v>17.2</v>
      </c>
      <c r="L307" t="s">
        <v>14</v>
      </c>
      <c r="M307" t="s">
        <v>13</v>
      </c>
      <c r="N307">
        <v>0.84599999999999997</v>
      </c>
      <c r="O307">
        <v>14.7</v>
      </c>
      <c r="P307">
        <v>384</v>
      </c>
      <c r="R307" s="4">
        <v>1.5</v>
      </c>
      <c r="S307" s="4">
        <v>1</v>
      </c>
      <c r="T307" s="4"/>
      <c r="U307" s="4">
        <f t="shared" si="35"/>
        <v>17.2</v>
      </c>
      <c r="V307" s="4">
        <f t="shared" si="33"/>
        <v>9.6999999999999993</v>
      </c>
      <c r="W307" s="4">
        <f t="shared" si="36"/>
        <v>14.549999999999999</v>
      </c>
      <c r="AD307" s="4">
        <v>1</v>
      </c>
      <c r="AE307" s="4"/>
      <c r="AF307" s="4">
        <f t="shared" si="37"/>
        <v>384</v>
      </c>
      <c r="AG307" s="4">
        <f t="shared" si="34"/>
        <v>43</v>
      </c>
      <c r="AH307" s="4">
        <f t="shared" si="38"/>
        <v>64.5</v>
      </c>
    </row>
    <row r="308" spans="1:40" x14ac:dyDescent="0.25">
      <c r="A308" s="1">
        <v>43917</v>
      </c>
      <c r="B308" t="s">
        <v>393</v>
      </c>
      <c r="C308" t="s">
        <v>370</v>
      </c>
      <c r="D308">
        <v>140</v>
      </c>
      <c r="E308">
        <v>1</v>
      </c>
      <c r="F308">
        <v>1</v>
      </c>
      <c r="G308" t="s">
        <v>12</v>
      </c>
      <c r="H308" t="s">
        <v>13</v>
      </c>
      <c r="I308">
        <v>2.8799999999999999E-2</v>
      </c>
      <c r="J308">
        <v>0.624</v>
      </c>
      <c r="K308">
        <v>17.8</v>
      </c>
      <c r="L308" t="s">
        <v>14</v>
      </c>
      <c r="M308" t="s">
        <v>13</v>
      </c>
      <c r="N308">
        <v>0.83899999999999997</v>
      </c>
      <c r="O308">
        <v>14.5</v>
      </c>
      <c r="P308">
        <v>379</v>
      </c>
      <c r="R308" s="4">
        <v>1.5</v>
      </c>
      <c r="S308" s="4">
        <v>1</v>
      </c>
      <c r="T308" s="4"/>
      <c r="U308" s="4">
        <f t="shared" si="35"/>
        <v>17.8</v>
      </c>
      <c r="V308" s="4">
        <f t="shared" si="33"/>
        <v>10.3</v>
      </c>
      <c r="W308" s="4">
        <f t="shared" si="36"/>
        <v>15.450000000000001</v>
      </c>
      <c r="AD308" s="4">
        <v>1</v>
      </c>
      <c r="AE308" s="4"/>
      <c r="AF308" s="4">
        <f t="shared" si="37"/>
        <v>379</v>
      </c>
      <c r="AG308" s="4">
        <f t="shared" si="34"/>
        <v>38</v>
      </c>
      <c r="AH308" s="4">
        <f t="shared" si="38"/>
        <v>57</v>
      </c>
    </row>
    <row r="309" spans="1:40" x14ac:dyDescent="0.25">
      <c r="A309" s="1">
        <v>43917</v>
      </c>
      <c r="B309" t="s">
        <v>393</v>
      </c>
      <c r="C309" t="s">
        <v>325</v>
      </c>
      <c r="D309" t="s">
        <v>18</v>
      </c>
      <c r="E309">
        <v>1</v>
      </c>
      <c r="F309">
        <v>1</v>
      </c>
      <c r="G309" t="s">
        <v>12</v>
      </c>
      <c r="H309" t="s">
        <v>13</v>
      </c>
      <c r="I309">
        <v>6.2100000000000002E-2</v>
      </c>
      <c r="J309">
        <v>1.1000000000000001</v>
      </c>
      <c r="K309">
        <v>25.8</v>
      </c>
      <c r="L309" t="s">
        <v>14</v>
      </c>
      <c r="M309" t="s">
        <v>13</v>
      </c>
      <c r="N309">
        <v>0.48499999999999999</v>
      </c>
      <c r="O309">
        <v>8.3800000000000008</v>
      </c>
      <c r="P309">
        <v>222</v>
      </c>
      <c r="R309" s="4">
        <v>1</v>
      </c>
      <c r="S309" s="4">
        <v>1</v>
      </c>
      <c r="T309" s="4"/>
      <c r="U309" s="4">
        <f t="shared" si="35"/>
        <v>25.8</v>
      </c>
      <c r="V309" s="4">
        <f t="shared" si="33"/>
        <v>25.8</v>
      </c>
      <c r="W309" s="4">
        <f t="shared" si="36"/>
        <v>25.8</v>
      </c>
      <c r="X309" s="5">
        <f>100*(W309-25)/25</f>
        <v>3.2000000000000028</v>
      </c>
      <c r="Y309" s="5" t="str">
        <f>IF((ABS(X309))&lt;=20,"PASS","FAIL")</f>
        <v>PASS</v>
      </c>
      <c r="AD309" s="4">
        <v>1</v>
      </c>
      <c r="AE309" s="4"/>
      <c r="AF309" s="4">
        <f t="shared" si="37"/>
        <v>222</v>
      </c>
      <c r="AG309" s="4">
        <f t="shared" si="34"/>
        <v>222</v>
      </c>
      <c r="AH309" s="4">
        <f t="shared" si="38"/>
        <v>222</v>
      </c>
      <c r="AI309" s="5">
        <f>100*(AH309-250)/250</f>
        <v>-11.2</v>
      </c>
      <c r="AJ309" s="5" t="str">
        <f>IF((ABS(AI309))&lt;=20,"PASS","FAIL")</f>
        <v>PASS</v>
      </c>
    </row>
    <row r="310" spans="1:40" x14ac:dyDescent="0.25">
      <c r="A310" s="1">
        <v>43917</v>
      </c>
      <c r="B310" t="s">
        <v>393</v>
      </c>
      <c r="C310" t="s">
        <v>189</v>
      </c>
      <c r="D310" t="s">
        <v>23</v>
      </c>
      <c r="E310">
        <v>1</v>
      </c>
      <c r="F310">
        <v>1</v>
      </c>
      <c r="G310" t="s">
        <v>12</v>
      </c>
      <c r="H310" t="s">
        <v>13</v>
      </c>
      <c r="I310">
        <v>-1.7500000000000002E-2</v>
      </c>
      <c r="J310">
        <v>-0.37</v>
      </c>
      <c r="K310">
        <v>1.54</v>
      </c>
      <c r="L310" t="s">
        <v>14</v>
      </c>
      <c r="M310" t="s">
        <v>13</v>
      </c>
      <c r="N310">
        <v>-1.5699999999999999E-2</v>
      </c>
      <c r="O310">
        <v>-9.2899999999999996E-2</v>
      </c>
      <c r="P310">
        <v>1.83</v>
      </c>
      <c r="R310" s="4">
        <v>1</v>
      </c>
      <c r="S310" s="4">
        <v>1</v>
      </c>
      <c r="T310" s="4"/>
      <c r="U310" s="4">
        <f t="shared" si="35"/>
        <v>1.54</v>
      </c>
      <c r="V310" s="4">
        <f t="shared" si="33"/>
        <v>1.54</v>
      </c>
      <c r="W310" s="4">
        <f t="shared" si="36"/>
        <v>1.54</v>
      </c>
      <c r="AD310" s="4">
        <v>1</v>
      </c>
      <c r="AE310" s="4"/>
      <c r="AF310" s="4">
        <f t="shared" si="37"/>
        <v>1.83</v>
      </c>
      <c r="AG310" s="4">
        <f t="shared" si="34"/>
        <v>1.83</v>
      </c>
      <c r="AH310" s="4">
        <f t="shared" si="38"/>
        <v>1.83</v>
      </c>
    </row>
    <row r="311" spans="1:40" x14ac:dyDescent="0.25">
      <c r="A311" s="1">
        <v>43917</v>
      </c>
      <c r="B311" t="s">
        <v>393</v>
      </c>
      <c r="C311" t="s">
        <v>371</v>
      </c>
      <c r="D311">
        <v>141</v>
      </c>
      <c r="E311">
        <v>1</v>
      </c>
      <c r="F311">
        <v>1</v>
      </c>
      <c r="G311" t="s">
        <v>12</v>
      </c>
      <c r="H311" t="s">
        <v>13</v>
      </c>
      <c r="I311">
        <v>3.2300000000000002E-2</v>
      </c>
      <c r="J311">
        <v>0.71599999999999997</v>
      </c>
      <c r="K311">
        <v>19.3</v>
      </c>
      <c r="L311" t="s">
        <v>14</v>
      </c>
      <c r="M311" t="s">
        <v>13</v>
      </c>
      <c r="N311">
        <v>0.89</v>
      </c>
      <c r="O311">
        <v>15.3</v>
      </c>
      <c r="P311">
        <v>400</v>
      </c>
      <c r="R311" s="4">
        <v>1.5</v>
      </c>
      <c r="S311" s="4">
        <v>1</v>
      </c>
      <c r="T311" s="4"/>
      <c r="U311" s="4">
        <f t="shared" si="35"/>
        <v>19.3</v>
      </c>
      <c r="V311" s="4">
        <f t="shared" si="33"/>
        <v>11.8</v>
      </c>
      <c r="W311" s="4">
        <f t="shared" si="36"/>
        <v>17.700000000000003</v>
      </c>
      <c r="AD311" s="4">
        <v>1</v>
      </c>
      <c r="AE311" s="4"/>
      <c r="AF311" s="4">
        <f t="shared" si="37"/>
        <v>400</v>
      </c>
      <c r="AG311" s="4">
        <f t="shared" si="34"/>
        <v>59</v>
      </c>
      <c r="AH311" s="4">
        <f t="shared" si="38"/>
        <v>88.5</v>
      </c>
    </row>
    <row r="312" spans="1:40" x14ac:dyDescent="0.25">
      <c r="A312" s="1">
        <v>43917</v>
      </c>
      <c r="B312" t="s">
        <v>393</v>
      </c>
      <c r="C312" t="s">
        <v>372</v>
      </c>
      <c r="D312">
        <v>142</v>
      </c>
      <c r="E312">
        <v>1</v>
      </c>
      <c r="F312">
        <v>1</v>
      </c>
      <c r="G312" t="s">
        <v>12</v>
      </c>
      <c r="H312" t="s">
        <v>13</v>
      </c>
      <c r="I312">
        <v>2.8000000000000001E-2</v>
      </c>
      <c r="J312">
        <v>0.59399999999999997</v>
      </c>
      <c r="K312">
        <v>17.3</v>
      </c>
      <c r="L312" t="s">
        <v>14</v>
      </c>
      <c r="M312" t="s">
        <v>13</v>
      </c>
      <c r="N312">
        <v>0.85299999999999998</v>
      </c>
      <c r="O312">
        <v>14.8</v>
      </c>
      <c r="P312">
        <v>388</v>
      </c>
      <c r="R312" s="4">
        <v>1.5</v>
      </c>
      <c r="S312" s="4">
        <v>1</v>
      </c>
      <c r="T312" s="4"/>
      <c r="U312" s="4">
        <f t="shared" si="35"/>
        <v>17.3</v>
      </c>
      <c r="V312" s="4">
        <f t="shared" si="33"/>
        <v>9.8000000000000007</v>
      </c>
      <c r="W312" s="4">
        <f t="shared" si="36"/>
        <v>14.700000000000001</v>
      </c>
      <c r="AD312" s="4">
        <v>1</v>
      </c>
      <c r="AE312" s="4"/>
      <c r="AF312" s="4">
        <f t="shared" si="37"/>
        <v>388</v>
      </c>
      <c r="AG312" s="4">
        <f t="shared" si="34"/>
        <v>47</v>
      </c>
      <c r="AH312" s="4">
        <f t="shared" si="38"/>
        <v>70.5</v>
      </c>
    </row>
    <row r="313" spans="1:40" x14ac:dyDescent="0.25">
      <c r="A313" s="1">
        <v>43917</v>
      </c>
      <c r="B313" t="s">
        <v>393</v>
      </c>
      <c r="C313" t="s">
        <v>373</v>
      </c>
      <c r="D313">
        <v>143</v>
      </c>
      <c r="E313">
        <v>1</v>
      </c>
      <c r="F313">
        <v>1</v>
      </c>
      <c r="G313" t="s">
        <v>12</v>
      </c>
      <c r="H313" t="s">
        <v>13</v>
      </c>
      <c r="I313">
        <v>2.93E-2</v>
      </c>
      <c r="J313">
        <v>0.60299999999999998</v>
      </c>
      <c r="K313">
        <v>17.399999999999999</v>
      </c>
      <c r="L313" t="s">
        <v>14</v>
      </c>
      <c r="M313" t="s">
        <v>13</v>
      </c>
      <c r="N313">
        <v>0.86299999999999999</v>
      </c>
      <c r="O313">
        <v>14.9</v>
      </c>
      <c r="P313">
        <v>390</v>
      </c>
      <c r="R313" s="4">
        <v>1.5</v>
      </c>
      <c r="S313" s="4">
        <v>1</v>
      </c>
      <c r="T313" s="4"/>
      <c r="U313" s="4">
        <f t="shared" si="35"/>
        <v>17.399999999999999</v>
      </c>
      <c r="V313" s="4">
        <f t="shared" si="33"/>
        <v>9.8999999999999986</v>
      </c>
      <c r="W313" s="4">
        <f t="shared" si="36"/>
        <v>14.849999999999998</v>
      </c>
      <c r="AD313" s="4">
        <v>1</v>
      </c>
      <c r="AE313" s="4"/>
      <c r="AF313" s="4">
        <f t="shared" si="37"/>
        <v>390</v>
      </c>
      <c r="AG313" s="4">
        <f t="shared" si="34"/>
        <v>49</v>
      </c>
      <c r="AH313" s="4">
        <f t="shared" si="38"/>
        <v>73.5</v>
      </c>
    </row>
    <row r="314" spans="1:40" x14ac:dyDescent="0.25">
      <c r="A314" s="1">
        <v>43917</v>
      </c>
      <c r="B314" t="s">
        <v>393</v>
      </c>
      <c r="C314" t="s">
        <v>374</v>
      </c>
      <c r="D314">
        <v>144</v>
      </c>
      <c r="E314">
        <v>1</v>
      </c>
      <c r="F314">
        <v>1</v>
      </c>
      <c r="G314" t="s">
        <v>12</v>
      </c>
      <c r="H314" t="s">
        <v>13</v>
      </c>
      <c r="I314">
        <v>2.93E-2</v>
      </c>
      <c r="J314">
        <v>0.63100000000000001</v>
      </c>
      <c r="K314">
        <v>17.899999999999999</v>
      </c>
      <c r="L314" t="s">
        <v>14</v>
      </c>
      <c r="M314" t="s">
        <v>13</v>
      </c>
      <c r="N314">
        <v>0.85599999999999998</v>
      </c>
      <c r="O314">
        <v>14.8</v>
      </c>
      <c r="P314">
        <v>389</v>
      </c>
      <c r="R314" s="4">
        <v>1.5</v>
      </c>
      <c r="S314" s="4">
        <v>1</v>
      </c>
      <c r="T314" s="4"/>
      <c r="U314" s="4">
        <f t="shared" si="35"/>
        <v>17.899999999999999</v>
      </c>
      <c r="V314" s="4">
        <f t="shared" si="33"/>
        <v>10.399999999999999</v>
      </c>
      <c r="W314" s="4">
        <f t="shared" si="36"/>
        <v>15.599999999999998</v>
      </c>
      <c r="AD314" s="4">
        <v>1</v>
      </c>
      <c r="AE314" s="4"/>
      <c r="AF314" s="4">
        <f t="shared" si="37"/>
        <v>389</v>
      </c>
      <c r="AG314" s="4">
        <f t="shared" si="34"/>
        <v>48</v>
      </c>
      <c r="AH314" s="4">
        <f t="shared" si="38"/>
        <v>72</v>
      </c>
    </row>
    <row r="315" spans="1:40" x14ac:dyDescent="0.25">
      <c r="A315" s="1">
        <v>43917</v>
      </c>
      <c r="B315" t="s">
        <v>393</v>
      </c>
      <c r="C315" t="s">
        <v>375</v>
      </c>
      <c r="D315">
        <v>145</v>
      </c>
      <c r="E315">
        <v>1</v>
      </c>
      <c r="F315">
        <v>1</v>
      </c>
      <c r="G315" t="s">
        <v>12</v>
      </c>
      <c r="H315" t="s">
        <v>13</v>
      </c>
      <c r="I315">
        <v>3.0599999999999999E-2</v>
      </c>
      <c r="J315">
        <v>0.66600000000000004</v>
      </c>
      <c r="K315">
        <v>18.5</v>
      </c>
      <c r="L315" t="s">
        <v>14</v>
      </c>
      <c r="M315" t="s">
        <v>13</v>
      </c>
      <c r="N315">
        <v>0.86299999999999999</v>
      </c>
      <c r="O315">
        <v>14.9</v>
      </c>
      <c r="P315">
        <v>392</v>
      </c>
      <c r="R315" s="4">
        <v>1.5</v>
      </c>
      <c r="S315" s="4">
        <v>1</v>
      </c>
      <c r="T315" s="4"/>
      <c r="U315" s="4">
        <f t="shared" si="35"/>
        <v>18.5</v>
      </c>
      <c r="V315" s="4">
        <f t="shared" si="33"/>
        <v>11</v>
      </c>
      <c r="W315" s="4">
        <f t="shared" si="36"/>
        <v>16.5</v>
      </c>
      <c r="AD315" s="4">
        <v>1</v>
      </c>
      <c r="AE315" s="4"/>
      <c r="AF315" s="4">
        <f t="shared" si="37"/>
        <v>392</v>
      </c>
      <c r="AG315" s="4">
        <f t="shared" si="34"/>
        <v>51</v>
      </c>
      <c r="AH315" s="4">
        <f t="shared" si="38"/>
        <v>76.5</v>
      </c>
    </row>
    <row r="316" spans="1:40" x14ac:dyDescent="0.25">
      <c r="A316" s="1">
        <v>43917</v>
      </c>
      <c r="B316" t="s">
        <v>393</v>
      </c>
      <c r="C316" t="s">
        <v>376</v>
      </c>
      <c r="D316">
        <v>146</v>
      </c>
      <c r="E316">
        <v>1</v>
      </c>
      <c r="F316">
        <v>1</v>
      </c>
      <c r="G316" t="s">
        <v>12</v>
      </c>
      <c r="H316" t="s">
        <v>13</v>
      </c>
      <c r="I316">
        <v>3.3399999999999999E-2</v>
      </c>
      <c r="J316">
        <v>0.752</v>
      </c>
      <c r="K316">
        <v>19.899999999999999</v>
      </c>
      <c r="L316" t="s">
        <v>14</v>
      </c>
      <c r="M316" t="s">
        <v>13</v>
      </c>
      <c r="N316">
        <v>0.78</v>
      </c>
      <c r="O316">
        <v>13.5</v>
      </c>
      <c r="P316">
        <v>353</v>
      </c>
      <c r="R316" s="4">
        <v>1.5</v>
      </c>
      <c r="S316" s="4">
        <v>1</v>
      </c>
      <c r="T316" s="4"/>
      <c r="U316" s="4">
        <f t="shared" si="35"/>
        <v>19.899999999999999</v>
      </c>
      <c r="V316" s="4">
        <f t="shared" si="33"/>
        <v>12.399999999999999</v>
      </c>
      <c r="W316" s="4">
        <f t="shared" si="36"/>
        <v>18.599999999999998</v>
      </c>
      <c r="AD316" s="4">
        <v>1</v>
      </c>
      <c r="AE316" s="4"/>
      <c r="AF316" s="4">
        <f t="shared" si="37"/>
        <v>353</v>
      </c>
      <c r="AG316" s="4">
        <f t="shared" si="34"/>
        <v>12</v>
      </c>
      <c r="AH316" s="4">
        <f t="shared" si="38"/>
        <v>18</v>
      </c>
    </row>
    <row r="317" spans="1:40" x14ac:dyDescent="0.25">
      <c r="A317" s="1">
        <v>43917</v>
      </c>
      <c r="B317" t="s">
        <v>393</v>
      </c>
      <c r="C317" t="s">
        <v>396</v>
      </c>
      <c r="D317">
        <v>166</v>
      </c>
      <c r="E317">
        <v>1</v>
      </c>
      <c r="F317">
        <v>1</v>
      </c>
      <c r="G317" t="s">
        <v>12</v>
      </c>
      <c r="H317" t="s">
        <v>13</v>
      </c>
      <c r="I317">
        <v>-4.9500000000000004E-3</v>
      </c>
      <c r="J317">
        <v>-4.9700000000000001E-2</v>
      </c>
      <c r="K317">
        <v>6.72</v>
      </c>
      <c r="L317" t="s">
        <v>14</v>
      </c>
      <c r="M317" t="s">
        <v>13</v>
      </c>
      <c r="N317">
        <v>0.9</v>
      </c>
      <c r="O317">
        <v>15.8</v>
      </c>
      <c r="P317">
        <v>414</v>
      </c>
      <c r="R317" s="4">
        <v>1.5</v>
      </c>
      <c r="S317" s="4">
        <v>2</v>
      </c>
      <c r="T317" s="4" t="s">
        <v>408</v>
      </c>
      <c r="U317" s="4">
        <f t="shared" si="35"/>
        <v>6.72</v>
      </c>
      <c r="V317" s="4">
        <f>IF(R317=1,U317,(U317-(0.25*7.5)))</f>
        <v>4.8449999999999998</v>
      </c>
      <c r="W317" s="4">
        <f>IF(R317=1,U317,(V317*R317*4))</f>
        <v>29.07</v>
      </c>
      <c r="AD317" s="4">
        <v>2</v>
      </c>
      <c r="AE317" s="4" t="s">
        <v>408</v>
      </c>
      <c r="AF317" s="4">
        <f t="shared" si="37"/>
        <v>414</v>
      </c>
      <c r="AG317" s="4">
        <f>IF(R317=1,AF317,(AF317-(0.25*341)))</f>
        <v>328.75</v>
      </c>
      <c r="AH317" s="4">
        <f>IF(R317=1,AF317,(AG317*R317*4))</f>
        <v>1972.5</v>
      </c>
    </row>
    <row r="318" spans="1:40" x14ac:dyDescent="0.25">
      <c r="A318" s="1">
        <v>43917</v>
      </c>
      <c r="B318" t="s">
        <v>393</v>
      </c>
      <c r="C318" t="s">
        <v>397</v>
      </c>
      <c r="D318">
        <v>167</v>
      </c>
      <c r="E318">
        <v>1</v>
      </c>
      <c r="F318">
        <v>1</v>
      </c>
      <c r="G318" t="s">
        <v>12</v>
      </c>
      <c r="H318" t="s">
        <v>13</v>
      </c>
      <c r="I318">
        <v>-4.2700000000000004E-3</v>
      </c>
      <c r="J318">
        <v>-6.2199999999999998E-2</v>
      </c>
      <c r="K318">
        <v>6.51</v>
      </c>
      <c r="L318" t="s">
        <v>14</v>
      </c>
      <c r="M318" t="s">
        <v>13</v>
      </c>
      <c r="N318">
        <v>0.55300000000000005</v>
      </c>
      <c r="O318">
        <v>9.6199999999999992</v>
      </c>
      <c r="P318">
        <v>254</v>
      </c>
      <c r="R318" s="4">
        <v>1.5</v>
      </c>
      <c r="S318" s="4">
        <v>2</v>
      </c>
      <c r="T318" s="4" t="s">
        <v>408</v>
      </c>
      <c r="U318" s="4">
        <f t="shared" si="35"/>
        <v>6.51</v>
      </c>
      <c r="V318" s="4">
        <f t="shared" ref="V318:V320" si="39">IF(R318=1,U318,(U318-(0.25*7.5)))</f>
        <v>4.6349999999999998</v>
      </c>
      <c r="W318" s="4">
        <f t="shared" ref="W318:W321" si="40">IF(R318=1,U318,(V318*R318*4))</f>
        <v>27.81</v>
      </c>
      <c r="AD318" s="4">
        <v>2</v>
      </c>
      <c r="AE318" s="4" t="s">
        <v>408</v>
      </c>
      <c r="AF318" s="4">
        <f t="shared" si="37"/>
        <v>254</v>
      </c>
      <c r="AG318" s="4">
        <f t="shared" ref="AG318:AG321" si="41">IF(R318=1,AF318,(AF318-(0.25*341)))</f>
        <v>168.75</v>
      </c>
      <c r="AH318" s="4">
        <f t="shared" ref="AH318:AH321" si="42">IF(R318=1,AF318,(AG318*R318*4))</f>
        <v>1012.5</v>
      </c>
    </row>
    <row r="319" spans="1:40" x14ac:dyDescent="0.25">
      <c r="A319" s="1">
        <v>43917</v>
      </c>
      <c r="B319" t="s">
        <v>393</v>
      </c>
      <c r="C319" t="s">
        <v>398</v>
      </c>
      <c r="D319">
        <v>168</v>
      </c>
      <c r="E319">
        <v>1</v>
      </c>
      <c r="F319">
        <v>1</v>
      </c>
      <c r="G319" t="s">
        <v>12</v>
      </c>
      <c r="H319" t="s">
        <v>13</v>
      </c>
      <c r="I319">
        <v>1.34E-2</v>
      </c>
      <c r="J319">
        <v>0.28899999999999998</v>
      </c>
      <c r="K319">
        <v>12.2</v>
      </c>
      <c r="L319" t="s">
        <v>14</v>
      </c>
      <c r="M319" t="s">
        <v>13</v>
      </c>
      <c r="N319">
        <v>0.61499999999999999</v>
      </c>
      <c r="O319">
        <v>10.8</v>
      </c>
      <c r="P319">
        <v>284</v>
      </c>
      <c r="R319" s="4">
        <v>1.5</v>
      </c>
      <c r="S319" s="4">
        <v>2</v>
      </c>
      <c r="T319" s="4" t="s">
        <v>408</v>
      </c>
      <c r="U319" s="4">
        <f t="shared" si="35"/>
        <v>12.2</v>
      </c>
      <c r="V319" s="4">
        <f t="shared" si="39"/>
        <v>10.324999999999999</v>
      </c>
      <c r="W319" s="4">
        <f t="shared" si="40"/>
        <v>61.949999999999996</v>
      </c>
      <c r="AD319" s="4">
        <v>2</v>
      </c>
      <c r="AE319" s="4" t="s">
        <v>408</v>
      </c>
      <c r="AF319" s="4">
        <f t="shared" si="37"/>
        <v>284</v>
      </c>
      <c r="AG319" s="4">
        <f t="shared" si="41"/>
        <v>198.75</v>
      </c>
      <c r="AH319" s="4">
        <f t="shared" si="42"/>
        <v>1192.5</v>
      </c>
    </row>
    <row r="320" spans="1:40" x14ac:dyDescent="0.25">
      <c r="A320" s="1">
        <v>43917</v>
      </c>
      <c r="B320" t="s">
        <v>393</v>
      </c>
      <c r="C320" t="s">
        <v>399</v>
      </c>
      <c r="D320">
        <v>169</v>
      </c>
      <c r="E320">
        <v>1</v>
      </c>
      <c r="F320">
        <v>1</v>
      </c>
      <c r="G320" t="s">
        <v>12</v>
      </c>
      <c r="H320" t="s">
        <v>13</v>
      </c>
      <c r="I320">
        <v>-4.4900000000000001E-3</v>
      </c>
      <c r="J320">
        <v>-0.113</v>
      </c>
      <c r="K320">
        <v>5.68</v>
      </c>
      <c r="L320" t="s">
        <v>14</v>
      </c>
      <c r="M320" t="s">
        <v>13</v>
      </c>
      <c r="N320">
        <v>1.17</v>
      </c>
      <c r="O320">
        <v>20.399999999999999</v>
      </c>
      <c r="P320">
        <v>532</v>
      </c>
      <c r="R320" s="4">
        <v>1.5</v>
      </c>
      <c r="S320" s="4">
        <v>2</v>
      </c>
      <c r="T320" s="4" t="s">
        <v>408</v>
      </c>
      <c r="U320" s="4">
        <f t="shared" si="35"/>
        <v>5.68</v>
      </c>
      <c r="V320" s="4">
        <f t="shared" si="39"/>
        <v>3.8049999999999997</v>
      </c>
      <c r="W320" s="4">
        <f t="shared" si="40"/>
        <v>22.83</v>
      </c>
      <c r="AD320" s="4">
        <v>2</v>
      </c>
      <c r="AE320" s="4" t="s">
        <v>408</v>
      </c>
      <c r="AF320" s="4">
        <f t="shared" si="37"/>
        <v>532</v>
      </c>
      <c r="AG320" s="4">
        <f t="shared" si="41"/>
        <v>446.75</v>
      </c>
      <c r="AH320" s="4">
        <f t="shared" si="42"/>
        <v>2680.5</v>
      </c>
    </row>
    <row r="321" spans="1:36" x14ac:dyDescent="0.25">
      <c r="A321" s="1">
        <v>43917</v>
      </c>
      <c r="B321" t="s">
        <v>393</v>
      </c>
      <c r="C321" t="s">
        <v>400</v>
      </c>
      <c r="D321">
        <v>170</v>
      </c>
      <c r="E321">
        <v>1</v>
      </c>
      <c r="F321">
        <v>1</v>
      </c>
      <c r="G321" t="s">
        <v>12</v>
      </c>
      <c r="H321" t="s">
        <v>13</v>
      </c>
      <c r="I321">
        <v>1.41E-2</v>
      </c>
      <c r="J321">
        <v>0.29899999999999999</v>
      </c>
      <c r="K321">
        <v>12.4</v>
      </c>
      <c r="L321" t="s">
        <v>14</v>
      </c>
      <c r="M321" t="s">
        <v>13</v>
      </c>
      <c r="N321">
        <v>1.04</v>
      </c>
      <c r="O321">
        <v>18.100000000000001</v>
      </c>
      <c r="P321">
        <v>474</v>
      </c>
      <c r="R321" s="4">
        <v>1.5</v>
      </c>
      <c r="S321" s="4">
        <v>2</v>
      </c>
      <c r="T321" s="4" t="s">
        <v>408</v>
      </c>
      <c r="U321" s="4">
        <f t="shared" si="35"/>
        <v>12.4</v>
      </c>
      <c r="V321" s="4">
        <f>IF(R321=1,U321,(U321-(0.25*7.5)))</f>
        <v>10.525</v>
      </c>
      <c r="W321" s="4">
        <f t="shared" si="40"/>
        <v>63.150000000000006</v>
      </c>
      <c r="AD321" s="4">
        <v>2</v>
      </c>
      <c r="AE321" s="4" t="s">
        <v>408</v>
      </c>
      <c r="AF321" s="4">
        <f t="shared" si="37"/>
        <v>474</v>
      </c>
      <c r="AG321" s="4">
        <f t="shared" si="41"/>
        <v>388.75</v>
      </c>
      <c r="AH321" s="4">
        <f t="shared" si="42"/>
        <v>2332.5</v>
      </c>
    </row>
    <row r="322" spans="1:36" x14ac:dyDescent="0.25">
      <c r="A322" s="1">
        <v>43917</v>
      </c>
      <c r="B322" t="s">
        <v>393</v>
      </c>
      <c r="C322" t="s">
        <v>401</v>
      </c>
      <c r="D322" t="s">
        <v>16</v>
      </c>
      <c r="E322">
        <v>1</v>
      </c>
      <c r="F322">
        <v>1</v>
      </c>
      <c r="G322" t="s">
        <v>12</v>
      </c>
      <c r="H322" t="s">
        <v>13</v>
      </c>
      <c r="I322">
        <v>0.45500000000000002</v>
      </c>
      <c r="J322">
        <v>8.23</v>
      </c>
      <c r="K322">
        <v>158</v>
      </c>
      <c r="L322" t="s">
        <v>14</v>
      </c>
      <c r="M322" t="s">
        <v>13</v>
      </c>
      <c r="N322">
        <v>2.91</v>
      </c>
      <c r="O322">
        <v>50.9</v>
      </c>
      <c r="P322">
        <v>1320</v>
      </c>
      <c r="R322" s="4">
        <v>1</v>
      </c>
      <c r="S322" s="4">
        <v>1</v>
      </c>
      <c r="T322" s="4"/>
      <c r="U322" s="4">
        <f t="shared" si="35"/>
        <v>158</v>
      </c>
      <c r="V322" s="4">
        <f t="shared" si="33"/>
        <v>158</v>
      </c>
      <c r="W322" s="4">
        <f t="shared" si="36"/>
        <v>158</v>
      </c>
      <c r="AD322" s="4">
        <v>1</v>
      </c>
      <c r="AE322" s="4"/>
      <c r="AF322" s="4">
        <f t="shared" si="37"/>
        <v>1320</v>
      </c>
      <c r="AG322" s="4">
        <f t="shared" si="34"/>
        <v>1320</v>
      </c>
      <c r="AH322" s="4">
        <f t="shared" si="38"/>
        <v>1320</v>
      </c>
    </row>
    <row r="323" spans="1:36" x14ac:dyDescent="0.25">
      <c r="A323" s="1">
        <v>43917</v>
      </c>
      <c r="B323" t="s">
        <v>393</v>
      </c>
      <c r="C323" t="s">
        <v>402</v>
      </c>
      <c r="D323" t="s">
        <v>17</v>
      </c>
      <c r="E323">
        <v>1</v>
      </c>
      <c r="F323">
        <v>1</v>
      </c>
      <c r="G323" t="s">
        <v>12</v>
      </c>
      <c r="H323" t="s">
        <v>13</v>
      </c>
      <c r="I323">
        <v>0.29699999999999999</v>
      </c>
      <c r="J323">
        <v>5.37</v>
      </c>
      <c r="K323">
        <v>102</v>
      </c>
      <c r="L323" t="s">
        <v>14</v>
      </c>
      <c r="M323" t="s">
        <v>13</v>
      </c>
      <c r="N323">
        <v>1.92</v>
      </c>
      <c r="O323">
        <v>33.4</v>
      </c>
      <c r="P323">
        <v>869</v>
      </c>
      <c r="R323" s="4">
        <v>1</v>
      </c>
      <c r="S323" s="4">
        <v>1</v>
      </c>
      <c r="T323" s="4"/>
      <c r="U323" s="4">
        <f t="shared" si="35"/>
        <v>102</v>
      </c>
      <c r="V323" s="4">
        <f t="shared" ref="V323:V330" si="43">IF(R323=1,U323,(U323-7.5))</f>
        <v>102</v>
      </c>
      <c r="W323" s="4">
        <f t="shared" si="36"/>
        <v>102</v>
      </c>
      <c r="AD323" s="4">
        <v>1</v>
      </c>
      <c r="AE323" s="4"/>
      <c r="AF323" s="4">
        <f t="shared" si="37"/>
        <v>869</v>
      </c>
      <c r="AG323" s="4">
        <f t="shared" ref="AG323:AG330" si="44">IF(R323=1,AF323,(AF323-341))</f>
        <v>869</v>
      </c>
      <c r="AH323" s="4">
        <f t="shared" si="38"/>
        <v>869</v>
      </c>
    </row>
    <row r="324" spans="1:36" x14ac:dyDescent="0.25">
      <c r="A324" s="1">
        <v>43917</v>
      </c>
      <c r="B324" t="s">
        <v>393</v>
      </c>
      <c r="C324" t="s">
        <v>359</v>
      </c>
      <c r="D324" t="s">
        <v>11</v>
      </c>
      <c r="E324">
        <v>1</v>
      </c>
      <c r="F324">
        <v>1</v>
      </c>
      <c r="G324" t="s">
        <v>12</v>
      </c>
      <c r="H324" t="s">
        <v>13</v>
      </c>
      <c r="I324">
        <v>0.14099999999999999</v>
      </c>
      <c r="J324">
        <v>2.5299999999999998</v>
      </c>
      <c r="K324">
        <v>50.2</v>
      </c>
      <c r="L324" t="s">
        <v>14</v>
      </c>
      <c r="M324" t="s">
        <v>13</v>
      </c>
      <c r="N324">
        <v>0.97199999999999998</v>
      </c>
      <c r="O324">
        <v>16.899999999999999</v>
      </c>
      <c r="P324">
        <v>441</v>
      </c>
      <c r="R324" s="4">
        <v>1</v>
      </c>
      <c r="S324" s="4">
        <v>1</v>
      </c>
      <c r="T324" s="4"/>
      <c r="U324" s="4">
        <f t="shared" si="35"/>
        <v>50.2</v>
      </c>
      <c r="V324" s="4">
        <f t="shared" si="43"/>
        <v>50.2</v>
      </c>
      <c r="W324" s="4">
        <f t="shared" si="36"/>
        <v>50.2</v>
      </c>
      <c r="AD324" s="4">
        <v>1</v>
      </c>
      <c r="AE324" s="4"/>
      <c r="AF324" s="4">
        <f t="shared" si="37"/>
        <v>441</v>
      </c>
      <c r="AG324" s="4">
        <f t="shared" si="44"/>
        <v>441</v>
      </c>
      <c r="AH324" s="4">
        <f t="shared" si="38"/>
        <v>441</v>
      </c>
    </row>
    <row r="325" spans="1:36" x14ac:dyDescent="0.25">
      <c r="A325" s="1">
        <v>43917</v>
      </c>
      <c r="B325" t="s">
        <v>393</v>
      </c>
      <c r="C325" t="s">
        <v>325</v>
      </c>
      <c r="D325" t="s">
        <v>18</v>
      </c>
      <c r="E325">
        <v>1</v>
      </c>
      <c r="F325">
        <v>1</v>
      </c>
      <c r="G325" t="s">
        <v>12</v>
      </c>
      <c r="H325" t="s">
        <v>13</v>
      </c>
      <c r="I325">
        <v>6.4199999999999993E-2</v>
      </c>
      <c r="J325">
        <v>1.1399999999999999</v>
      </c>
      <c r="K325">
        <v>26.4</v>
      </c>
      <c r="L325" t="s">
        <v>14</v>
      </c>
      <c r="M325" t="s">
        <v>13</v>
      </c>
      <c r="N325">
        <v>0.48099999999999998</v>
      </c>
      <c r="O325">
        <v>8.3800000000000008</v>
      </c>
      <c r="P325">
        <v>222</v>
      </c>
      <c r="R325" s="4">
        <v>1</v>
      </c>
      <c r="S325" s="4">
        <v>1</v>
      </c>
      <c r="T325" s="4"/>
      <c r="U325" s="4">
        <f t="shared" si="35"/>
        <v>26.4</v>
      </c>
      <c r="V325" s="4">
        <f t="shared" si="43"/>
        <v>26.4</v>
      </c>
      <c r="W325" s="4">
        <f t="shared" si="36"/>
        <v>26.4</v>
      </c>
      <c r="X325" s="5">
        <f>100*(W325-25)/25</f>
        <v>5.5999999999999943</v>
      </c>
      <c r="Y325" s="5" t="str">
        <f>IF((ABS(X325))&lt;=20,"PASS","FAIL")</f>
        <v>PASS</v>
      </c>
      <c r="AD325" s="4">
        <v>1</v>
      </c>
      <c r="AE325" s="4"/>
      <c r="AF325" s="4">
        <f t="shared" si="37"/>
        <v>222</v>
      </c>
      <c r="AG325" s="4">
        <f t="shared" si="44"/>
        <v>222</v>
      </c>
      <c r="AH325" s="4">
        <f t="shared" si="38"/>
        <v>222</v>
      </c>
      <c r="AI325" s="5">
        <f>100*(AH325-250)/250</f>
        <v>-11.2</v>
      </c>
      <c r="AJ325" s="5" t="str">
        <f>IF((ABS(AI325))&lt;=20,"PASS","FAIL")</f>
        <v>PASS</v>
      </c>
    </row>
    <row r="326" spans="1:36" x14ac:dyDescent="0.25">
      <c r="A326" s="1">
        <v>43917</v>
      </c>
      <c r="B326" t="s">
        <v>393</v>
      </c>
      <c r="C326" t="s">
        <v>360</v>
      </c>
      <c r="D326" t="s">
        <v>19</v>
      </c>
      <c r="E326">
        <v>1</v>
      </c>
      <c r="F326">
        <v>1</v>
      </c>
      <c r="G326" t="s">
        <v>12</v>
      </c>
      <c r="H326" t="s">
        <v>13</v>
      </c>
      <c r="I326">
        <v>1.83E-2</v>
      </c>
      <c r="J326">
        <v>0.28799999999999998</v>
      </c>
      <c r="K326">
        <v>12.2</v>
      </c>
      <c r="L326" t="s">
        <v>14</v>
      </c>
      <c r="M326" t="s">
        <v>13</v>
      </c>
      <c r="N326">
        <v>0.19900000000000001</v>
      </c>
      <c r="O326">
        <v>3.44</v>
      </c>
      <c r="P326">
        <v>93.6</v>
      </c>
      <c r="R326" s="4">
        <v>1</v>
      </c>
      <c r="S326" s="4">
        <v>1</v>
      </c>
      <c r="T326" s="4"/>
      <c r="U326" s="4">
        <f t="shared" si="35"/>
        <v>12.2</v>
      </c>
      <c r="V326" s="4">
        <f t="shared" si="43"/>
        <v>12.2</v>
      </c>
      <c r="W326" s="4">
        <f t="shared" si="36"/>
        <v>12.2</v>
      </c>
      <c r="AD326" s="4">
        <v>1</v>
      </c>
      <c r="AE326" s="4"/>
      <c r="AF326" s="4">
        <f t="shared" si="37"/>
        <v>93.6</v>
      </c>
      <c r="AG326" s="4">
        <f t="shared" si="44"/>
        <v>93.6</v>
      </c>
      <c r="AH326" s="4">
        <f t="shared" si="38"/>
        <v>93.6</v>
      </c>
    </row>
    <row r="327" spans="1:36" x14ac:dyDescent="0.25">
      <c r="A327" s="1">
        <v>43917</v>
      </c>
      <c r="B327" t="s">
        <v>393</v>
      </c>
      <c r="C327" t="s">
        <v>403</v>
      </c>
      <c r="D327" t="s">
        <v>20</v>
      </c>
      <c r="E327">
        <v>1</v>
      </c>
      <c r="F327">
        <v>1</v>
      </c>
      <c r="G327" t="s">
        <v>12</v>
      </c>
      <c r="H327" t="s">
        <v>13</v>
      </c>
      <c r="I327">
        <v>-2.2200000000000001E-2</v>
      </c>
      <c r="J327">
        <v>3.0800000000000001E-2</v>
      </c>
      <c r="K327">
        <v>8.0299999999999994</v>
      </c>
      <c r="L327" t="s">
        <v>14</v>
      </c>
      <c r="M327" t="s">
        <v>13</v>
      </c>
      <c r="N327">
        <v>9.8400000000000001E-2</v>
      </c>
      <c r="O327">
        <v>1.76</v>
      </c>
      <c r="P327">
        <v>50</v>
      </c>
      <c r="R327" s="4">
        <v>1</v>
      </c>
      <c r="S327" s="4">
        <v>1</v>
      </c>
      <c r="T327" s="4"/>
      <c r="U327" s="4">
        <f t="shared" si="35"/>
        <v>8.0299999999999994</v>
      </c>
      <c r="V327" s="4">
        <f t="shared" si="43"/>
        <v>8.0299999999999994</v>
      </c>
      <c r="W327" s="4">
        <f t="shared" si="36"/>
        <v>8.0299999999999994</v>
      </c>
      <c r="AD327" s="4">
        <v>1</v>
      </c>
      <c r="AE327" s="4"/>
      <c r="AF327" s="4">
        <f t="shared" si="37"/>
        <v>50</v>
      </c>
      <c r="AG327" s="4">
        <f t="shared" si="44"/>
        <v>50</v>
      </c>
      <c r="AH327" s="4">
        <f t="shared" si="38"/>
        <v>50</v>
      </c>
    </row>
    <row r="328" spans="1:36" x14ac:dyDescent="0.25">
      <c r="A328" s="1">
        <v>43917</v>
      </c>
      <c r="B328" t="s">
        <v>393</v>
      </c>
      <c r="C328" t="s">
        <v>404</v>
      </c>
      <c r="D328" t="s">
        <v>15</v>
      </c>
      <c r="E328">
        <v>1</v>
      </c>
      <c r="F328">
        <v>1</v>
      </c>
      <c r="G328" t="s">
        <v>12</v>
      </c>
      <c r="H328" t="s">
        <v>13</v>
      </c>
      <c r="I328">
        <v>-1.18E-2</v>
      </c>
      <c r="J328">
        <v>-0.26500000000000001</v>
      </c>
      <c r="K328">
        <v>3.23</v>
      </c>
      <c r="L328" t="s">
        <v>14</v>
      </c>
      <c r="M328" t="s">
        <v>13</v>
      </c>
      <c r="N328">
        <v>2.1100000000000001E-2</v>
      </c>
      <c r="O328">
        <v>0.39100000000000001</v>
      </c>
      <c r="P328">
        <v>14.4</v>
      </c>
      <c r="R328" s="4">
        <v>1</v>
      </c>
      <c r="S328" s="4">
        <v>1</v>
      </c>
      <c r="T328" s="4"/>
      <c r="U328" s="4">
        <f t="shared" si="35"/>
        <v>3.23</v>
      </c>
      <c r="V328" s="4">
        <f t="shared" si="43"/>
        <v>3.23</v>
      </c>
      <c r="W328" s="4">
        <f t="shared" si="36"/>
        <v>3.23</v>
      </c>
      <c r="AD328" s="4">
        <v>1</v>
      </c>
      <c r="AE328" s="4"/>
      <c r="AF328" s="4">
        <f t="shared" si="37"/>
        <v>14.4</v>
      </c>
      <c r="AG328" s="4">
        <f t="shared" si="44"/>
        <v>14.4</v>
      </c>
      <c r="AH328" s="4">
        <f t="shared" si="38"/>
        <v>14.4</v>
      </c>
    </row>
    <row r="329" spans="1:36" x14ac:dyDescent="0.25">
      <c r="A329" s="1">
        <v>43917</v>
      </c>
      <c r="B329" t="s">
        <v>393</v>
      </c>
      <c r="C329" t="s">
        <v>405</v>
      </c>
      <c r="D329" t="s">
        <v>23</v>
      </c>
      <c r="E329">
        <v>1</v>
      </c>
      <c r="F329">
        <v>1</v>
      </c>
      <c r="G329" t="s">
        <v>12</v>
      </c>
      <c r="H329" t="s">
        <v>13</v>
      </c>
      <c r="I329">
        <v>-1.61E-2</v>
      </c>
      <c r="J329">
        <v>-0.34699999999999998</v>
      </c>
      <c r="K329">
        <v>1.91</v>
      </c>
      <c r="L329" t="s">
        <v>14</v>
      </c>
      <c r="M329" t="s">
        <v>13</v>
      </c>
      <c r="N329">
        <v>2.9399999999999999E-3</v>
      </c>
      <c r="O329">
        <v>3.9199999999999999E-2</v>
      </c>
      <c r="P329">
        <v>5.26</v>
      </c>
      <c r="R329" s="4">
        <v>1</v>
      </c>
      <c r="S329" s="4">
        <v>1</v>
      </c>
      <c r="T329" s="4"/>
      <c r="U329" s="4">
        <f t="shared" si="35"/>
        <v>1.91</v>
      </c>
      <c r="V329" s="4">
        <f t="shared" si="43"/>
        <v>1.91</v>
      </c>
      <c r="W329" s="4">
        <f t="shared" si="36"/>
        <v>1.91</v>
      </c>
      <c r="AD329" s="4">
        <v>1</v>
      </c>
      <c r="AE329" s="4"/>
      <c r="AF329" s="4">
        <f t="shared" si="37"/>
        <v>5.26</v>
      </c>
      <c r="AG329" s="4">
        <f t="shared" si="44"/>
        <v>5.26</v>
      </c>
      <c r="AH329" s="4">
        <f t="shared" si="38"/>
        <v>5.26</v>
      </c>
    </row>
    <row r="330" spans="1:36" x14ac:dyDescent="0.25">
      <c r="A330" s="1">
        <v>43917</v>
      </c>
      <c r="B330" t="s">
        <v>393</v>
      </c>
      <c r="C330" t="s">
        <v>138</v>
      </c>
      <c r="D330" t="s">
        <v>139</v>
      </c>
      <c r="E330">
        <v>1</v>
      </c>
      <c r="F330">
        <v>1</v>
      </c>
      <c r="G330" t="s">
        <v>12</v>
      </c>
      <c r="H330" t="s">
        <v>13</v>
      </c>
      <c r="I330">
        <v>-1.6400000000000001E-2</v>
      </c>
      <c r="J330">
        <v>-0.36299999999999999</v>
      </c>
      <c r="K330">
        <v>1.65</v>
      </c>
      <c r="L330" t="s">
        <v>14</v>
      </c>
      <c r="M330" t="s">
        <v>13</v>
      </c>
      <c r="N330">
        <v>2.2200000000000002</v>
      </c>
      <c r="O330">
        <v>38</v>
      </c>
      <c r="P330">
        <v>986</v>
      </c>
      <c r="R330" s="4">
        <v>1</v>
      </c>
      <c r="S330" s="4">
        <v>1</v>
      </c>
      <c r="T330" s="4"/>
      <c r="U330" s="4">
        <f t="shared" si="35"/>
        <v>1.65</v>
      </c>
      <c r="V330" s="4">
        <f t="shared" si="43"/>
        <v>1.65</v>
      </c>
      <c r="W330" s="4">
        <f t="shared" si="36"/>
        <v>1.65</v>
      </c>
      <c r="AD330" s="4">
        <v>1</v>
      </c>
      <c r="AE330" s="4"/>
      <c r="AF330" s="4">
        <f t="shared" si="37"/>
        <v>986</v>
      </c>
      <c r="AG330" s="4">
        <f t="shared" si="44"/>
        <v>986</v>
      </c>
      <c r="AH330" s="4">
        <f t="shared" si="38"/>
        <v>986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08"/>
  <sheetViews>
    <sheetView topLeftCell="B17" zoomScale="80" zoomScaleNormal="80" workbookViewId="0">
      <selection activeCell="AA18" sqref="AA18"/>
    </sheetView>
  </sheetViews>
  <sheetFormatPr defaultRowHeight="12.75" x14ac:dyDescent="0.2"/>
  <cols>
    <col min="1" max="1" width="12.28515625" style="4" customWidth="1"/>
    <col min="2" max="2" width="34.85546875" style="4" customWidth="1"/>
    <col min="3" max="3" width="18" style="4" customWidth="1"/>
    <col min="4" max="4" width="9.5703125" style="4" customWidth="1"/>
    <col min="5" max="257" width="8.7109375" style="4"/>
    <col min="258" max="258" width="13.28515625" style="4" customWidth="1"/>
    <col min="259" max="259" width="20.5703125" style="4" customWidth="1"/>
    <col min="260" max="260" width="9.5703125" style="4" customWidth="1"/>
    <col min="261" max="513" width="8.7109375" style="4"/>
    <col min="514" max="514" width="13.28515625" style="4" customWidth="1"/>
    <col min="515" max="515" width="20.5703125" style="4" customWidth="1"/>
    <col min="516" max="516" width="9.5703125" style="4" customWidth="1"/>
    <col min="517" max="769" width="8.7109375" style="4"/>
    <col min="770" max="770" width="13.28515625" style="4" customWidth="1"/>
    <col min="771" max="771" width="20.5703125" style="4" customWidth="1"/>
    <col min="772" max="772" width="9.5703125" style="4" customWidth="1"/>
    <col min="773" max="1025" width="8.7109375" style="4"/>
    <col min="1026" max="1026" width="13.28515625" style="4" customWidth="1"/>
    <col min="1027" max="1027" width="20.5703125" style="4" customWidth="1"/>
    <col min="1028" max="1028" width="9.5703125" style="4" customWidth="1"/>
    <col min="1029" max="1281" width="8.7109375" style="4"/>
    <col min="1282" max="1282" width="13.28515625" style="4" customWidth="1"/>
    <col min="1283" max="1283" width="20.5703125" style="4" customWidth="1"/>
    <col min="1284" max="1284" width="9.5703125" style="4" customWidth="1"/>
    <col min="1285" max="1537" width="8.7109375" style="4"/>
    <col min="1538" max="1538" width="13.28515625" style="4" customWidth="1"/>
    <col min="1539" max="1539" width="20.5703125" style="4" customWidth="1"/>
    <col min="1540" max="1540" width="9.5703125" style="4" customWidth="1"/>
    <col min="1541" max="1793" width="8.7109375" style="4"/>
    <col min="1794" max="1794" width="13.28515625" style="4" customWidth="1"/>
    <col min="1795" max="1795" width="20.5703125" style="4" customWidth="1"/>
    <col min="1796" max="1796" width="9.5703125" style="4" customWidth="1"/>
    <col min="1797" max="2049" width="8.7109375" style="4"/>
    <col min="2050" max="2050" width="13.28515625" style="4" customWidth="1"/>
    <col min="2051" max="2051" width="20.5703125" style="4" customWidth="1"/>
    <col min="2052" max="2052" width="9.5703125" style="4" customWidth="1"/>
    <col min="2053" max="2305" width="8.7109375" style="4"/>
    <col min="2306" max="2306" width="13.28515625" style="4" customWidth="1"/>
    <col min="2307" max="2307" width="20.5703125" style="4" customWidth="1"/>
    <col min="2308" max="2308" width="9.5703125" style="4" customWidth="1"/>
    <col min="2309" max="2561" width="8.7109375" style="4"/>
    <col min="2562" max="2562" width="13.28515625" style="4" customWidth="1"/>
    <col min="2563" max="2563" width="20.5703125" style="4" customWidth="1"/>
    <col min="2564" max="2564" width="9.5703125" style="4" customWidth="1"/>
    <col min="2565" max="2817" width="8.7109375" style="4"/>
    <col min="2818" max="2818" width="13.28515625" style="4" customWidth="1"/>
    <col min="2819" max="2819" width="20.5703125" style="4" customWidth="1"/>
    <col min="2820" max="2820" width="9.5703125" style="4" customWidth="1"/>
    <col min="2821" max="3073" width="8.7109375" style="4"/>
    <col min="3074" max="3074" width="13.28515625" style="4" customWidth="1"/>
    <col min="3075" max="3075" width="20.5703125" style="4" customWidth="1"/>
    <col min="3076" max="3076" width="9.5703125" style="4" customWidth="1"/>
    <col min="3077" max="3329" width="8.7109375" style="4"/>
    <col min="3330" max="3330" width="13.28515625" style="4" customWidth="1"/>
    <col min="3331" max="3331" width="20.5703125" style="4" customWidth="1"/>
    <col min="3332" max="3332" width="9.5703125" style="4" customWidth="1"/>
    <col min="3333" max="3585" width="8.7109375" style="4"/>
    <col min="3586" max="3586" width="13.28515625" style="4" customWidth="1"/>
    <col min="3587" max="3587" width="20.5703125" style="4" customWidth="1"/>
    <col min="3588" max="3588" width="9.5703125" style="4" customWidth="1"/>
    <col min="3589" max="3841" width="8.7109375" style="4"/>
    <col min="3842" max="3842" width="13.28515625" style="4" customWidth="1"/>
    <col min="3843" max="3843" width="20.5703125" style="4" customWidth="1"/>
    <col min="3844" max="3844" width="9.5703125" style="4" customWidth="1"/>
    <col min="3845" max="4097" width="8.7109375" style="4"/>
    <col min="4098" max="4098" width="13.28515625" style="4" customWidth="1"/>
    <col min="4099" max="4099" width="20.5703125" style="4" customWidth="1"/>
    <col min="4100" max="4100" width="9.5703125" style="4" customWidth="1"/>
    <col min="4101" max="4353" width="8.7109375" style="4"/>
    <col min="4354" max="4354" width="13.28515625" style="4" customWidth="1"/>
    <col min="4355" max="4355" width="20.5703125" style="4" customWidth="1"/>
    <col min="4356" max="4356" width="9.5703125" style="4" customWidth="1"/>
    <col min="4357" max="4609" width="8.7109375" style="4"/>
    <col min="4610" max="4610" width="13.28515625" style="4" customWidth="1"/>
    <col min="4611" max="4611" width="20.5703125" style="4" customWidth="1"/>
    <col min="4612" max="4612" width="9.5703125" style="4" customWidth="1"/>
    <col min="4613" max="4865" width="8.7109375" style="4"/>
    <col min="4866" max="4866" width="13.28515625" style="4" customWidth="1"/>
    <col min="4867" max="4867" width="20.5703125" style="4" customWidth="1"/>
    <col min="4868" max="4868" width="9.5703125" style="4" customWidth="1"/>
    <col min="4869" max="5121" width="8.7109375" style="4"/>
    <col min="5122" max="5122" width="13.28515625" style="4" customWidth="1"/>
    <col min="5123" max="5123" width="20.5703125" style="4" customWidth="1"/>
    <col min="5124" max="5124" width="9.5703125" style="4" customWidth="1"/>
    <col min="5125" max="5377" width="8.7109375" style="4"/>
    <col min="5378" max="5378" width="13.28515625" style="4" customWidth="1"/>
    <col min="5379" max="5379" width="20.5703125" style="4" customWidth="1"/>
    <col min="5380" max="5380" width="9.5703125" style="4" customWidth="1"/>
    <col min="5381" max="5633" width="8.7109375" style="4"/>
    <col min="5634" max="5634" width="13.28515625" style="4" customWidth="1"/>
    <col min="5635" max="5635" width="20.5703125" style="4" customWidth="1"/>
    <col min="5636" max="5636" width="9.5703125" style="4" customWidth="1"/>
    <col min="5637" max="5889" width="8.7109375" style="4"/>
    <col min="5890" max="5890" width="13.28515625" style="4" customWidth="1"/>
    <col min="5891" max="5891" width="20.5703125" style="4" customWidth="1"/>
    <col min="5892" max="5892" width="9.5703125" style="4" customWidth="1"/>
    <col min="5893" max="6145" width="8.7109375" style="4"/>
    <col min="6146" max="6146" width="13.28515625" style="4" customWidth="1"/>
    <col min="6147" max="6147" width="20.5703125" style="4" customWidth="1"/>
    <col min="6148" max="6148" width="9.5703125" style="4" customWidth="1"/>
    <col min="6149" max="6401" width="8.7109375" style="4"/>
    <col min="6402" max="6402" width="13.28515625" style="4" customWidth="1"/>
    <col min="6403" max="6403" width="20.5703125" style="4" customWidth="1"/>
    <col min="6404" max="6404" width="9.5703125" style="4" customWidth="1"/>
    <col min="6405" max="6657" width="8.7109375" style="4"/>
    <col min="6658" max="6658" width="13.28515625" style="4" customWidth="1"/>
    <col min="6659" max="6659" width="20.5703125" style="4" customWidth="1"/>
    <col min="6660" max="6660" width="9.5703125" style="4" customWidth="1"/>
    <col min="6661" max="6913" width="8.7109375" style="4"/>
    <col min="6914" max="6914" width="13.28515625" style="4" customWidth="1"/>
    <col min="6915" max="6915" width="20.5703125" style="4" customWidth="1"/>
    <col min="6916" max="6916" width="9.5703125" style="4" customWidth="1"/>
    <col min="6917" max="7169" width="8.7109375" style="4"/>
    <col min="7170" max="7170" width="13.28515625" style="4" customWidth="1"/>
    <col min="7171" max="7171" width="20.5703125" style="4" customWidth="1"/>
    <col min="7172" max="7172" width="9.5703125" style="4" customWidth="1"/>
    <col min="7173" max="7425" width="8.7109375" style="4"/>
    <col min="7426" max="7426" width="13.28515625" style="4" customWidth="1"/>
    <col min="7427" max="7427" width="20.5703125" style="4" customWidth="1"/>
    <col min="7428" max="7428" width="9.5703125" style="4" customWidth="1"/>
    <col min="7429" max="7681" width="8.7109375" style="4"/>
    <col min="7682" max="7682" width="13.28515625" style="4" customWidth="1"/>
    <col min="7683" max="7683" width="20.5703125" style="4" customWidth="1"/>
    <col min="7684" max="7684" width="9.5703125" style="4" customWidth="1"/>
    <col min="7685" max="7937" width="8.7109375" style="4"/>
    <col min="7938" max="7938" width="13.28515625" style="4" customWidth="1"/>
    <col min="7939" max="7939" width="20.5703125" style="4" customWidth="1"/>
    <col min="7940" max="7940" width="9.5703125" style="4" customWidth="1"/>
    <col min="7941" max="8193" width="8.7109375" style="4"/>
    <col min="8194" max="8194" width="13.28515625" style="4" customWidth="1"/>
    <col min="8195" max="8195" width="20.5703125" style="4" customWidth="1"/>
    <col min="8196" max="8196" width="9.5703125" style="4" customWidth="1"/>
    <col min="8197" max="8449" width="8.7109375" style="4"/>
    <col min="8450" max="8450" width="13.28515625" style="4" customWidth="1"/>
    <col min="8451" max="8451" width="20.5703125" style="4" customWidth="1"/>
    <col min="8452" max="8452" width="9.5703125" style="4" customWidth="1"/>
    <col min="8453" max="8705" width="8.7109375" style="4"/>
    <col min="8706" max="8706" width="13.28515625" style="4" customWidth="1"/>
    <col min="8707" max="8707" width="20.5703125" style="4" customWidth="1"/>
    <col min="8708" max="8708" width="9.5703125" style="4" customWidth="1"/>
    <col min="8709" max="8961" width="8.7109375" style="4"/>
    <col min="8962" max="8962" width="13.28515625" style="4" customWidth="1"/>
    <col min="8963" max="8963" width="20.5703125" style="4" customWidth="1"/>
    <col min="8964" max="8964" width="9.5703125" style="4" customWidth="1"/>
    <col min="8965" max="9217" width="8.7109375" style="4"/>
    <col min="9218" max="9218" width="13.28515625" style="4" customWidth="1"/>
    <col min="9219" max="9219" width="20.5703125" style="4" customWidth="1"/>
    <col min="9220" max="9220" width="9.5703125" style="4" customWidth="1"/>
    <col min="9221" max="9473" width="8.7109375" style="4"/>
    <col min="9474" max="9474" width="13.28515625" style="4" customWidth="1"/>
    <col min="9475" max="9475" width="20.5703125" style="4" customWidth="1"/>
    <col min="9476" max="9476" width="9.5703125" style="4" customWidth="1"/>
    <col min="9477" max="9729" width="8.7109375" style="4"/>
    <col min="9730" max="9730" width="13.28515625" style="4" customWidth="1"/>
    <col min="9731" max="9731" width="20.5703125" style="4" customWidth="1"/>
    <col min="9732" max="9732" width="9.5703125" style="4" customWidth="1"/>
    <col min="9733" max="9985" width="8.7109375" style="4"/>
    <col min="9986" max="9986" width="13.28515625" style="4" customWidth="1"/>
    <col min="9987" max="9987" width="20.5703125" style="4" customWidth="1"/>
    <col min="9988" max="9988" width="9.5703125" style="4" customWidth="1"/>
    <col min="9989" max="10241" width="8.7109375" style="4"/>
    <col min="10242" max="10242" width="13.28515625" style="4" customWidth="1"/>
    <col min="10243" max="10243" width="20.5703125" style="4" customWidth="1"/>
    <col min="10244" max="10244" width="9.5703125" style="4" customWidth="1"/>
    <col min="10245" max="10497" width="8.7109375" style="4"/>
    <col min="10498" max="10498" width="13.28515625" style="4" customWidth="1"/>
    <col min="10499" max="10499" width="20.5703125" style="4" customWidth="1"/>
    <col min="10500" max="10500" width="9.5703125" style="4" customWidth="1"/>
    <col min="10501" max="10753" width="8.7109375" style="4"/>
    <col min="10754" max="10754" width="13.28515625" style="4" customWidth="1"/>
    <col min="10755" max="10755" width="20.5703125" style="4" customWidth="1"/>
    <col min="10756" max="10756" width="9.5703125" style="4" customWidth="1"/>
    <col min="10757" max="11009" width="8.7109375" style="4"/>
    <col min="11010" max="11010" width="13.28515625" style="4" customWidth="1"/>
    <col min="11011" max="11011" width="20.5703125" style="4" customWidth="1"/>
    <col min="11012" max="11012" width="9.5703125" style="4" customWidth="1"/>
    <col min="11013" max="11265" width="8.7109375" style="4"/>
    <col min="11266" max="11266" width="13.28515625" style="4" customWidth="1"/>
    <col min="11267" max="11267" width="20.5703125" style="4" customWidth="1"/>
    <col min="11268" max="11268" width="9.5703125" style="4" customWidth="1"/>
    <col min="11269" max="11521" width="8.7109375" style="4"/>
    <col min="11522" max="11522" width="13.28515625" style="4" customWidth="1"/>
    <col min="11523" max="11523" width="20.5703125" style="4" customWidth="1"/>
    <col min="11524" max="11524" width="9.5703125" style="4" customWidth="1"/>
    <col min="11525" max="11777" width="8.7109375" style="4"/>
    <col min="11778" max="11778" width="13.28515625" style="4" customWidth="1"/>
    <col min="11779" max="11779" width="20.5703125" style="4" customWidth="1"/>
    <col min="11780" max="11780" width="9.5703125" style="4" customWidth="1"/>
    <col min="11781" max="12033" width="8.7109375" style="4"/>
    <col min="12034" max="12034" width="13.28515625" style="4" customWidth="1"/>
    <col min="12035" max="12035" width="20.5703125" style="4" customWidth="1"/>
    <col min="12036" max="12036" width="9.5703125" style="4" customWidth="1"/>
    <col min="12037" max="12289" width="8.7109375" style="4"/>
    <col min="12290" max="12290" width="13.28515625" style="4" customWidth="1"/>
    <col min="12291" max="12291" width="20.5703125" style="4" customWidth="1"/>
    <col min="12292" max="12292" width="9.5703125" style="4" customWidth="1"/>
    <col min="12293" max="12545" width="8.7109375" style="4"/>
    <col min="12546" max="12546" width="13.28515625" style="4" customWidth="1"/>
    <col min="12547" max="12547" width="20.5703125" style="4" customWidth="1"/>
    <col min="12548" max="12548" width="9.5703125" style="4" customWidth="1"/>
    <col min="12549" max="12801" width="8.7109375" style="4"/>
    <col min="12802" max="12802" width="13.28515625" style="4" customWidth="1"/>
    <col min="12803" max="12803" width="20.5703125" style="4" customWidth="1"/>
    <col min="12804" max="12804" width="9.5703125" style="4" customWidth="1"/>
    <col min="12805" max="13057" width="8.7109375" style="4"/>
    <col min="13058" max="13058" width="13.28515625" style="4" customWidth="1"/>
    <col min="13059" max="13059" width="20.5703125" style="4" customWidth="1"/>
    <col min="13060" max="13060" width="9.5703125" style="4" customWidth="1"/>
    <col min="13061" max="13313" width="8.7109375" style="4"/>
    <col min="13314" max="13314" width="13.28515625" style="4" customWidth="1"/>
    <col min="13315" max="13315" width="20.5703125" style="4" customWidth="1"/>
    <col min="13316" max="13316" width="9.5703125" style="4" customWidth="1"/>
    <col min="13317" max="13569" width="8.7109375" style="4"/>
    <col min="13570" max="13570" width="13.28515625" style="4" customWidth="1"/>
    <col min="13571" max="13571" width="20.5703125" style="4" customWidth="1"/>
    <col min="13572" max="13572" width="9.5703125" style="4" customWidth="1"/>
    <col min="13573" max="13825" width="8.7109375" style="4"/>
    <col min="13826" max="13826" width="13.28515625" style="4" customWidth="1"/>
    <col min="13827" max="13827" width="20.5703125" style="4" customWidth="1"/>
    <col min="13828" max="13828" width="9.5703125" style="4" customWidth="1"/>
    <col min="13829" max="14081" width="8.7109375" style="4"/>
    <col min="14082" max="14082" width="13.28515625" style="4" customWidth="1"/>
    <col min="14083" max="14083" width="20.5703125" style="4" customWidth="1"/>
    <col min="14084" max="14084" width="9.5703125" style="4" customWidth="1"/>
    <col min="14085" max="14337" width="8.7109375" style="4"/>
    <col min="14338" max="14338" width="13.28515625" style="4" customWidth="1"/>
    <col min="14339" max="14339" width="20.5703125" style="4" customWidth="1"/>
    <col min="14340" max="14340" width="9.5703125" style="4" customWidth="1"/>
    <col min="14341" max="14593" width="8.7109375" style="4"/>
    <col min="14594" max="14594" width="13.28515625" style="4" customWidth="1"/>
    <col min="14595" max="14595" width="20.5703125" style="4" customWidth="1"/>
    <col min="14596" max="14596" width="9.5703125" style="4" customWidth="1"/>
    <col min="14597" max="14849" width="8.7109375" style="4"/>
    <col min="14850" max="14850" width="13.28515625" style="4" customWidth="1"/>
    <col min="14851" max="14851" width="20.5703125" style="4" customWidth="1"/>
    <col min="14852" max="14852" width="9.5703125" style="4" customWidth="1"/>
    <col min="14853" max="15105" width="8.7109375" style="4"/>
    <col min="15106" max="15106" width="13.28515625" style="4" customWidth="1"/>
    <col min="15107" max="15107" width="20.5703125" style="4" customWidth="1"/>
    <col min="15108" max="15108" width="9.5703125" style="4" customWidth="1"/>
    <col min="15109" max="15361" width="8.7109375" style="4"/>
    <col min="15362" max="15362" width="13.28515625" style="4" customWidth="1"/>
    <col min="15363" max="15363" width="20.5703125" style="4" customWidth="1"/>
    <col min="15364" max="15364" width="9.5703125" style="4" customWidth="1"/>
    <col min="15365" max="15617" width="8.7109375" style="4"/>
    <col min="15618" max="15618" width="13.28515625" style="4" customWidth="1"/>
    <col min="15619" max="15619" width="20.5703125" style="4" customWidth="1"/>
    <col min="15620" max="15620" width="9.5703125" style="4" customWidth="1"/>
    <col min="15621" max="15873" width="8.7109375" style="4"/>
    <col min="15874" max="15874" width="13.28515625" style="4" customWidth="1"/>
    <col min="15875" max="15875" width="20.5703125" style="4" customWidth="1"/>
    <col min="15876" max="15876" width="9.5703125" style="4" customWidth="1"/>
    <col min="15877" max="16129" width="8.7109375" style="4"/>
    <col min="16130" max="16130" width="13.28515625" style="4" customWidth="1"/>
    <col min="16131" max="16131" width="20.5703125" style="4" customWidth="1"/>
    <col min="16132" max="16132" width="9.5703125" style="4" customWidth="1"/>
    <col min="16133" max="16382" width="8.7109375" style="4"/>
    <col min="16383" max="16384" width="9.140625" style="4" customWidth="1"/>
  </cols>
  <sheetData>
    <row r="1" spans="1:54" s="3" customFormat="1" ht="9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</row>
    <row r="2" spans="1:54" ht="15" x14ac:dyDescent="0.25">
      <c r="A2" s="8" t="s">
        <v>186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54" ht="15" x14ac:dyDescent="0.25">
      <c r="A3" s="1">
        <v>43916</v>
      </c>
      <c r="B3" t="s">
        <v>324</v>
      </c>
      <c r="C3" t="s">
        <v>54</v>
      </c>
      <c r="D3">
        <v>1</v>
      </c>
      <c r="E3">
        <v>1</v>
      </c>
      <c r="F3">
        <v>1</v>
      </c>
      <c r="G3" t="s">
        <v>12</v>
      </c>
      <c r="H3" t="s">
        <v>13</v>
      </c>
      <c r="I3">
        <v>3.2599999999999997E-2</v>
      </c>
      <c r="J3">
        <v>0.54</v>
      </c>
      <c r="K3">
        <v>8.1999999999999993</v>
      </c>
      <c r="L3" t="s">
        <v>14</v>
      </c>
      <c r="M3" t="s">
        <v>13</v>
      </c>
      <c r="N3">
        <v>0.78100000000000003</v>
      </c>
      <c r="O3">
        <v>11.9</v>
      </c>
      <c r="P3">
        <v>348</v>
      </c>
      <c r="R3" s="4">
        <v>1.5</v>
      </c>
      <c r="S3" s="4">
        <v>1</v>
      </c>
      <c r="U3" s="4">
        <f t="shared" ref="U3:U6" si="0">K3</f>
        <v>8.1999999999999993</v>
      </c>
      <c r="V3" s="4">
        <f>IF(R3=1,U3,(U3-11.2))</f>
        <v>-3</v>
      </c>
      <c r="W3" s="4">
        <f>IF(R3=1,U3,(V3*R3))</f>
        <v>-4.5</v>
      </c>
      <c r="X3" s="5"/>
      <c r="Y3" s="5"/>
      <c r="Z3" s="5"/>
      <c r="AA3" s="5"/>
      <c r="AD3" s="4">
        <v>1</v>
      </c>
      <c r="AF3" s="4">
        <f t="shared" ref="AF3:AF7" si="1">P3</f>
        <v>348</v>
      </c>
      <c r="AG3" s="4">
        <f>IF(R3=1,AF3,(AF3-336))</f>
        <v>12</v>
      </c>
      <c r="AH3" s="4">
        <f>IF(R3=1,AF3,(AG3*R3))</f>
        <v>18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54" ht="15" x14ac:dyDescent="0.25">
      <c r="A4" s="1">
        <v>43916</v>
      </c>
      <c r="B4" t="s">
        <v>324</v>
      </c>
      <c r="C4" t="s">
        <v>55</v>
      </c>
      <c r="D4">
        <v>2</v>
      </c>
      <c r="E4">
        <v>1</v>
      </c>
      <c r="F4">
        <v>1</v>
      </c>
      <c r="G4" t="s">
        <v>12</v>
      </c>
      <c r="H4" t="s">
        <v>13</v>
      </c>
      <c r="I4">
        <v>3.27E-2</v>
      </c>
      <c r="J4">
        <v>0.53</v>
      </c>
      <c r="K4">
        <v>8.02</v>
      </c>
      <c r="L4" t="s">
        <v>14</v>
      </c>
      <c r="M4" t="s">
        <v>13</v>
      </c>
      <c r="N4">
        <v>0.78400000000000003</v>
      </c>
      <c r="O4">
        <v>11.9</v>
      </c>
      <c r="P4">
        <v>348</v>
      </c>
      <c r="R4" s="4">
        <v>1.5</v>
      </c>
      <c r="S4" s="4">
        <v>1</v>
      </c>
      <c r="U4" s="4">
        <f t="shared" si="0"/>
        <v>8.02</v>
      </c>
      <c r="V4" s="4">
        <f t="shared" ref="V4:V6" si="2">IF(R4=1,U4,(U4-11.2))</f>
        <v>-3.1799999999999997</v>
      </c>
      <c r="W4" s="4">
        <f t="shared" ref="W4:W6" si="3">IF(R4=1,U4,(V4*R4))</f>
        <v>-4.7699999999999996</v>
      </c>
      <c r="X4" s="5"/>
      <c r="Y4" s="5"/>
      <c r="Z4" s="5"/>
      <c r="AA4" s="5"/>
      <c r="AD4" s="4">
        <v>1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ht="15" x14ac:dyDescent="0.25">
      <c r="A5" s="1">
        <v>43916</v>
      </c>
      <c r="B5" t="s">
        <v>324</v>
      </c>
      <c r="C5" t="s">
        <v>56</v>
      </c>
      <c r="D5">
        <v>3</v>
      </c>
      <c r="E5">
        <v>1</v>
      </c>
      <c r="F5">
        <v>1</v>
      </c>
      <c r="G5" t="s">
        <v>12</v>
      </c>
      <c r="H5" t="s">
        <v>13</v>
      </c>
      <c r="I5">
        <v>3.8800000000000001E-2</v>
      </c>
      <c r="J5">
        <v>0.79200000000000004</v>
      </c>
      <c r="K5">
        <v>13</v>
      </c>
      <c r="L5" t="s">
        <v>14</v>
      </c>
      <c r="M5" t="s">
        <v>13</v>
      </c>
      <c r="N5">
        <v>0.81699999999999995</v>
      </c>
      <c r="O5">
        <v>12.5</v>
      </c>
      <c r="P5">
        <v>365</v>
      </c>
      <c r="R5" s="4">
        <v>1.5</v>
      </c>
      <c r="S5" s="4">
        <v>1</v>
      </c>
      <c r="U5" s="4">
        <f t="shared" si="0"/>
        <v>13</v>
      </c>
      <c r="V5" s="4">
        <f t="shared" si="2"/>
        <v>1.8000000000000007</v>
      </c>
      <c r="W5" s="4">
        <f t="shared" si="3"/>
        <v>2.7000000000000011</v>
      </c>
      <c r="X5" s="5"/>
      <c r="Y5" s="5"/>
      <c r="AD5" s="4">
        <v>1</v>
      </c>
      <c r="AF5" s="4">
        <f t="shared" si="1"/>
        <v>365</v>
      </c>
      <c r="AG5" s="4">
        <f t="shared" ref="AG5:AG7" si="4">IF(R5=1,AF5,(AF5-336))</f>
        <v>29</v>
      </c>
      <c r="AH5" s="4">
        <f t="shared" ref="AH5:AH7" si="5">IF(R5=1,AF5,(AG5*R5))</f>
        <v>43.5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ht="15" x14ac:dyDescent="0.25">
      <c r="A6" s="1">
        <v>43916</v>
      </c>
      <c r="B6" t="s">
        <v>324</v>
      </c>
      <c r="C6" t="s">
        <v>57</v>
      </c>
      <c r="D6">
        <v>4</v>
      </c>
      <c r="E6">
        <v>1</v>
      </c>
      <c r="F6">
        <v>1</v>
      </c>
      <c r="G6" t="s">
        <v>12</v>
      </c>
      <c r="H6" t="s">
        <v>13</v>
      </c>
      <c r="I6">
        <v>4.2900000000000001E-2</v>
      </c>
      <c r="J6">
        <v>0.69399999999999995</v>
      </c>
      <c r="K6">
        <v>11.1</v>
      </c>
      <c r="L6" t="s">
        <v>14</v>
      </c>
      <c r="M6" t="s">
        <v>13</v>
      </c>
      <c r="N6">
        <v>0.85299999999999998</v>
      </c>
      <c r="O6">
        <v>13</v>
      </c>
      <c r="P6">
        <v>382</v>
      </c>
      <c r="R6" s="4">
        <v>1.5</v>
      </c>
      <c r="S6" s="4">
        <v>1</v>
      </c>
      <c r="U6" s="4">
        <f t="shared" si="0"/>
        <v>11.1</v>
      </c>
      <c r="V6" s="4">
        <f t="shared" si="2"/>
        <v>-9.9999999999999645E-2</v>
      </c>
      <c r="W6" s="4">
        <f t="shared" si="3"/>
        <v>-0.14999999999999947</v>
      </c>
      <c r="X6" s="5"/>
      <c r="Y6" s="5"/>
      <c r="Z6" s="7"/>
      <c r="AA6" s="7"/>
      <c r="AD6" s="4">
        <v>1</v>
      </c>
      <c r="AF6" s="4">
        <f t="shared" si="1"/>
        <v>382</v>
      </c>
      <c r="AG6" s="4">
        <f t="shared" si="4"/>
        <v>46</v>
      </c>
      <c r="AH6" s="4">
        <f t="shared" si="5"/>
        <v>69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ht="15" x14ac:dyDescent="0.25">
      <c r="A7" s="1">
        <v>43916</v>
      </c>
      <c r="B7" t="s">
        <v>324</v>
      </c>
      <c r="C7" t="s">
        <v>58</v>
      </c>
      <c r="D7">
        <v>5</v>
      </c>
      <c r="E7">
        <v>1</v>
      </c>
      <c r="F7">
        <v>1</v>
      </c>
      <c r="G7" t="s">
        <v>12</v>
      </c>
      <c r="H7" t="s">
        <v>13</v>
      </c>
      <c r="I7">
        <v>4.2000000000000003E-2</v>
      </c>
      <c r="J7">
        <v>0.70699999999999996</v>
      </c>
      <c r="K7">
        <v>11.4</v>
      </c>
      <c r="L7" t="s">
        <v>14</v>
      </c>
      <c r="M7" t="s">
        <v>13</v>
      </c>
      <c r="N7">
        <v>0.85499999999999998</v>
      </c>
      <c r="O7">
        <v>13.1</v>
      </c>
      <c r="P7">
        <v>385</v>
      </c>
      <c r="Q7"/>
      <c r="R7" s="4">
        <v>1.5</v>
      </c>
      <c r="S7" s="4">
        <v>1</v>
      </c>
      <c r="X7"/>
      <c r="Y7"/>
      <c r="Z7"/>
      <c r="AA7"/>
      <c r="AB7"/>
      <c r="AC7"/>
      <c r="AD7" s="4">
        <v>1</v>
      </c>
      <c r="AF7" s="4">
        <f t="shared" si="1"/>
        <v>385</v>
      </c>
      <c r="AG7" s="4">
        <f t="shared" si="4"/>
        <v>49</v>
      </c>
      <c r="AH7" s="4">
        <f t="shared" si="5"/>
        <v>73.5</v>
      </c>
    </row>
    <row r="8" spans="1:54" ht="15" x14ac:dyDescent="0.25">
      <c r="A8" s="1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54" x14ac:dyDescent="0.2">
      <c r="A9" s="8"/>
      <c r="J9" s="4" t="s">
        <v>46</v>
      </c>
      <c r="K9" s="4">
        <f>AVERAGE(K3:K7)</f>
        <v>10.343999999999999</v>
      </c>
      <c r="P9" s="4">
        <f>AVERAGE(P3:P7)</f>
        <v>365.6</v>
      </c>
      <c r="V9" s="4" t="s">
        <v>46</v>
      </c>
      <c r="W9" s="4">
        <f>AVERAGE(W3:W7)</f>
        <v>-1.6799999999999995</v>
      </c>
      <c r="AG9" s="4" t="s">
        <v>46</v>
      </c>
      <c r="AH9" s="4">
        <f>AVERAGE(AH3:AH7)</f>
        <v>51</v>
      </c>
    </row>
    <row r="10" spans="1:54" x14ac:dyDescent="0.2">
      <c r="A10" s="8"/>
      <c r="J10" s="4" t="s">
        <v>47</v>
      </c>
      <c r="K10" s="4">
        <f>STDEV(K3:K7)</f>
        <v>2.1644121603798077</v>
      </c>
      <c r="P10" s="4">
        <f>STDEV(P3:P7)</f>
        <v>17.784824992110547</v>
      </c>
      <c r="V10" s="4" t="s">
        <v>47</v>
      </c>
      <c r="W10" s="4">
        <f>STDEV(W3:W7)</f>
        <v>3.6067436837124984</v>
      </c>
      <c r="AG10" s="4" t="s">
        <v>47</v>
      </c>
      <c r="AH10" s="4">
        <f>STDEV(AH3:AH7)</f>
        <v>25.661254840712679</v>
      </c>
    </row>
    <row r="11" spans="1:54" ht="15" customHeight="1" x14ac:dyDescent="0.2">
      <c r="J11" s="4" t="s">
        <v>48</v>
      </c>
      <c r="K11" s="4">
        <f>100*(K10/K9)</f>
        <v>20.924324829657849</v>
      </c>
      <c r="P11" s="4">
        <f>100*(P10/P9)</f>
        <v>4.8645582582359266</v>
      </c>
      <c r="V11" s="4" t="s">
        <v>48</v>
      </c>
      <c r="W11" s="4">
        <f>100*(W10/W9)</f>
        <v>-214.68712403050594</v>
      </c>
      <c r="AG11" s="4" t="s">
        <v>48</v>
      </c>
      <c r="AH11" s="4">
        <f>100*(AH10/AH9)</f>
        <v>50.316185962181727</v>
      </c>
    </row>
    <row r="12" spans="1:54" ht="15" customHeight="1" x14ac:dyDescent="0.2"/>
    <row r="13" spans="1:54" ht="15" customHeight="1" x14ac:dyDescent="0.2">
      <c r="A13" s="4" t="s">
        <v>176</v>
      </c>
    </row>
    <row r="14" spans="1:54" ht="15" customHeight="1" x14ac:dyDescent="0.25">
      <c r="A14" s="1">
        <v>43916</v>
      </c>
      <c r="B14" t="s">
        <v>324</v>
      </c>
      <c r="C14" t="s">
        <v>59</v>
      </c>
      <c r="D14">
        <v>6</v>
      </c>
      <c r="E14">
        <v>1</v>
      </c>
      <c r="F14">
        <v>1</v>
      </c>
      <c r="G14" t="s">
        <v>12</v>
      </c>
      <c r="H14" t="s">
        <v>13</v>
      </c>
      <c r="I14">
        <v>4.2200000000000001E-2</v>
      </c>
      <c r="J14">
        <v>0.71199999999999997</v>
      </c>
      <c r="K14">
        <v>11.5</v>
      </c>
      <c r="L14" t="s">
        <v>14</v>
      </c>
      <c r="M14" t="s">
        <v>13</v>
      </c>
      <c r="N14">
        <v>0.84299999999999997</v>
      </c>
      <c r="O14">
        <v>12.9</v>
      </c>
      <c r="P14">
        <v>378</v>
      </c>
      <c r="R14" s="4">
        <v>1.5</v>
      </c>
      <c r="S14" s="4">
        <v>1</v>
      </c>
      <c r="U14" s="4">
        <f t="shared" ref="U14:U18" si="6">K14</f>
        <v>11.5</v>
      </c>
      <c r="V14" s="4">
        <f>IF(R14=1,U14,(U14-11.2))</f>
        <v>0.30000000000000071</v>
      </c>
      <c r="W14" s="4">
        <f>IF(R14=1,U14,(V14*R14))</f>
        <v>0.45000000000000107</v>
      </c>
      <c r="X14" s="5"/>
      <c r="Y14" s="5"/>
      <c r="Z14" s="5"/>
      <c r="AA14" s="5"/>
      <c r="AD14" s="4">
        <v>1</v>
      </c>
      <c r="AF14" s="4">
        <f t="shared" ref="AF14:AF18" si="7">P14</f>
        <v>378</v>
      </c>
      <c r="AG14" s="4">
        <f>IF(R14=1,AF14,(AF14-336))</f>
        <v>42</v>
      </c>
      <c r="AH14" s="4">
        <f>IF(R14=1,AF14,(AG14*R14))</f>
        <v>63</v>
      </c>
    </row>
    <row r="15" spans="1:54" ht="15" customHeight="1" x14ac:dyDescent="0.25">
      <c r="A15" s="1">
        <v>43916</v>
      </c>
      <c r="B15" t="s">
        <v>324</v>
      </c>
      <c r="C15" t="s">
        <v>60</v>
      </c>
      <c r="D15">
        <v>7</v>
      </c>
      <c r="E15">
        <v>1</v>
      </c>
      <c r="F15">
        <v>1</v>
      </c>
      <c r="G15" t="s">
        <v>12</v>
      </c>
      <c r="H15" t="s">
        <v>13</v>
      </c>
      <c r="I15">
        <v>0.04</v>
      </c>
      <c r="J15">
        <v>0.69</v>
      </c>
      <c r="K15">
        <v>11</v>
      </c>
      <c r="L15" t="s">
        <v>14</v>
      </c>
      <c r="M15" t="s">
        <v>13</v>
      </c>
      <c r="N15">
        <v>0.86599999999999999</v>
      </c>
      <c r="O15">
        <v>13.3</v>
      </c>
      <c r="P15">
        <v>390</v>
      </c>
      <c r="R15" s="4">
        <v>1.5</v>
      </c>
      <c r="S15" s="4">
        <v>1</v>
      </c>
      <c r="U15" s="4">
        <f t="shared" si="6"/>
        <v>11</v>
      </c>
      <c r="V15" s="4">
        <f t="shared" ref="V15:V21" si="8">IF(R15=1,U15,(U15-11.2))</f>
        <v>-0.19999999999999929</v>
      </c>
      <c r="W15" s="4">
        <f t="shared" ref="W15:W21" si="9">IF(R15=1,U15,(V15*R15))</f>
        <v>-0.29999999999999893</v>
      </c>
      <c r="X15" s="5"/>
      <c r="Y15" s="5"/>
      <c r="Z15" s="5"/>
      <c r="AA15" s="5"/>
      <c r="AD15" s="4">
        <v>1</v>
      </c>
      <c r="AF15" s="4">
        <f t="shared" si="7"/>
        <v>390</v>
      </c>
      <c r="AG15" s="4">
        <f t="shared" ref="AG15:AG21" si="10">IF(R15=1,AF15,(AF15-336))</f>
        <v>54</v>
      </c>
      <c r="AH15" s="4">
        <f t="shared" ref="AH15:AH21" si="11">IF(R15=1,AF15,(AG15*R15))</f>
        <v>81</v>
      </c>
    </row>
    <row r="16" spans="1:54" ht="15" customHeight="1" x14ac:dyDescent="0.25">
      <c r="A16" s="1">
        <v>43916</v>
      </c>
      <c r="B16" t="s">
        <v>324</v>
      </c>
      <c r="C16" t="s">
        <v>61</v>
      </c>
      <c r="D16">
        <v>8</v>
      </c>
      <c r="E16">
        <v>1</v>
      </c>
      <c r="F16">
        <v>1</v>
      </c>
      <c r="G16" t="s">
        <v>12</v>
      </c>
      <c r="H16" t="s">
        <v>13</v>
      </c>
      <c r="I16">
        <v>3.9800000000000002E-2</v>
      </c>
      <c r="J16">
        <v>0.68400000000000005</v>
      </c>
      <c r="K16">
        <v>10.9</v>
      </c>
      <c r="L16" t="s">
        <v>14</v>
      </c>
      <c r="M16" t="s">
        <v>13</v>
      </c>
      <c r="N16">
        <v>0.91700000000000004</v>
      </c>
      <c r="O16">
        <v>14.2</v>
      </c>
      <c r="P16">
        <v>416</v>
      </c>
      <c r="R16" s="4">
        <v>1.5</v>
      </c>
      <c r="S16" s="4">
        <v>1</v>
      </c>
      <c r="U16" s="4">
        <f t="shared" si="6"/>
        <v>10.9</v>
      </c>
      <c r="V16" s="4">
        <f t="shared" si="8"/>
        <v>-0.29999999999999893</v>
      </c>
      <c r="W16" s="4">
        <f t="shared" si="9"/>
        <v>-0.4499999999999984</v>
      </c>
      <c r="X16" s="5"/>
      <c r="Y16" s="5"/>
      <c r="AD16" s="4">
        <v>1</v>
      </c>
      <c r="AF16" s="4">
        <f t="shared" si="7"/>
        <v>416</v>
      </c>
      <c r="AG16" s="4">
        <f t="shared" si="10"/>
        <v>80</v>
      </c>
      <c r="AH16" s="4">
        <f t="shared" si="11"/>
        <v>120</v>
      </c>
    </row>
    <row r="17" spans="1:34" ht="15" customHeight="1" x14ac:dyDescent="0.25">
      <c r="A17" s="1">
        <v>43916</v>
      </c>
      <c r="B17" t="s">
        <v>324</v>
      </c>
      <c r="C17" t="s">
        <v>62</v>
      </c>
      <c r="D17">
        <v>9</v>
      </c>
      <c r="E17">
        <v>1</v>
      </c>
      <c r="F17">
        <v>1</v>
      </c>
      <c r="G17" t="s">
        <v>12</v>
      </c>
      <c r="H17" t="s">
        <v>13</v>
      </c>
      <c r="I17">
        <v>3.9800000000000002E-2</v>
      </c>
      <c r="J17">
        <v>0.69699999999999995</v>
      </c>
      <c r="K17">
        <v>11.2</v>
      </c>
      <c r="L17" t="s">
        <v>14</v>
      </c>
      <c r="M17" t="s">
        <v>13</v>
      </c>
      <c r="N17">
        <v>0.997</v>
      </c>
      <c r="O17">
        <v>15.2</v>
      </c>
      <c r="P17">
        <v>447</v>
      </c>
      <c r="R17" s="4">
        <v>1.5</v>
      </c>
      <c r="S17" s="4">
        <v>1</v>
      </c>
      <c r="U17" s="4">
        <f t="shared" si="6"/>
        <v>11.2</v>
      </c>
      <c r="V17" s="4">
        <f t="shared" si="8"/>
        <v>0</v>
      </c>
      <c r="W17" s="4">
        <f t="shared" si="9"/>
        <v>0</v>
      </c>
      <c r="X17" s="5"/>
      <c r="Y17" s="5"/>
      <c r="Z17" s="7"/>
      <c r="AA17" s="7"/>
      <c r="AD17" s="4">
        <v>1</v>
      </c>
      <c r="AF17" s="4">
        <f t="shared" si="7"/>
        <v>447</v>
      </c>
      <c r="AG17" s="4">
        <f t="shared" si="10"/>
        <v>111</v>
      </c>
      <c r="AH17" s="4">
        <f t="shared" si="11"/>
        <v>166.5</v>
      </c>
    </row>
    <row r="18" spans="1:34" ht="15" customHeight="1" x14ac:dyDescent="0.25">
      <c r="A18" s="1">
        <v>43916</v>
      </c>
      <c r="B18" t="s">
        <v>324</v>
      </c>
      <c r="C18" t="s">
        <v>63</v>
      </c>
      <c r="D18">
        <v>10</v>
      </c>
      <c r="E18">
        <v>1</v>
      </c>
      <c r="F18">
        <v>1</v>
      </c>
      <c r="G18" t="s">
        <v>12</v>
      </c>
      <c r="H18" t="s">
        <v>13</v>
      </c>
      <c r="I18">
        <v>5.8500000000000003E-2</v>
      </c>
      <c r="J18">
        <v>1.33</v>
      </c>
      <c r="K18">
        <v>23</v>
      </c>
      <c r="L18" t="s">
        <v>14</v>
      </c>
      <c r="M18" t="s">
        <v>13</v>
      </c>
      <c r="N18">
        <v>1.25</v>
      </c>
      <c r="O18">
        <v>19.399999999999999</v>
      </c>
      <c r="P18">
        <v>569</v>
      </c>
      <c r="R18" s="4">
        <v>1.5</v>
      </c>
      <c r="S18" s="4">
        <v>1</v>
      </c>
      <c r="U18" s="4">
        <f t="shared" si="6"/>
        <v>23</v>
      </c>
      <c r="V18" s="4">
        <f t="shared" si="8"/>
        <v>11.8</v>
      </c>
      <c r="W18" s="4">
        <f t="shared" si="9"/>
        <v>17.700000000000003</v>
      </c>
      <c r="X18"/>
      <c r="Y18"/>
      <c r="Z18"/>
      <c r="AA18"/>
      <c r="AB18"/>
      <c r="AC18"/>
      <c r="AD18" s="4">
        <v>1</v>
      </c>
      <c r="AF18" s="4">
        <f t="shared" si="7"/>
        <v>569</v>
      </c>
      <c r="AG18" s="4">
        <f t="shared" si="10"/>
        <v>233</v>
      </c>
      <c r="AH18" s="4">
        <f t="shared" si="11"/>
        <v>349.5</v>
      </c>
    </row>
    <row r="19" spans="1:34" ht="15" customHeight="1" x14ac:dyDescent="0.25">
      <c r="A19" s="1">
        <v>43916</v>
      </c>
      <c r="B19" t="s">
        <v>324</v>
      </c>
      <c r="C19" t="s">
        <v>158</v>
      </c>
      <c r="D19">
        <v>11</v>
      </c>
      <c r="E19">
        <v>1</v>
      </c>
      <c r="F19">
        <v>1</v>
      </c>
      <c r="G19" t="s">
        <v>12</v>
      </c>
      <c r="H19" t="s">
        <v>13</v>
      </c>
      <c r="I19">
        <v>9.5100000000000004E-2</v>
      </c>
      <c r="J19">
        <v>2.11</v>
      </c>
      <c r="K19">
        <v>37.700000000000003</v>
      </c>
      <c r="L19" t="s">
        <v>14</v>
      </c>
      <c r="M19" t="s">
        <v>13</v>
      </c>
      <c r="N19">
        <v>1.62</v>
      </c>
      <c r="O19">
        <v>25.3</v>
      </c>
      <c r="P19">
        <v>745</v>
      </c>
      <c r="R19" s="4">
        <v>1.5</v>
      </c>
      <c r="S19" s="4">
        <v>1</v>
      </c>
      <c r="U19" s="4">
        <f t="shared" ref="U19:U21" si="12">K19</f>
        <v>37.700000000000003</v>
      </c>
      <c r="V19" s="4">
        <f t="shared" si="8"/>
        <v>26.500000000000004</v>
      </c>
      <c r="W19" s="4">
        <f t="shared" si="9"/>
        <v>39.750000000000007</v>
      </c>
      <c r="X19" s="5"/>
      <c r="Y19" s="5"/>
      <c r="Z19" s="5"/>
      <c r="AA19" s="5"/>
      <c r="AD19" s="4">
        <v>1</v>
      </c>
      <c r="AF19" s="4">
        <f t="shared" ref="AF19:AF21" si="13">P19</f>
        <v>745</v>
      </c>
      <c r="AG19" s="4">
        <f t="shared" si="10"/>
        <v>409</v>
      </c>
      <c r="AH19" s="4">
        <f t="shared" si="11"/>
        <v>613.5</v>
      </c>
    </row>
    <row r="20" spans="1:34" ht="15" customHeight="1" x14ac:dyDescent="0.25">
      <c r="A20" s="1">
        <v>43916</v>
      </c>
      <c r="B20" t="s">
        <v>324</v>
      </c>
      <c r="C20" t="s">
        <v>159</v>
      </c>
      <c r="D20">
        <v>12</v>
      </c>
      <c r="E20">
        <v>1</v>
      </c>
      <c r="F20">
        <v>1</v>
      </c>
      <c r="G20" t="s">
        <v>12</v>
      </c>
      <c r="H20" t="s">
        <v>13</v>
      </c>
      <c r="I20">
        <v>0.185</v>
      </c>
      <c r="J20">
        <v>3.6</v>
      </c>
      <c r="K20">
        <v>65.400000000000006</v>
      </c>
      <c r="L20" t="s">
        <v>14</v>
      </c>
      <c r="M20" t="s">
        <v>13</v>
      </c>
      <c r="N20">
        <v>2.34</v>
      </c>
      <c r="O20">
        <v>36.4</v>
      </c>
      <c r="P20">
        <v>1080</v>
      </c>
      <c r="R20" s="4">
        <v>1.5</v>
      </c>
      <c r="S20" s="4">
        <v>1</v>
      </c>
      <c r="U20" s="4">
        <f t="shared" si="12"/>
        <v>65.400000000000006</v>
      </c>
      <c r="V20" s="4">
        <f t="shared" si="8"/>
        <v>54.2</v>
      </c>
      <c r="W20" s="4">
        <f t="shared" si="9"/>
        <v>81.300000000000011</v>
      </c>
      <c r="X20" s="5"/>
      <c r="Y20" s="5"/>
      <c r="Z20" s="5"/>
      <c r="AA20" s="5"/>
      <c r="AD20" s="4">
        <v>1</v>
      </c>
      <c r="AF20" s="4">
        <f t="shared" si="13"/>
        <v>1080</v>
      </c>
      <c r="AG20" s="4">
        <f t="shared" si="10"/>
        <v>744</v>
      </c>
      <c r="AH20" s="4">
        <f t="shared" si="11"/>
        <v>1116</v>
      </c>
    </row>
    <row r="21" spans="1:34" ht="15" customHeight="1" x14ac:dyDescent="0.25">
      <c r="A21" s="1">
        <v>43916</v>
      </c>
      <c r="B21" t="s">
        <v>324</v>
      </c>
      <c r="C21" t="s">
        <v>160</v>
      </c>
      <c r="D21">
        <v>13</v>
      </c>
      <c r="E21">
        <v>1</v>
      </c>
      <c r="F21">
        <v>1</v>
      </c>
      <c r="G21" t="s">
        <v>12</v>
      </c>
      <c r="H21" t="s">
        <v>13</v>
      </c>
      <c r="I21">
        <v>0.29899999999999999</v>
      </c>
      <c r="J21">
        <v>6.18</v>
      </c>
      <c r="K21">
        <v>113</v>
      </c>
      <c r="L21" t="s">
        <v>14</v>
      </c>
      <c r="M21" t="s">
        <v>13</v>
      </c>
      <c r="N21">
        <v>3</v>
      </c>
      <c r="O21">
        <v>47.1</v>
      </c>
      <c r="P21">
        <v>1400</v>
      </c>
      <c r="R21" s="4">
        <v>1.5</v>
      </c>
      <c r="S21" s="4">
        <v>1</v>
      </c>
      <c r="U21" s="4">
        <f t="shared" si="12"/>
        <v>113</v>
      </c>
      <c r="V21" s="4">
        <f t="shared" si="8"/>
        <v>101.8</v>
      </c>
      <c r="W21" s="4">
        <f t="shared" si="9"/>
        <v>152.69999999999999</v>
      </c>
      <c r="X21" s="5"/>
      <c r="Y21" s="5"/>
      <c r="AD21" s="4">
        <v>1</v>
      </c>
      <c r="AF21" s="4">
        <f t="shared" si="13"/>
        <v>1400</v>
      </c>
      <c r="AG21" s="4">
        <f t="shared" si="10"/>
        <v>1064</v>
      </c>
      <c r="AH21" s="4">
        <f t="shared" si="11"/>
        <v>1596</v>
      </c>
    </row>
    <row r="22" spans="1:34" ht="15" customHeight="1" x14ac:dyDescent="0.2"/>
    <row r="23" spans="1:34" ht="15" customHeight="1" x14ac:dyDescent="0.2">
      <c r="H23" s="4" t="s">
        <v>177</v>
      </c>
      <c r="I23" s="4" t="s">
        <v>178</v>
      </c>
      <c r="J23" s="4" t="s">
        <v>180</v>
      </c>
      <c r="K23" s="4" t="s">
        <v>179</v>
      </c>
      <c r="L23" s="4" t="s">
        <v>181</v>
      </c>
    </row>
    <row r="24" spans="1:34" ht="15" customHeight="1" x14ac:dyDescent="0.2">
      <c r="H24" s="4">
        <v>0</v>
      </c>
      <c r="I24" s="4">
        <f>(H24*1000)/(15000+H24)</f>
        <v>0</v>
      </c>
      <c r="J24" s="4">
        <f t="shared" ref="J24:J31" si="14">J14</f>
        <v>0.71199999999999997</v>
      </c>
      <c r="K24" s="4">
        <f t="shared" ref="K24:K31" si="15">(H24*10000)/(15000+H24)</f>
        <v>0</v>
      </c>
      <c r="L24" s="4">
        <f>O14</f>
        <v>12.9</v>
      </c>
    </row>
    <row r="25" spans="1:34" ht="15" customHeight="1" x14ac:dyDescent="0.2">
      <c r="H25" s="4">
        <v>25</v>
      </c>
      <c r="I25" s="4">
        <f>(H25*1000)/(15000+H25)</f>
        <v>1.6638935108153079</v>
      </c>
      <c r="J25" s="4">
        <f t="shared" si="14"/>
        <v>0.69</v>
      </c>
      <c r="K25" s="4">
        <f t="shared" si="15"/>
        <v>16.638935108153078</v>
      </c>
      <c r="L25" s="4">
        <f t="shared" ref="L25:L31" si="16">O15</f>
        <v>13.3</v>
      </c>
    </row>
    <row r="26" spans="1:34" ht="15" customHeight="1" x14ac:dyDescent="0.2">
      <c r="H26" s="4">
        <v>50</v>
      </c>
      <c r="I26" s="4">
        <f t="shared" ref="I26:I31" si="17">(H26*1000)/(15000+H26)</f>
        <v>3.3222591362126246</v>
      </c>
      <c r="J26" s="4">
        <f t="shared" si="14"/>
        <v>0.68400000000000005</v>
      </c>
      <c r="K26" s="4">
        <f t="shared" si="15"/>
        <v>33.222591362126245</v>
      </c>
      <c r="L26" s="4">
        <f t="shared" si="16"/>
        <v>14.2</v>
      </c>
    </row>
    <row r="27" spans="1:34" ht="15" customHeight="1" x14ac:dyDescent="0.2">
      <c r="H27" s="4">
        <v>100</v>
      </c>
      <c r="I27" s="4">
        <f t="shared" si="17"/>
        <v>6.6225165562913908</v>
      </c>
      <c r="J27" s="4">
        <f t="shared" si="14"/>
        <v>0.69699999999999995</v>
      </c>
      <c r="K27" s="4">
        <f t="shared" si="15"/>
        <v>66.225165562913901</v>
      </c>
      <c r="L27" s="4">
        <f t="shared" si="16"/>
        <v>15.2</v>
      </c>
    </row>
    <row r="28" spans="1:34" ht="15" customHeight="1" x14ac:dyDescent="0.2">
      <c r="H28" s="4">
        <v>250</v>
      </c>
      <c r="I28" s="4">
        <f t="shared" si="17"/>
        <v>16.393442622950818</v>
      </c>
      <c r="J28" s="4">
        <f t="shared" si="14"/>
        <v>1.33</v>
      </c>
      <c r="K28" s="4">
        <f t="shared" si="15"/>
        <v>163.9344262295082</v>
      </c>
      <c r="L28" s="4">
        <f t="shared" si="16"/>
        <v>19.399999999999999</v>
      </c>
    </row>
    <row r="29" spans="1:34" ht="15" customHeight="1" x14ac:dyDescent="0.2">
      <c r="H29" s="4">
        <v>500</v>
      </c>
      <c r="I29" s="4">
        <f t="shared" si="17"/>
        <v>32.258064516129032</v>
      </c>
      <c r="J29" s="4">
        <f t="shared" si="14"/>
        <v>2.11</v>
      </c>
      <c r="K29" s="4">
        <f t="shared" si="15"/>
        <v>322.58064516129031</v>
      </c>
      <c r="L29" s="4">
        <f t="shared" si="16"/>
        <v>25.3</v>
      </c>
    </row>
    <row r="30" spans="1:34" ht="15" customHeight="1" x14ac:dyDescent="0.2">
      <c r="H30" s="4">
        <v>1000</v>
      </c>
      <c r="I30" s="4">
        <f t="shared" si="17"/>
        <v>62.5</v>
      </c>
      <c r="J30" s="4">
        <f t="shared" si="14"/>
        <v>3.6</v>
      </c>
      <c r="K30" s="4">
        <f t="shared" si="15"/>
        <v>625</v>
      </c>
      <c r="L30" s="4">
        <f t="shared" si="16"/>
        <v>36.4</v>
      </c>
    </row>
    <row r="31" spans="1:34" ht="15" customHeight="1" x14ac:dyDescent="0.2">
      <c r="H31" s="4">
        <v>1500</v>
      </c>
      <c r="I31" s="4">
        <f t="shared" si="17"/>
        <v>90.909090909090907</v>
      </c>
      <c r="J31" s="4">
        <f t="shared" si="14"/>
        <v>6.18</v>
      </c>
      <c r="K31" s="4">
        <f t="shared" si="15"/>
        <v>909.09090909090912</v>
      </c>
      <c r="L31" s="4">
        <f t="shared" si="16"/>
        <v>47.1</v>
      </c>
    </row>
    <row r="32" spans="1:34" ht="15" customHeight="1" x14ac:dyDescent="0.2"/>
    <row r="33" spans="1:38" ht="15" customHeight="1" x14ac:dyDescent="0.2">
      <c r="H33" s="4" t="s">
        <v>182</v>
      </c>
    </row>
    <row r="34" spans="1:38" ht="15" customHeight="1" x14ac:dyDescent="0.2">
      <c r="I34" s="4" t="s">
        <v>183</v>
      </c>
      <c r="J34" s="4">
        <f>INTERCEPT(J24:J31,I24:I31)</f>
        <v>0.44065737329694721</v>
      </c>
      <c r="L34" s="4">
        <f>INTERCEPT(L24:L31,K24:K31)</f>
        <v>12.907018709921648</v>
      </c>
    </row>
    <row r="35" spans="1:38" ht="15" customHeight="1" x14ac:dyDescent="0.2">
      <c r="I35" s="4" t="s">
        <v>184</v>
      </c>
      <c r="J35" s="4">
        <f>SLOPE(J24:J31,I24:I31)</f>
        <v>5.8397453101844743E-2</v>
      </c>
      <c r="L35" s="4">
        <f>SLOPE(L24:L30,K24:K30)</f>
        <v>3.7873616656213714E-2</v>
      </c>
    </row>
    <row r="36" spans="1:38" ht="15" customHeight="1" x14ac:dyDescent="0.2"/>
    <row r="37" spans="1:38" ht="15" customHeight="1" x14ac:dyDescent="0.2">
      <c r="H37" s="4" t="s">
        <v>185</v>
      </c>
    </row>
    <row r="38" spans="1:38" ht="15" customHeight="1" x14ac:dyDescent="0.2">
      <c r="J38" s="4">
        <f>-1*((0-J34)/J35)</f>
        <v>7.5458320507307723</v>
      </c>
      <c r="L38" s="4">
        <f>-1*((0-L34)/L35)</f>
        <v>340.79181893509673</v>
      </c>
    </row>
    <row r="39" spans="1:38" ht="15" customHeight="1" x14ac:dyDescent="0.2"/>
    <row r="40" spans="1:38" ht="15" customHeight="1" x14ac:dyDescent="0.2"/>
    <row r="41" spans="1:38" ht="15" customHeight="1" x14ac:dyDescent="0.2"/>
    <row r="42" spans="1:38" ht="15" customHeight="1" x14ac:dyDescent="0.2"/>
    <row r="43" spans="1:38" ht="15" customHeight="1" x14ac:dyDescent="0.2"/>
    <row r="44" spans="1:38" ht="15" customHeight="1" x14ac:dyDescent="0.2"/>
    <row r="45" spans="1:38" x14ac:dyDescent="0.2">
      <c r="A45" s="8" t="s">
        <v>49</v>
      </c>
    </row>
    <row r="46" spans="1:38" ht="15" x14ac:dyDescent="0.25">
      <c r="A46" s="1">
        <v>43916</v>
      </c>
      <c r="B46" t="s">
        <v>324</v>
      </c>
      <c r="C46" t="s">
        <v>161</v>
      </c>
      <c r="D46">
        <v>14</v>
      </c>
      <c r="E46">
        <v>1</v>
      </c>
      <c r="F46">
        <v>1</v>
      </c>
      <c r="G46" t="s">
        <v>12</v>
      </c>
      <c r="H46" t="s">
        <v>13</v>
      </c>
      <c r="I46">
        <v>9.4399999999999998E-2</v>
      </c>
      <c r="J46">
        <v>1.96</v>
      </c>
      <c r="K46">
        <v>34.799999999999997</v>
      </c>
      <c r="L46" t="s">
        <v>14</v>
      </c>
      <c r="M46" t="s">
        <v>13</v>
      </c>
      <c r="N46">
        <v>1.49</v>
      </c>
      <c r="O46">
        <v>23.2</v>
      </c>
      <c r="P46">
        <v>684</v>
      </c>
      <c r="Q46"/>
      <c r="R46" s="4">
        <v>1.5</v>
      </c>
      <c r="S46" s="4">
        <v>1</v>
      </c>
      <c r="U46" s="4">
        <f t="shared" ref="U46:U50" si="18">K46</f>
        <v>34.799999999999997</v>
      </c>
      <c r="V46" s="4">
        <f>IF(R46=1,U46,(U46-11.2))</f>
        <v>23.599999999999998</v>
      </c>
      <c r="W46" s="4">
        <f>IF(R46=1,U46,(V46*R46))</f>
        <v>35.4</v>
      </c>
      <c r="X46" s="5"/>
      <c r="Y46" s="5"/>
      <c r="Z46" s="7"/>
      <c r="AA46" s="7"/>
      <c r="AD46" s="4">
        <v>1</v>
      </c>
      <c r="AF46" s="4">
        <f t="shared" ref="AF46:AF50" si="19">P46</f>
        <v>684</v>
      </c>
      <c r="AG46" s="4">
        <f>IF(R46=1,AF46,(AF46-336))</f>
        <v>348</v>
      </c>
      <c r="AH46" s="4">
        <f>IF(R46=1,AF46,(AG46*R46))</f>
        <v>522</v>
      </c>
      <c r="AI46" s="5"/>
      <c r="AJ46"/>
      <c r="AK46"/>
      <c r="AL46"/>
    </row>
    <row r="47" spans="1:38" ht="15" x14ac:dyDescent="0.25">
      <c r="A47" s="1">
        <v>43916</v>
      </c>
      <c r="B47" t="s">
        <v>324</v>
      </c>
      <c r="C47" t="s">
        <v>162</v>
      </c>
      <c r="D47">
        <v>15</v>
      </c>
      <c r="E47">
        <v>1</v>
      </c>
      <c r="F47">
        <v>1</v>
      </c>
      <c r="G47" t="s">
        <v>12</v>
      </c>
      <c r="H47" t="s">
        <v>13</v>
      </c>
      <c r="I47">
        <v>7.8700000000000006E-2</v>
      </c>
      <c r="J47">
        <v>1.78</v>
      </c>
      <c r="K47">
        <v>31.5</v>
      </c>
      <c r="L47" t="s">
        <v>14</v>
      </c>
      <c r="M47" t="s">
        <v>13</v>
      </c>
      <c r="N47">
        <v>1.51</v>
      </c>
      <c r="O47">
        <v>23.4</v>
      </c>
      <c r="P47">
        <v>689</v>
      </c>
      <c r="Q47"/>
      <c r="R47" s="4">
        <v>1.5</v>
      </c>
      <c r="S47" s="4">
        <v>1</v>
      </c>
      <c r="U47" s="4">
        <f t="shared" si="18"/>
        <v>31.5</v>
      </c>
      <c r="V47" s="4">
        <f t="shared" ref="V47:V50" si="20">IF(R47=1,U47,(U47-11.2))</f>
        <v>20.3</v>
      </c>
      <c r="W47" s="4">
        <f t="shared" ref="W47:W50" si="21">IF(R47=1,U47,(V47*R47))</f>
        <v>30.450000000000003</v>
      </c>
      <c r="AB47" s="7"/>
      <c r="AC47" s="7"/>
      <c r="AD47" s="4">
        <v>1</v>
      </c>
      <c r="AF47" s="4">
        <f t="shared" si="19"/>
        <v>689</v>
      </c>
      <c r="AG47" s="4">
        <f t="shared" ref="AG47:AG50" si="22">IF(R47=1,AF47,(AF47-336))</f>
        <v>353</v>
      </c>
      <c r="AH47" s="4">
        <f t="shared" ref="AH47:AH50" si="23">IF(R47=1,AF47,(AG47*R47))</f>
        <v>529.5</v>
      </c>
      <c r="AJ47"/>
      <c r="AK47"/>
      <c r="AL47"/>
    </row>
    <row r="48" spans="1:38" ht="15" x14ac:dyDescent="0.25">
      <c r="A48" s="1">
        <v>43916</v>
      </c>
      <c r="B48" t="s">
        <v>324</v>
      </c>
      <c r="C48" t="s">
        <v>163</v>
      </c>
      <c r="D48">
        <v>16</v>
      </c>
      <c r="E48">
        <v>1</v>
      </c>
      <c r="F48">
        <v>1</v>
      </c>
      <c r="G48" t="s">
        <v>12</v>
      </c>
      <c r="H48" t="s">
        <v>13</v>
      </c>
      <c r="I48">
        <v>8.0100000000000005E-2</v>
      </c>
      <c r="J48">
        <v>1.81</v>
      </c>
      <c r="K48">
        <v>32</v>
      </c>
      <c r="L48" t="s">
        <v>14</v>
      </c>
      <c r="M48" t="s">
        <v>13</v>
      </c>
      <c r="N48">
        <v>1.47</v>
      </c>
      <c r="O48">
        <v>23</v>
      </c>
      <c r="P48">
        <v>676</v>
      </c>
      <c r="Q48"/>
      <c r="R48" s="4">
        <v>1.5</v>
      </c>
      <c r="S48" s="4">
        <v>1</v>
      </c>
      <c r="U48" s="4">
        <f t="shared" si="18"/>
        <v>32</v>
      </c>
      <c r="V48" s="4">
        <f t="shared" si="20"/>
        <v>20.8</v>
      </c>
      <c r="W48" s="4">
        <f t="shared" si="21"/>
        <v>31.200000000000003</v>
      </c>
      <c r="X48" s="5"/>
      <c r="Y48" s="5"/>
      <c r="AB48" s="5"/>
      <c r="AC48" s="5"/>
      <c r="AD48" s="4">
        <v>1</v>
      </c>
      <c r="AF48" s="4">
        <f t="shared" si="19"/>
        <v>676</v>
      </c>
      <c r="AG48" s="4">
        <f t="shared" si="22"/>
        <v>340</v>
      </c>
      <c r="AH48" s="4">
        <f t="shared" si="23"/>
        <v>510</v>
      </c>
      <c r="AI48" s="5"/>
      <c r="AJ48"/>
      <c r="AK48"/>
      <c r="AL48"/>
    </row>
    <row r="49" spans="1:35" ht="15" x14ac:dyDescent="0.25">
      <c r="A49" s="1">
        <v>43916</v>
      </c>
      <c r="B49" t="s">
        <v>324</v>
      </c>
      <c r="C49" t="s">
        <v>164</v>
      </c>
      <c r="D49">
        <v>17</v>
      </c>
      <c r="E49">
        <v>1</v>
      </c>
      <c r="F49">
        <v>1</v>
      </c>
      <c r="G49" t="s">
        <v>12</v>
      </c>
      <c r="H49" t="s">
        <v>13</v>
      </c>
      <c r="I49">
        <v>7.8E-2</v>
      </c>
      <c r="J49">
        <v>1.68</v>
      </c>
      <c r="K49">
        <v>29.7</v>
      </c>
      <c r="L49" t="s">
        <v>14</v>
      </c>
      <c r="M49" t="s">
        <v>13</v>
      </c>
      <c r="N49">
        <v>1.47</v>
      </c>
      <c r="O49">
        <v>22.9</v>
      </c>
      <c r="P49">
        <v>675</v>
      </c>
      <c r="Q49"/>
      <c r="R49" s="4">
        <v>1.5</v>
      </c>
      <c r="S49" s="4">
        <v>1</v>
      </c>
      <c r="U49" s="4">
        <f t="shared" si="18"/>
        <v>29.7</v>
      </c>
      <c r="V49" s="4">
        <f t="shared" si="20"/>
        <v>18.5</v>
      </c>
      <c r="W49" s="4">
        <f t="shared" si="21"/>
        <v>27.75</v>
      </c>
      <c r="X49"/>
      <c r="Y49"/>
      <c r="Z49"/>
      <c r="AA49"/>
      <c r="AB49"/>
      <c r="AC49"/>
      <c r="AD49" s="4">
        <v>1</v>
      </c>
      <c r="AF49" s="4">
        <f t="shared" si="19"/>
        <v>675</v>
      </c>
      <c r="AG49" s="4">
        <f t="shared" si="22"/>
        <v>339</v>
      </c>
      <c r="AH49" s="4">
        <f t="shared" si="23"/>
        <v>508.5</v>
      </c>
      <c r="AI49"/>
    </row>
    <row r="50" spans="1:35" ht="15" x14ac:dyDescent="0.25">
      <c r="A50" s="1">
        <v>43916</v>
      </c>
      <c r="B50" t="s">
        <v>324</v>
      </c>
      <c r="C50" t="s">
        <v>165</v>
      </c>
      <c r="D50">
        <v>18</v>
      </c>
      <c r="E50">
        <v>1</v>
      </c>
      <c r="F50">
        <v>1</v>
      </c>
      <c r="G50" t="s">
        <v>12</v>
      </c>
      <c r="H50" t="s">
        <v>13</v>
      </c>
      <c r="I50">
        <v>8.0199999999999994E-2</v>
      </c>
      <c r="J50">
        <v>1.81</v>
      </c>
      <c r="K50">
        <v>32.1</v>
      </c>
      <c r="L50" t="s">
        <v>14</v>
      </c>
      <c r="M50" t="s">
        <v>13</v>
      </c>
      <c r="N50">
        <v>1.47</v>
      </c>
      <c r="O50">
        <v>23</v>
      </c>
      <c r="P50">
        <v>677</v>
      </c>
      <c r="Q50"/>
      <c r="R50" s="4">
        <v>1.5</v>
      </c>
      <c r="S50" s="4">
        <v>1</v>
      </c>
      <c r="U50" s="4">
        <f t="shared" si="18"/>
        <v>32.1</v>
      </c>
      <c r="V50" s="4">
        <f t="shared" si="20"/>
        <v>20.900000000000002</v>
      </c>
      <c r="W50" s="4">
        <f t="shared" si="21"/>
        <v>31.35</v>
      </c>
      <c r="X50"/>
      <c r="Y50"/>
      <c r="Z50"/>
      <c r="AA50"/>
      <c r="AB50"/>
      <c r="AC50"/>
      <c r="AD50" s="4">
        <v>1</v>
      </c>
      <c r="AF50" s="4">
        <f t="shared" si="19"/>
        <v>677</v>
      </c>
      <c r="AG50" s="4">
        <f t="shared" si="22"/>
        <v>341</v>
      </c>
      <c r="AH50" s="4">
        <f t="shared" si="23"/>
        <v>511.5</v>
      </c>
      <c r="AI50"/>
    </row>
    <row r="51" spans="1:35" ht="15" x14ac:dyDescent="0.25">
      <c r="A51" s="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V51"/>
      <c r="W51"/>
      <c r="X51"/>
      <c r="Y51"/>
      <c r="Z51"/>
      <c r="AA51"/>
    </row>
    <row r="52" spans="1:35" ht="15" x14ac:dyDescent="0.25">
      <c r="A52" s="1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V52"/>
      <c r="W52"/>
      <c r="X52"/>
      <c r="Y52"/>
      <c r="Z52"/>
      <c r="AA52"/>
    </row>
    <row r="53" spans="1:35" x14ac:dyDescent="0.2">
      <c r="A53" s="8"/>
      <c r="V53" s="4" t="s">
        <v>50</v>
      </c>
      <c r="W53" s="4">
        <v>40</v>
      </c>
      <c r="AG53" s="4" t="s">
        <v>50</v>
      </c>
      <c r="AH53" s="4">
        <v>400</v>
      </c>
    </row>
    <row r="54" spans="1:35" x14ac:dyDescent="0.2">
      <c r="A54" s="8"/>
      <c r="V54" s="4" t="s">
        <v>46</v>
      </c>
      <c r="W54" s="4">
        <f>AVERAGE(W46:W50)</f>
        <v>31.23</v>
      </c>
      <c r="AG54" s="4" t="s">
        <v>46</v>
      </c>
      <c r="AH54" s="4">
        <f>AVERAGE(AH46:AH50)</f>
        <v>516.29999999999995</v>
      </c>
    </row>
    <row r="55" spans="1:35" x14ac:dyDescent="0.2">
      <c r="A55" s="8"/>
      <c r="V55" s="4" t="s">
        <v>47</v>
      </c>
      <c r="W55" s="4">
        <f>STDEV(W46:W50)</f>
        <v>2.7442212009967415</v>
      </c>
      <c r="AG55" s="4" t="s">
        <v>47</v>
      </c>
      <c r="AH55" s="4">
        <f>STDEV(AH46:AH50)</f>
        <v>9.0870787385165759</v>
      </c>
    </row>
    <row r="56" spans="1:35" x14ac:dyDescent="0.2">
      <c r="A56" s="8"/>
      <c r="V56" s="4" t="s">
        <v>48</v>
      </c>
      <c r="W56" s="4">
        <f>100*(W55/W54)</f>
        <v>8.7871316074183206</v>
      </c>
      <c r="AG56" s="4" t="s">
        <v>48</v>
      </c>
      <c r="AH56" s="4">
        <f>100*(AH55/AH54)</f>
        <v>1.7600384928368344</v>
      </c>
    </row>
    <row r="57" spans="1:35" x14ac:dyDescent="0.2">
      <c r="A57" s="8"/>
      <c r="V57" s="4" t="s">
        <v>51</v>
      </c>
      <c r="W57" s="4">
        <f>100*(W54-W53)/W53</f>
        <v>-21.925000000000001</v>
      </c>
      <c r="AG57" s="4" t="s">
        <v>51</v>
      </c>
      <c r="AH57" s="4">
        <f>100*(AH54-AH53)/AH53</f>
        <v>29.074999999999992</v>
      </c>
    </row>
    <row r="58" spans="1:35" x14ac:dyDescent="0.2">
      <c r="A58" s="8"/>
      <c r="V58" s="4" t="s">
        <v>190</v>
      </c>
      <c r="W58" s="4">
        <f>100*W54/W53</f>
        <v>78.075000000000003</v>
      </c>
      <c r="AG58" s="4" t="s">
        <v>190</v>
      </c>
      <c r="AH58" s="4">
        <f>100*AH54/AH53</f>
        <v>129.07499999999999</v>
      </c>
    </row>
    <row r="59" spans="1:35" x14ac:dyDescent="0.2">
      <c r="A59" s="8"/>
    </row>
    <row r="60" spans="1:35" x14ac:dyDescent="0.2">
      <c r="A60" s="4" t="s">
        <v>52</v>
      </c>
    </row>
    <row r="61" spans="1:35" customFormat="1" ht="15" x14ac:dyDescent="0.25">
      <c r="A61" s="1">
        <v>43917</v>
      </c>
      <c r="B61" t="s">
        <v>393</v>
      </c>
      <c r="C61" t="s">
        <v>322</v>
      </c>
      <c r="D61">
        <v>139</v>
      </c>
      <c r="E61">
        <v>1</v>
      </c>
      <c r="F61">
        <v>1</v>
      </c>
      <c r="G61" t="s">
        <v>12</v>
      </c>
      <c r="H61" t="s">
        <v>13</v>
      </c>
      <c r="I61">
        <v>2.7E-2</v>
      </c>
      <c r="J61">
        <v>0.59099999999999997</v>
      </c>
      <c r="K61">
        <v>17.2</v>
      </c>
      <c r="L61" t="s">
        <v>14</v>
      </c>
      <c r="M61" t="s">
        <v>13</v>
      </c>
      <c r="N61">
        <v>0.84599999999999997</v>
      </c>
      <c r="O61">
        <v>14.7</v>
      </c>
      <c r="P61">
        <v>384</v>
      </c>
      <c r="R61" s="4">
        <v>1.5</v>
      </c>
      <c r="S61" s="4">
        <v>1</v>
      </c>
      <c r="T61" s="4"/>
      <c r="U61" s="4">
        <v>17.2</v>
      </c>
      <c r="V61" s="4">
        <v>9.6999999999999993</v>
      </c>
      <c r="W61" s="4">
        <v>14.549999999999999</v>
      </c>
      <c r="X61" s="5"/>
      <c r="Y61" s="5"/>
      <c r="Z61" s="4"/>
      <c r="AA61" s="4"/>
      <c r="AB61" s="5"/>
      <c r="AC61" s="5"/>
      <c r="AD61" s="4">
        <v>1</v>
      </c>
      <c r="AE61" s="4"/>
      <c r="AF61" s="4">
        <v>384</v>
      </c>
      <c r="AG61" s="4">
        <v>43</v>
      </c>
      <c r="AH61" s="4">
        <v>64.5</v>
      </c>
    </row>
    <row r="62" spans="1:35" customFormat="1" ht="15" x14ac:dyDescent="0.25">
      <c r="A62" s="1">
        <v>43917</v>
      </c>
      <c r="B62" t="s">
        <v>393</v>
      </c>
      <c r="C62" t="s">
        <v>322</v>
      </c>
      <c r="D62">
        <v>140</v>
      </c>
      <c r="E62">
        <v>1</v>
      </c>
      <c r="F62">
        <v>1</v>
      </c>
      <c r="G62" t="s">
        <v>12</v>
      </c>
      <c r="H62" t="s">
        <v>13</v>
      </c>
      <c r="I62">
        <v>2.8799999999999999E-2</v>
      </c>
      <c r="J62">
        <v>0.624</v>
      </c>
      <c r="K62">
        <v>17.8</v>
      </c>
      <c r="L62" t="s">
        <v>14</v>
      </c>
      <c r="M62" t="s">
        <v>13</v>
      </c>
      <c r="N62">
        <v>0.83899999999999997</v>
      </c>
      <c r="O62">
        <v>14.5</v>
      </c>
      <c r="P62">
        <v>379</v>
      </c>
      <c r="R62" s="4">
        <v>1.5</v>
      </c>
      <c r="S62" s="4">
        <v>1</v>
      </c>
      <c r="T62" s="4"/>
      <c r="U62" s="4">
        <v>17.8</v>
      </c>
      <c r="V62" s="4">
        <v>10.3</v>
      </c>
      <c r="W62" s="4">
        <v>15.450000000000001</v>
      </c>
      <c r="AD62" s="4">
        <v>1</v>
      </c>
      <c r="AE62" s="4"/>
      <c r="AF62" s="4">
        <v>379</v>
      </c>
      <c r="AG62" s="4">
        <v>38</v>
      </c>
      <c r="AH62" s="4">
        <v>57</v>
      </c>
    </row>
    <row r="63" spans="1:35" customFormat="1" ht="15" x14ac:dyDescent="0.25">
      <c r="A63" s="1">
        <v>43917</v>
      </c>
      <c r="B63" t="s">
        <v>393</v>
      </c>
      <c r="C63" t="s">
        <v>322</v>
      </c>
      <c r="D63">
        <v>141</v>
      </c>
      <c r="E63">
        <v>1</v>
      </c>
      <c r="F63">
        <v>1</v>
      </c>
      <c r="G63" t="s">
        <v>12</v>
      </c>
      <c r="H63" t="s">
        <v>13</v>
      </c>
      <c r="I63">
        <v>3.2300000000000002E-2</v>
      </c>
      <c r="J63">
        <v>0.71599999999999997</v>
      </c>
      <c r="K63">
        <v>19.3</v>
      </c>
      <c r="L63" t="s">
        <v>14</v>
      </c>
      <c r="M63" t="s">
        <v>13</v>
      </c>
      <c r="N63">
        <v>0.89</v>
      </c>
      <c r="O63">
        <v>15.3</v>
      </c>
      <c r="P63">
        <v>400</v>
      </c>
      <c r="R63" s="4">
        <v>1.5</v>
      </c>
      <c r="S63" s="4">
        <v>1</v>
      </c>
      <c r="T63" s="4"/>
      <c r="U63" s="4">
        <v>19.3</v>
      </c>
      <c r="V63" s="4">
        <v>11.8</v>
      </c>
      <c r="W63" s="4">
        <v>17.700000000000003</v>
      </c>
      <c r="AD63" s="4">
        <v>1</v>
      </c>
      <c r="AE63" s="4"/>
      <c r="AF63" s="4">
        <v>400</v>
      </c>
      <c r="AG63" s="4">
        <v>59</v>
      </c>
      <c r="AH63" s="4">
        <v>88.5</v>
      </c>
    </row>
    <row r="64" spans="1:35" customFormat="1" ht="15" x14ac:dyDescent="0.25">
      <c r="A64" s="1">
        <v>43917</v>
      </c>
      <c r="B64" t="s">
        <v>393</v>
      </c>
      <c r="C64" t="s">
        <v>322</v>
      </c>
      <c r="D64">
        <v>142</v>
      </c>
      <c r="E64">
        <v>1</v>
      </c>
      <c r="F64">
        <v>1</v>
      </c>
      <c r="G64" t="s">
        <v>12</v>
      </c>
      <c r="H64" t="s">
        <v>13</v>
      </c>
      <c r="I64">
        <v>2.8000000000000001E-2</v>
      </c>
      <c r="J64">
        <v>0.59399999999999997</v>
      </c>
      <c r="K64">
        <v>17.3</v>
      </c>
      <c r="L64" t="s">
        <v>14</v>
      </c>
      <c r="M64" t="s">
        <v>13</v>
      </c>
      <c r="N64">
        <v>0.85299999999999998</v>
      </c>
      <c r="O64">
        <v>14.8</v>
      </c>
      <c r="P64">
        <v>388</v>
      </c>
      <c r="R64" s="4">
        <v>1.5</v>
      </c>
      <c r="S64" s="4">
        <v>1</v>
      </c>
      <c r="T64" s="4"/>
      <c r="U64" s="4">
        <v>17.3</v>
      </c>
      <c r="V64" s="4">
        <v>9.8000000000000007</v>
      </c>
      <c r="W64" s="4">
        <v>14.700000000000001</v>
      </c>
      <c r="AD64" s="4">
        <v>1</v>
      </c>
      <c r="AE64" s="4"/>
      <c r="AF64" s="4">
        <v>388</v>
      </c>
      <c r="AG64" s="4">
        <v>47</v>
      </c>
      <c r="AH64" s="4">
        <v>70.5</v>
      </c>
    </row>
    <row r="65" spans="1:34" customFormat="1" ht="15" x14ac:dyDescent="0.25">
      <c r="A65" s="1">
        <v>43917</v>
      </c>
      <c r="B65" t="s">
        <v>393</v>
      </c>
      <c r="C65" t="s">
        <v>322</v>
      </c>
      <c r="D65">
        <v>143</v>
      </c>
      <c r="E65">
        <v>1</v>
      </c>
      <c r="F65">
        <v>1</v>
      </c>
      <c r="G65" t="s">
        <v>12</v>
      </c>
      <c r="H65" t="s">
        <v>13</v>
      </c>
      <c r="I65">
        <v>2.93E-2</v>
      </c>
      <c r="J65">
        <v>0.60299999999999998</v>
      </c>
      <c r="K65">
        <v>17.399999999999999</v>
      </c>
      <c r="L65" t="s">
        <v>14</v>
      </c>
      <c r="M65" t="s">
        <v>13</v>
      </c>
      <c r="N65">
        <v>0.86299999999999999</v>
      </c>
      <c r="O65">
        <v>14.9</v>
      </c>
      <c r="P65">
        <v>390</v>
      </c>
      <c r="R65" s="4">
        <v>1.5</v>
      </c>
      <c r="S65" s="4">
        <v>1</v>
      </c>
      <c r="T65" s="4"/>
      <c r="U65" s="4">
        <v>17.399999999999999</v>
      </c>
      <c r="V65" s="4">
        <v>9.8999999999999986</v>
      </c>
      <c r="W65" s="4">
        <v>14.849999999999998</v>
      </c>
      <c r="AD65" s="4">
        <v>1</v>
      </c>
      <c r="AE65" s="4"/>
      <c r="AF65" s="4">
        <v>390</v>
      </c>
      <c r="AG65" s="4">
        <v>49</v>
      </c>
      <c r="AH65" s="4">
        <v>73.5</v>
      </c>
    </row>
    <row r="66" spans="1:34" customFormat="1" ht="15" x14ac:dyDescent="0.25">
      <c r="A66" s="1">
        <v>43917</v>
      </c>
      <c r="B66" t="s">
        <v>393</v>
      </c>
      <c r="C66" t="s">
        <v>322</v>
      </c>
      <c r="D66">
        <v>144</v>
      </c>
      <c r="E66">
        <v>1</v>
      </c>
      <c r="F66">
        <v>1</v>
      </c>
      <c r="G66" t="s">
        <v>12</v>
      </c>
      <c r="H66" t="s">
        <v>13</v>
      </c>
      <c r="I66">
        <v>2.93E-2</v>
      </c>
      <c r="J66">
        <v>0.63100000000000001</v>
      </c>
      <c r="K66">
        <v>17.899999999999999</v>
      </c>
      <c r="L66" t="s">
        <v>14</v>
      </c>
      <c r="M66" t="s">
        <v>13</v>
      </c>
      <c r="N66">
        <v>0.85599999999999998</v>
      </c>
      <c r="O66">
        <v>14.8</v>
      </c>
      <c r="P66">
        <v>389</v>
      </c>
      <c r="R66" s="4">
        <v>1.5</v>
      </c>
      <c r="S66" s="4">
        <v>1</v>
      </c>
      <c r="T66" s="4"/>
      <c r="U66" s="4">
        <v>17.899999999999999</v>
      </c>
      <c r="V66" s="4">
        <v>10.399999999999999</v>
      </c>
      <c r="W66" s="4">
        <v>15.599999999999998</v>
      </c>
      <c r="X66" s="5"/>
      <c r="Y66" s="5"/>
      <c r="Z66" s="7"/>
      <c r="AA66" s="7"/>
      <c r="AB66" s="4"/>
      <c r="AC66" s="4"/>
      <c r="AD66" s="4">
        <v>1</v>
      </c>
      <c r="AE66" s="4"/>
      <c r="AF66" s="4">
        <v>389</v>
      </c>
      <c r="AG66" s="4">
        <v>48</v>
      </c>
      <c r="AH66" s="4">
        <v>72</v>
      </c>
    </row>
    <row r="67" spans="1:34" customFormat="1" ht="15" x14ac:dyDescent="0.25">
      <c r="A67" s="1">
        <v>43917</v>
      </c>
      <c r="B67" t="s">
        <v>393</v>
      </c>
      <c r="C67" t="s">
        <v>322</v>
      </c>
      <c r="D67">
        <v>145</v>
      </c>
      <c r="E67">
        <v>1</v>
      </c>
      <c r="F67">
        <v>1</v>
      </c>
      <c r="G67" t="s">
        <v>12</v>
      </c>
      <c r="H67" t="s">
        <v>13</v>
      </c>
      <c r="I67">
        <v>3.0599999999999999E-2</v>
      </c>
      <c r="J67">
        <v>0.66600000000000004</v>
      </c>
      <c r="K67">
        <v>18.5</v>
      </c>
      <c r="L67" t="s">
        <v>14</v>
      </c>
      <c r="M67" t="s">
        <v>13</v>
      </c>
      <c r="N67">
        <v>0.86299999999999999</v>
      </c>
      <c r="O67">
        <v>14.9</v>
      </c>
      <c r="P67">
        <v>392</v>
      </c>
      <c r="R67" s="4">
        <v>1.5</v>
      </c>
      <c r="S67" s="4">
        <v>1</v>
      </c>
      <c r="T67" s="4"/>
      <c r="U67" s="4">
        <v>18.5</v>
      </c>
      <c r="V67" s="4">
        <v>11</v>
      </c>
      <c r="W67" s="4">
        <v>16.5</v>
      </c>
      <c r="X67" s="4"/>
      <c r="Y67" s="4"/>
      <c r="Z67" s="4"/>
      <c r="AA67" s="4"/>
      <c r="AB67" s="7"/>
      <c r="AC67" s="7"/>
      <c r="AD67" s="4">
        <v>1</v>
      </c>
      <c r="AE67" s="4"/>
      <c r="AF67" s="4">
        <v>392</v>
      </c>
      <c r="AG67" s="4">
        <v>51</v>
      </c>
      <c r="AH67" s="4">
        <v>76.5</v>
      </c>
    </row>
    <row r="68" spans="1:34" customFormat="1" ht="15" x14ac:dyDescent="0.25">
      <c r="A68" s="1">
        <v>43917</v>
      </c>
      <c r="B68" t="s">
        <v>393</v>
      </c>
      <c r="C68" t="s">
        <v>322</v>
      </c>
      <c r="D68">
        <v>146</v>
      </c>
      <c r="E68">
        <v>1</v>
      </c>
      <c r="F68">
        <v>1</v>
      </c>
      <c r="G68" t="s">
        <v>12</v>
      </c>
      <c r="H68" t="s">
        <v>13</v>
      </c>
      <c r="I68">
        <v>3.3399999999999999E-2</v>
      </c>
      <c r="J68">
        <v>0.752</v>
      </c>
      <c r="K68">
        <v>19.899999999999999</v>
      </c>
      <c r="L68" t="s">
        <v>14</v>
      </c>
      <c r="M68" t="s">
        <v>13</v>
      </c>
      <c r="N68">
        <v>0.78</v>
      </c>
      <c r="O68">
        <v>13.5</v>
      </c>
      <c r="P68">
        <v>353</v>
      </c>
      <c r="R68" s="4">
        <v>1.5</v>
      </c>
      <c r="S68" s="4">
        <v>1</v>
      </c>
      <c r="T68" s="4"/>
      <c r="U68" s="4">
        <v>19.899999999999999</v>
      </c>
      <c r="V68" s="4">
        <v>12.399999999999999</v>
      </c>
      <c r="W68" s="4">
        <v>18.599999999999998</v>
      </c>
      <c r="X68" s="5"/>
      <c r="Y68" s="5"/>
      <c r="Z68" s="4"/>
      <c r="AA68" s="4"/>
      <c r="AB68" s="5"/>
      <c r="AC68" s="5"/>
      <c r="AD68" s="4">
        <v>1</v>
      </c>
      <c r="AE68" s="4"/>
      <c r="AF68" s="4">
        <v>353</v>
      </c>
      <c r="AG68" s="4">
        <v>12</v>
      </c>
      <c r="AH68" s="4">
        <v>18</v>
      </c>
    </row>
    <row r="69" spans="1:34" ht="15" customHeight="1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U69" s="5"/>
      <c r="V69" s="5"/>
      <c r="W69" s="5"/>
      <c r="X69" s="5"/>
      <c r="AD69" s="5"/>
      <c r="AE69" s="5"/>
      <c r="AF69" s="5"/>
      <c r="AG69" s="5"/>
    </row>
    <row r="70" spans="1:34" ht="12" customHeight="1" x14ac:dyDescent="0.25">
      <c r="A70" s="8"/>
      <c r="J70" s="12"/>
      <c r="K70" s="12"/>
      <c r="O70" s="12"/>
      <c r="P70" s="12"/>
      <c r="U70" s="5"/>
      <c r="V70" s="15" t="s">
        <v>50</v>
      </c>
      <c r="W70" s="15">
        <f>(150*1000)/10150</f>
        <v>14.77832512315271</v>
      </c>
      <c r="AD70" s="5"/>
      <c r="AE70" s="5"/>
      <c r="AF70" s="5"/>
      <c r="AG70" s="15" t="s">
        <v>50</v>
      </c>
      <c r="AH70" s="15">
        <f>+(150*10000)/10150</f>
        <v>147.78325123152709</v>
      </c>
    </row>
    <row r="71" spans="1:34" ht="15" x14ac:dyDescent="0.25">
      <c r="A71" s="8"/>
      <c r="J71" s="12"/>
      <c r="K71" s="13"/>
      <c r="O71" s="12"/>
      <c r="P71" s="13"/>
      <c r="V71" s="15" t="s">
        <v>147</v>
      </c>
      <c r="W71" s="16">
        <f>AVERAGE(W61:W68)</f>
        <v>15.993749999999999</v>
      </c>
      <c r="X71" s="17"/>
      <c r="AG71" s="15" t="s">
        <v>147</v>
      </c>
      <c r="AH71" s="16">
        <f>AVERAGE(AH61:AH68)</f>
        <v>65.0625</v>
      </c>
    </row>
    <row r="72" spans="1:34" ht="15" x14ac:dyDescent="0.25">
      <c r="A72" s="8"/>
      <c r="J72" s="12"/>
      <c r="K72" s="13"/>
      <c r="O72" s="12"/>
      <c r="P72" s="13"/>
      <c r="V72" s="15" t="s">
        <v>148</v>
      </c>
      <c r="W72" s="16">
        <f>_xlfn.STDEV.S(W61:W68)</f>
        <v>1.4869521800361591</v>
      </c>
      <c r="AG72" s="15" t="s">
        <v>148</v>
      </c>
      <c r="AH72" s="16">
        <f>_xlfn.STDEV.S(AH61:AH68)</f>
        <v>21.075438480441093</v>
      </c>
    </row>
    <row r="73" spans="1:34" ht="15" x14ac:dyDescent="0.25">
      <c r="J73" s="12"/>
      <c r="K73" s="13"/>
      <c r="O73" s="12"/>
      <c r="P73" s="13"/>
      <c r="V73" s="15" t="s">
        <v>149</v>
      </c>
      <c r="W73" s="16">
        <f>100*W72/W71</f>
        <v>9.2970827981940403</v>
      </c>
      <c r="AG73" s="15" t="s">
        <v>149</v>
      </c>
      <c r="AH73" s="16">
        <f>100*AH72/AH71</f>
        <v>32.392604773012245</v>
      </c>
    </row>
    <row r="74" spans="1:34" ht="15" x14ac:dyDescent="0.25">
      <c r="J74" s="12"/>
      <c r="K74" s="13"/>
      <c r="O74" s="12"/>
      <c r="P74" s="13"/>
      <c r="V74" s="15" t="s">
        <v>150</v>
      </c>
      <c r="W74" s="16">
        <f>TINV(0.02,6)</f>
        <v>3.1426684032909828</v>
      </c>
      <c r="AG74" s="15" t="s">
        <v>150</v>
      </c>
      <c r="AH74" s="16">
        <f>TINV(0.02,6)</f>
        <v>3.1426684032909828</v>
      </c>
    </row>
    <row r="75" spans="1:34" ht="15" x14ac:dyDescent="0.25">
      <c r="J75" s="12"/>
      <c r="K75" s="14"/>
      <c r="O75" s="12"/>
      <c r="P75" s="14"/>
      <c r="V75" s="15" t="s">
        <v>151</v>
      </c>
      <c r="W75" s="18">
        <f>W72*W74</f>
        <v>4.6729976334042824</v>
      </c>
      <c r="AG75" s="15" t="s">
        <v>151</v>
      </c>
      <c r="AH75" s="18">
        <f>AH72*AH74</f>
        <v>66.23311459798515</v>
      </c>
    </row>
    <row r="76" spans="1:34" ht="15" x14ac:dyDescent="0.25">
      <c r="J76" s="12"/>
      <c r="K76" s="14"/>
      <c r="O76" s="12"/>
      <c r="P76" s="14"/>
      <c r="V76" s="15" t="s">
        <v>152</v>
      </c>
      <c r="W76" s="18">
        <f>10*W72</f>
        <v>14.869521800361591</v>
      </c>
      <c r="AG76" s="15" t="s">
        <v>152</v>
      </c>
      <c r="AH76" s="18">
        <f>10*AH72</f>
        <v>210.75438480441093</v>
      </c>
    </row>
    <row r="77" spans="1:34" ht="15" x14ac:dyDescent="0.25">
      <c r="J77" s="12"/>
      <c r="K77" s="14"/>
      <c r="O77" s="12"/>
      <c r="P77" s="14"/>
      <c r="V77" s="15" t="s">
        <v>153</v>
      </c>
      <c r="W77" s="18">
        <f>100*(W71-W70)/W70</f>
        <v>8.224374999999986</v>
      </c>
      <c r="AG77" s="15" t="s">
        <v>153</v>
      </c>
      <c r="AH77" s="18">
        <f>100*(AH71-AH70)/AH70</f>
        <v>-55.974374999999995</v>
      </c>
    </row>
    <row r="78" spans="1:34" ht="15" x14ac:dyDescent="0.25">
      <c r="J78" s="12"/>
      <c r="K78" s="14"/>
      <c r="O78" s="12"/>
      <c r="P78" s="14"/>
      <c r="V78" s="15" t="s">
        <v>154</v>
      </c>
      <c r="W78" s="18">
        <f>W70/W75</f>
        <v>3.1624936031449877</v>
      </c>
      <c r="AG78" s="15" t="s">
        <v>154</v>
      </c>
      <c r="AH78" s="18">
        <f>AH70/AH75</f>
        <v>2.2312592745868356</v>
      </c>
    </row>
    <row r="79" spans="1:34" ht="15" x14ac:dyDescent="0.25">
      <c r="J79" s="12"/>
      <c r="K79" s="14"/>
      <c r="O79" s="12"/>
      <c r="P79" s="14"/>
      <c r="V79" s="15" t="s">
        <v>155</v>
      </c>
      <c r="W79" s="18">
        <f>100*W71/W70</f>
        <v>108.22437499999998</v>
      </c>
      <c r="AG79" s="15" t="s">
        <v>155</v>
      </c>
      <c r="AH79" s="18">
        <f>100*AH71/AH70</f>
        <v>44.025624999999998</v>
      </c>
    </row>
    <row r="80" spans="1:34" ht="15" x14ac:dyDescent="0.25">
      <c r="J80" s="12"/>
      <c r="K80" s="14"/>
      <c r="O80" s="12"/>
      <c r="P80" s="14"/>
      <c r="V80" s="15" t="s">
        <v>156</v>
      </c>
      <c r="W80" s="18">
        <f>W71/W72</f>
        <v>10.75606210793616</v>
      </c>
      <c r="AG80" s="15" t="s">
        <v>156</v>
      </c>
      <c r="AH80" s="18">
        <f>AH71/AH72</f>
        <v>3.0871243822699479</v>
      </c>
    </row>
    <row r="81" spans="1:35" ht="15" x14ac:dyDescent="0.25">
      <c r="J81" s="12"/>
      <c r="K81" s="14"/>
      <c r="O81" s="12"/>
      <c r="P81" s="14"/>
    </row>
    <row r="82" spans="1:35" ht="15" x14ac:dyDescent="0.25">
      <c r="J82" s="12"/>
      <c r="K82" s="12"/>
    </row>
    <row r="84" spans="1:35" x14ac:dyDescent="0.2">
      <c r="A84" s="4" t="s">
        <v>53</v>
      </c>
    </row>
    <row r="85" spans="1:35" ht="15" customHeight="1" x14ac:dyDescent="0.25">
      <c r="A85" s="1">
        <v>43871</v>
      </c>
      <c r="B85" t="s">
        <v>187</v>
      </c>
      <c r="C85" t="s">
        <v>157</v>
      </c>
      <c r="D85" t="s">
        <v>20</v>
      </c>
      <c r="E85">
        <v>1</v>
      </c>
      <c r="F85">
        <v>1</v>
      </c>
      <c r="G85" t="s">
        <v>12</v>
      </c>
      <c r="H85" t="s">
        <v>13</v>
      </c>
      <c r="I85">
        <v>1.23E-2</v>
      </c>
      <c r="J85">
        <v>0.23</v>
      </c>
      <c r="K85">
        <v>2.09</v>
      </c>
      <c r="L85" t="s">
        <v>14</v>
      </c>
      <c r="M85" t="s">
        <v>13</v>
      </c>
      <c r="N85">
        <v>6.6299999999999998E-2</v>
      </c>
      <c r="O85">
        <v>1.04</v>
      </c>
      <c r="P85">
        <v>25</v>
      </c>
      <c r="U85" s="5"/>
      <c r="V85" s="5"/>
      <c r="AD85" s="5"/>
      <c r="AE85" s="5"/>
    </row>
    <row r="86" spans="1:35" ht="15" customHeight="1" x14ac:dyDescent="0.25">
      <c r="A86" s="1">
        <v>43871</v>
      </c>
      <c r="B86" t="s">
        <v>187</v>
      </c>
      <c r="C86" t="s">
        <v>157</v>
      </c>
      <c r="D86" t="s">
        <v>20</v>
      </c>
      <c r="E86">
        <v>1</v>
      </c>
      <c r="F86">
        <v>1</v>
      </c>
      <c r="G86" t="s">
        <v>12</v>
      </c>
      <c r="H86" t="s">
        <v>13</v>
      </c>
      <c r="I86">
        <v>2.98E-2</v>
      </c>
      <c r="J86">
        <v>0.23400000000000001</v>
      </c>
      <c r="K86">
        <v>2.16</v>
      </c>
      <c r="L86" t="s">
        <v>14</v>
      </c>
      <c r="M86" t="s">
        <v>13</v>
      </c>
      <c r="N86">
        <v>6.7400000000000002E-2</v>
      </c>
      <c r="O86">
        <v>1.01</v>
      </c>
      <c r="P86">
        <v>24.4</v>
      </c>
      <c r="W86" s="5"/>
      <c r="X86" s="5"/>
      <c r="Y86" s="5"/>
      <c r="Z86" s="5"/>
      <c r="AF86" s="5"/>
      <c r="AG86" s="5"/>
      <c r="AH86" s="5"/>
      <c r="AI86" s="5"/>
    </row>
    <row r="87" spans="1:35" ht="15" customHeight="1" x14ac:dyDescent="0.25">
      <c r="A87" s="1">
        <v>43871</v>
      </c>
      <c r="B87" t="s">
        <v>187</v>
      </c>
      <c r="C87" t="s">
        <v>157</v>
      </c>
      <c r="D87" t="s">
        <v>20</v>
      </c>
      <c r="E87">
        <v>1</v>
      </c>
      <c r="F87">
        <v>1</v>
      </c>
      <c r="G87" t="s">
        <v>12</v>
      </c>
      <c r="H87" t="s">
        <v>13</v>
      </c>
      <c r="I87">
        <v>1.44E-2</v>
      </c>
      <c r="J87">
        <v>0.26</v>
      </c>
      <c r="K87">
        <v>2.61</v>
      </c>
      <c r="L87" t="s">
        <v>14</v>
      </c>
      <c r="M87" t="s">
        <v>13</v>
      </c>
      <c r="N87">
        <v>6.7299999999999999E-2</v>
      </c>
      <c r="O87">
        <v>1.05</v>
      </c>
      <c r="P87">
        <v>25.3</v>
      </c>
      <c r="U87" s="5"/>
      <c r="V87" s="5"/>
      <c r="W87" s="5"/>
      <c r="X87" s="5"/>
      <c r="AD87" s="5"/>
      <c r="AE87" s="5"/>
      <c r="AF87" s="5"/>
      <c r="AG87" s="5"/>
    </row>
    <row r="88" spans="1:35" ht="15" customHeight="1" x14ac:dyDescent="0.25">
      <c r="A88" s="1">
        <v>43871</v>
      </c>
      <c r="B88" t="s">
        <v>187</v>
      </c>
      <c r="C88" t="s">
        <v>157</v>
      </c>
      <c r="D88" t="s">
        <v>20</v>
      </c>
      <c r="E88">
        <v>1</v>
      </c>
      <c r="F88">
        <v>1</v>
      </c>
      <c r="G88" t="s">
        <v>12</v>
      </c>
      <c r="H88" t="s">
        <v>13</v>
      </c>
      <c r="I88">
        <v>1.24E-2</v>
      </c>
      <c r="J88">
        <v>0.21299999999999999</v>
      </c>
      <c r="K88">
        <v>1.78</v>
      </c>
      <c r="L88" t="s">
        <v>14</v>
      </c>
      <c r="M88" t="s">
        <v>13</v>
      </c>
      <c r="N88">
        <v>6.3500000000000001E-2</v>
      </c>
      <c r="O88">
        <v>1.03</v>
      </c>
      <c r="P88">
        <v>25</v>
      </c>
      <c r="U88" s="5"/>
      <c r="V88" s="5"/>
      <c r="W88" s="5"/>
      <c r="X88" s="5"/>
      <c r="AD88" s="5"/>
      <c r="AE88" s="5"/>
      <c r="AF88" s="5"/>
      <c r="AG88" s="5"/>
    </row>
    <row r="89" spans="1:35" ht="15" customHeight="1" x14ac:dyDescent="0.25">
      <c r="A89" s="1">
        <v>43871</v>
      </c>
      <c r="B89" t="s">
        <v>187</v>
      </c>
      <c r="C89" t="s">
        <v>157</v>
      </c>
      <c r="D89" t="s">
        <v>20</v>
      </c>
      <c r="E89">
        <v>1</v>
      </c>
      <c r="F89">
        <v>1</v>
      </c>
      <c r="G89" t="s">
        <v>12</v>
      </c>
      <c r="H89" t="s">
        <v>13</v>
      </c>
      <c r="I89">
        <v>1.4200000000000001E-2</v>
      </c>
      <c r="J89">
        <v>0.20799999999999999</v>
      </c>
      <c r="K89">
        <v>1.69</v>
      </c>
      <c r="L89" t="s">
        <v>14</v>
      </c>
      <c r="M89" t="s">
        <v>13</v>
      </c>
      <c r="N89">
        <v>7.1099999999999997E-2</v>
      </c>
      <c r="O89">
        <v>1.1599999999999999</v>
      </c>
      <c r="P89">
        <v>28</v>
      </c>
      <c r="U89" s="5"/>
      <c r="V89" s="5"/>
      <c r="AD89" s="5"/>
      <c r="AE89" s="5"/>
    </row>
    <row r="90" spans="1:35" ht="15" customHeight="1" x14ac:dyDescent="0.25">
      <c r="A90" s="1">
        <v>43871</v>
      </c>
      <c r="B90" t="s">
        <v>187</v>
      </c>
      <c r="C90" t="s">
        <v>157</v>
      </c>
      <c r="D90" t="s">
        <v>20</v>
      </c>
      <c r="E90">
        <v>1</v>
      </c>
      <c r="F90">
        <v>1</v>
      </c>
      <c r="G90" t="s">
        <v>12</v>
      </c>
      <c r="H90" t="s">
        <v>13</v>
      </c>
      <c r="I90">
        <v>1.0999999999999999E-2</v>
      </c>
      <c r="J90">
        <v>0.20699999999999999</v>
      </c>
      <c r="K90">
        <v>1.68</v>
      </c>
      <c r="L90" t="s">
        <v>14</v>
      </c>
      <c r="M90" t="s">
        <v>13</v>
      </c>
      <c r="N90">
        <v>6.9099999999999995E-2</v>
      </c>
      <c r="O90">
        <v>1.19</v>
      </c>
      <c r="P90">
        <v>28.7</v>
      </c>
      <c r="W90" s="5"/>
      <c r="X90" s="5"/>
      <c r="AF90" s="5"/>
      <c r="AG90" s="5"/>
    </row>
    <row r="91" spans="1:35" ht="15" customHeight="1" x14ac:dyDescent="0.25">
      <c r="A91" s="1">
        <v>43871</v>
      </c>
      <c r="B91" t="s">
        <v>187</v>
      </c>
      <c r="C91" t="s">
        <v>157</v>
      </c>
      <c r="D91" t="s">
        <v>20</v>
      </c>
      <c r="E91">
        <v>1</v>
      </c>
      <c r="F91">
        <v>1</v>
      </c>
      <c r="G91" t="s">
        <v>12</v>
      </c>
      <c r="H91" t="s">
        <v>13</v>
      </c>
      <c r="I91">
        <v>1.24E-2</v>
      </c>
      <c r="J91">
        <v>0.19400000000000001</v>
      </c>
      <c r="K91">
        <v>1.45</v>
      </c>
      <c r="L91" t="s">
        <v>14</v>
      </c>
      <c r="M91" t="s">
        <v>13</v>
      </c>
      <c r="N91">
        <v>6.9400000000000003E-2</v>
      </c>
      <c r="O91">
        <v>1.04</v>
      </c>
      <c r="P91">
        <v>25.2</v>
      </c>
      <c r="Y91" s="5"/>
      <c r="Z91" s="5"/>
      <c r="AH91" s="5"/>
      <c r="AI91" s="5"/>
    </row>
    <row r="92" spans="1:35" ht="15" customHeight="1" x14ac:dyDescent="0.25">
      <c r="A92" s="1">
        <v>43871</v>
      </c>
      <c r="B92" t="s">
        <v>187</v>
      </c>
      <c r="C92" t="s">
        <v>157</v>
      </c>
      <c r="D92" t="s">
        <v>20</v>
      </c>
      <c r="E92">
        <v>1</v>
      </c>
      <c r="F92">
        <v>1</v>
      </c>
      <c r="G92" t="s">
        <v>12</v>
      </c>
      <c r="H92" t="s">
        <v>13</v>
      </c>
      <c r="I92">
        <v>1.43E-2</v>
      </c>
      <c r="J92">
        <v>0.23400000000000001</v>
      </c>
      <c r="K92">
        <v>2.15</v>
      </c>
      <c r="L92" t="s">
        <v>14</v>
      </c>
      <c r="M92" t="s">
        <v>13</v>
      </c>
      <c r="N92">
        <v>6.3399999999999998E-2</v>
      </c>
      <c r="O92">
        <v>1.02</v>
      </c>
      <c r="P92">
        <v>24.6</v>
      </c>
      <c r="U92" s="5"/>
      <c r="V92" s="5"/>
      <c r="Y92" s="5"/>
      <c r="Z92" s="5"/>
      <c r="AD92" s="5"/>
      <c r="AE92" s="5"/>
      <c r="AH92" s="5"/>
      <c r="AI92" s="5"/>
    </row>
    <row r="93" spans="1:35" ht="15" customHeight="1" x14ac:dyDescent="0.25">
      <c r="A93" s="1">
        <v>43871</v>
      </c>
      <c r="B93" t="s">
        <v>187</v>
      </c>
      <c r="C93" t="s">
        <v>157</v>
      </c>
      <c r="D93" t="s">
        <v>20</v>
      </c>
      <c r="E93">
        <v>1</v>
      </c>
      <c r="F93">
        <v>1</v>
      </c>
      <c r="G93" t="s">
        <v>12</v>
      </c>
      <c r="H93" t="s">
        <v>13</v>
      </c>
      <c r="I93">
        <v>1.4500000000000001E-2</v>
      </c>
      <c r="J93">
        <v>0.27300000000000002</v>
      </c>
      <c r="K93">
        <v>2.84</v>
      </c>
      <c r="L93" t="s">
        <v>14</v>
      </c>
      <c r="M93" t="s">
        <v>13</v>
      </c>
      <c r="N93">
        <v>6.54E-2</v>
      </c>
      <c r="O93">
        <v>1.02</v>
      </c>
      <c r="P93">
        <v>24.6</v>
      </c>
      <c r="U93" s="5"/>
      <c r="V93" s="5"/>
      <c r="AD93" s="5"/>
      <c r="AE93" s="5"/>
    </row>
    <row r="94" spans="1:35" ht="15" customHeight="1" x14ac:dyDescent="0.25">
      <c r="A94" s="1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U94" s="5"/>
      <c r="V94" s="5"/>
      <c r="AD94" s="5"/>
      <c r="AE94" s="5"/>
    </row>
    <row r="95" spans="1:35" ht="15" customHeight="1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5" t="s">
        <v>50</v>
      </c>
      <c r="K95" s="15">
        <v>2.5</v>
      </c>
      <c r="L95" s="11"/>
      <c r="M95" s="11"/>
      <c r="N95" s="11"/>
      <c r="O95" s="15" t="s">
        <v>50</v>
      </c>
      <c r="P95" s="15">
        <v>25</v>
      </c>
      <c r="U95" s="5"/>
      <c r="V95" s="5"/>
      <c r="W95" s="5"/>
      <c r="X95" s="5"/>
      <c r="AD95" s="5"/>
      <c r="AE95" s="5"/>
      <c r="AF95" s="5"/>
      <c r="AG95" s="5"/>
    </row>
    <row r="96" spans="1:35" ht="15" customHeight="1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5" t="s">
        <v>147</v>
      </c>
      <c r="K96" s="16">
        <f>AVERAGE(K88:K93)</f>
        <v>1.9316666666666666</v>
      </c>
      <c r="L96" s="11"/>
      <c r="M96" s="11"/>
      <c r="N96" s="11"/>
      <c r="O96" s="15" t="s">
        <v>147</v>
      </c>
      <c r="P96" s="16">
        <f>AVERAGE(P88:P93)</f>
        <v>26.016666666666666</v>
      </c>
      <c r="U96" s="5"/>
      <c r="V96" s="5"/>
      <c r="W96" s="5"/>
      <c r="X96" s="5"/>
      <c r="AD96" s="5"/>
      <c r="AE96" s="5"/>
      <c r="AF96" s="5"/>
      <c r="AG96" s="5"/>
    </row>
    <row r="97" spans="1:33" ht="12" customHeight="1" x14ac:dyDescent="0.25">
      <c r="A97" s="8"/>
      <c r="J97" s="15" t="s">
        <v>148</v>
      </c>
      <c r="K97" s="16">
        <f>_xlfn.STDEV.S(K88:K93)</f>
        <v>0.49989665598668098</v>
      </c>
      <c r="O97" s="15" t="s">
        <v>148</v>
      </c>
      <c r="P97" s="16">
        <f>_xlfn.STDEV.S(P88:P93)</f>
        <v>1.8356651837049873</v>
      </c>
      <c r="S97" s="12"/>
      <c r="T97" s="13"/>
      <c r="X97" s="12"/>
      <c r="Y97" s="13"/>
      <c r="AB97" s="12"/>
      <c r="AC97" s="13"/>
      <c r="AD97" s="5"/>
      <c r="AE97" s="5"/>
      <c r="AF97" s="5"/>
      <c r="AG97" s="5"/>
    </row>
    <row r="98" spans="1:33" ht="15" x14ac:dyDescent="0.25">
      <c r="A98" s="8"/>
      <c r="J98" s="15" t="s">
        <v>149</v>
      </c>
      <c r="K98" s="16">
        <f>100*K97/K96</f>
        <v>25.879033096808332</v>
      </c>
      <c r="O98" s="15" t="s">
        <v>149</v>
      </c>
      <c r="P98" s="16">
        <f>100*P97/P96</f>
        <v>7.0557278041191056</v>
      </c>
      <c r="S98" s="12"/>
      <c r="T98" s="13"/>
      <c r="X98" s="12"/>
      <c r="Y98" s="13"/>
      <c r="AB98" s="12"/>
      <c r="AC98" s="13"/>
    </row>
    <row r="99" spans="1:33" ht="15" x14ac:dyDescent="0.25">
      <c r="A99" s="8"/>
      <c r="J99" s="15" t="s">
        <v>150</v>
      </c>
      <c r="K99" s="16">
        <f>TINV(0.02,6)</f>
        <v>3.1426684032909828</v>
      </c>
      <c r="O99" s="15" t="s">
        <v>150</v>
      </c>
      <c r="P99" s="16">
        <f>TINV(0.02,6)</f>
        <v>3.1426684032909828</v>
      </c>
      <c r="S99" s="12"/>
      <c r="T99" s="13"/>
      <c r="X99" s="12"/>
      <c r="Y99" s="13"/>
      <c r="AB99" s="12"/>
      <c r="AC99" s="13"/>
    </row>
    <row r="100" spans="1:33" ht="15" x14ac:dyDescent="0.25">
      <c r="J100" s="15" t="s">
        <v>151</v>
      </c>
      <c r="K100" s="18">
        <f>K97*K99</f>
        <v>1.5710094256801646</v>
      </c>
      <c r="O100" s="15" t="s">
        <v>151</v>
      </c>
      <c r="P100" s="18">
        <f>P97*P99</f>
        <v>5.7688869718510016</v>
      </c>
      <c r="S100" s="12"/>
      <c r="T100" s="13"/>
      <c r="X100" s="12"/>
      <c r="Y100" s="13"/>
      <c r="AB100" s="12"/>
      <c r="AC100" s="13"/>
    </row>
    <row r="101" spans="1:33" ht="15" x14ac:dyDescent="0.25">
      <c r="J101" s="15" t="s">
        <v>152</v>
      </c>
      <c r="K101" s="18">
        <f>10*K97</f>
        <v>4.99896655986681</v>
      </c>
      <c r="O101" s="15" t="s">
        <v>152</v>
      </c>
      <c r="P101" s="18">
        <f>10*P97</f>
        <v>18.356651837049874</v>
      </c>
      <c r="S101" s="12"/>
      <c r="T101" s="14"/>
      <c r="X101" s="12"/>
      <c r="Y101" s="14"/>
      <c r="AB101" s="12"/>
      <c r="AC101" s="14"/>
    </row>
    <row r="102" spans="1:33" ht="15" x14ac:dyDescent="0.25">
      <c r="J102" s="15" t="s">
        <v>153</v>
      </c>
      <c r="K102" s="18">
        <f>100*(K96-K95)/K95</f>
        <v>-22.733333333333334</v>
      </c>
      <c r="O102" s="15" t="s">
        <v>153</v>
      </c>
      <c r="P102" s="18">
        <f>100*(P96-P95)/P95</f>
        <v>4.0666666666666629</v>
      </c>
      <c r="S102" s="12"/>
      <c r="T102" s="14"/>
      <c r="X102" s="12"/>
      <c r="Y102" s="14"/>
      <c r="AB102" s="12"/>
      <c r="AC102" s="14"/>
    </row>
    <row r="103" spans="1:33" ht="15" x14ac:dyDescent="0.25">
      <c r="J103" s="15" t="s">
        <v>154</v>
      </c>
      <c r="K103" s="18">
        <f>K95/K100</f>
        <v>1.5913335458936737</v>
      </c>
      <c r="O103" s="15" t="s">
        <v>154</v>
      </c>
      <c r="P103" s="18">
        <f>P95/P100</f>
        <v>4.3335915787544916</v>
      </c>
      <c r="S103" s="12"/>
      <c r="T103" s="14"/>
      <c r="X103" s="12"/>
      <c r="Y103" s="14"/>
      <c r="AB103" s="12"/>
      <c r="AC103" s="14"/>
    </row>
    <row r="104" spans="1:33" ht="15" x14ac:dyDescent="0.25">
      <c r="J104" s="15" t="s">
        <v>155</v>
      </c>
      <c r="K104" s="18">
        <f>100*K96/K95</f>
        <v>77.266666666666666</v>
      </c>
      <c r="O104" s="15" t="s">
        <v>155</v>
      </c>
      <c r="P104" s="18">
        <f>100*P96/P95</f>
        <v>104.06666666666666</v>
      </c>
      <c r="S104" s="12"/>
      <c r="T104" s="14"/>
      <c r="X104" s="12"/>
      <c r="Y104" s="14"/>
      <c r="AB104" s="12"/>
      <c r="AC104" s="14"/>
    </row>
    <row r="105" spans="1:33" ht="15" x14ac:dyDescent="0.25">
      <c r="J105" s="15" t="s">
        <v>156</v>
      </c>
      <c r="K105" s="18">
        <f>K96/K97</f>
        <v>3.8641320031517337</v>
      </c>
      <c r="O105" s="15" t="s">
        <v>156</v>
      </c>
      <c r="P105" s="18">
        <f>P96/P97</f>
        <v>14.172882341297292</v>
      </c>
      <c r="S105" s="12"/>
      <c r="T105" s="14"/>
      <c r="X105" s="12"/>
      <c r="Y105" s="14"/>
      <c r="AB105" s="12"/>
      <c r="AC105" s="14"/>
    </row>
    <row r="106" spans="1:33" ht="15" x14ac:dyDescent="0.25">
      <c r="J106" s="12"/>
      <c r="K106" s="14"/>
      <c r="O106" s="12"/>
      <c r="P106" s="14"/>
      <c r="S106" s="12"/>
      <c r="T106" s="14"/>
      <c r="X106" s="12"/>
      <c r="Y106" s="14"/>
      <c r="AB106" s="12"/>
      <c r="AC106" s="14"/>
    </row>
    <row r="107" spans="1:33" ht="15" x14ac:dyDescent="0.25">
      <c r="J107" s="12"/>
      <c r="K107" s="12"/>
      <c r="O107" s="12"/>
      <c r="P107" s="12"/>
    </row>
    <row r="108" spans="1:33" ht="15" x14ac:dyDescent="0.25">
      <c r="J108" s="12"/>
      <c r="K108" s="14"/>
      <c r="O108" s="12"/>
      <c r="P108" s="14"/>
    </row>
  </sheetData>
  <conditionalFormatting sqref="AC6">
    <cfRule type="cellIs" dxfId="4" priority="3" operator="greaterThan">
      <formula>1000</formula>
    </cfRule>
  </conditionalFormatting>
  <conditionalFormatting sqref="AC17">
    <cfRule type="cellIs" dxfId="3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30"/>
  <sheetViews>
    <sheetView topLeftCell="J92" zoomScale="80" zoomScaleNormal="80" workbookViewId="0">
      <selection activeCell="AB138" sqref="AB138"/>
    </sheetView>
  </sheetViews>
  <sheetFormatPr defaultRowHeight="15" x14ac:dyDescent="0.25"/>
  <cols>
    <col min="1" max="1" width="11.85546875" customWidth="1"/>
    <col min="2" max="2" width="21.42578125" customWidth="1"/>
    <col min="3" max="3" width="27.5703125" customWidth="1"/>
  </cols>
  <sheetData>
    <row r="1" spans="1:70" s="2" customFormat="1" ht="7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420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A2" s="1">
        <v>43916</v>
      </c>
      <c r="B2" t="s">
        <v>323</v>
      </c>
      <c r="C2" t="s">
        <v>22</v>
      </c>
      <c r="D2" t="s">
        <v>23</v>
      </c>
      <c r="E2">
        <v>1</v>
      </c>
      <c r="F2">
        <v>1</v>
      </c>
      <c r="G2" t="s">
        <v>12</v>
      </c>
      <c r="H2" t="s">
        <v>13</v>
      </c>
      <c r="I2">
        <v>6.25E-2</v>
      </c>
      <c r="J2">
        <v>0.83</v>
      </c>
      <c r="K2">
        <v>13.7</v>
      </c>
      <c r="L2" t="s">
        <v>14</v>
      </c>
      <c r="M2" t="s">
        <v>13</v>
      </c>
      <c r="N2">
        <v>2.19</v>
      </c>
      <c r="O2">
        <v>37.5</v>
      </c>
      <c r="P2">
        <v>916</v>
      </c>
      <c r="Q2" s="4"/>
      <c r="R2" s="4">
        <v>1</v>
      </c>
      <c r="S2" s="4">
        <v>1</v>
      </c>
      <c r="T2" s="4"/>
      <c r="U2" s="4">
        <f>K2</f>
        <v>13.7</v>
      </c>
      <c r="V2" s="4">
        <f>IF(R2=1,U2,(U2-7.5))</f>
        <v>13.7</v>
      </c>
      <c r="W2" s="4">
        <f>IF(R2=1,U2,(V2*R2))</f>
        <v>13.7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65" si="0">P2</f>
        <v>916</v>
      </c>
      <c r="AG2" s="4">
        <f>IF(R2=1,AF2,(AF2-341))</f>
        <v>916</v>
      </c>
      <c r="AH2" s="4">
        <f>IF(R2=1,AF2,(AG2*R2))</f>
        <v>916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25">
      <c r="A3" s="1">
        <v>43916</v>
      </c>
      <c r="B3" t="s">
        <v>323</v>
      </c>
      <c r="C3" t="s">
        <v>22</v>
      </c>
      <c r="D3" t="s">
        <v>23</v>
      </c>
      <c r="E3">
        <v>1</v>
      </c>
      <c r="F3">
        <v>1</v>
      </c>
      <c r="G3" t="s">
        <v>12</v>
      </c>
      <c r="H3" t="s">
        <v>13</v>
      </c>
      <c r="I3">
        <v>4.2000000000000003E-2</v>
      </c>
      <c r="J3">
        <v>0.50800000000000001</v>
      </c>
      <c r="K3">
        <v>7.61</v>
      </c>
      <c r="L3" t="s">
        <v>14</v>
      </c>
      <c r="M3" t="s">
        <v>13</v>
      </c>
      <c r="N3">
        <v>2.2599999999999998</v>
      </c>
      <c r="O3">
        <v>37.799999999999997</v>
      </c>
      <c r="P3">
        <v>924</v>
      </c>
      <c r="Q3" s="4"/>
      <c r="R3" s="4">
        <v>1</v>
      </c>
      <c r="S3" s="4">
        <v>1</v>
      </c>
      <c r="T3" s="4"/>
      <c r="U3" s="4">
        <f t="shared" ref="U3:U66" si="1">K3</f>
        <v>7.61</v>
      </c>
      <c r="V3" s="4">
        <f t="shared" ref="V3:V66" si="2">IF(R3=1,U3,(U3-7.5))</f>
        <v>7.61</v>
      </c>
      <c r="W3" s="4">
        <f t="shared" ref="W3:W66" si="3">IF(R3=1,U3,(V3*R3))</f>
        <v>7.61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0"/>
        <v>924</v>
      </c>
      <c r="AG3" s="4">
        <f t="shared" ref="AG3:AG66" si="4">IF(R3=1,AF3,(AF3-341))</f>
        <v>924</v>
      </c>
      <c r="AH3" s="4">
        <f t="shared" ref="AH3:AH66" si="5">IF(R3=1,AF3,(AG3*R3))</f>
        <v>924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25">
      <c r="A4" s="1">
        <v>43916</v>
      </c>
      <c r="B4" t="s">
        <v>323</v>
      </c>
      <c r="C4" t="s">
        <v>22</v>
      </c>
      <c r="D4" t="s">
        <v>23</v>
      </c>
      <c r="E4">
        <v>1</v>
      </c>
      <c r="F4">
        <v>1</v>
      </c>
      <c r="G4" t="s">
        <v>12</v>
      </c>
      <c r="H4" t="s">
        <v>13</v>
      </c>
      <c r="I4">
        <v>4.1099999999999998E-2</v>
      </c>
      <c r="J4">
        <v>0.54500000000000004</v>
      </c>
      <c r="K4">
        <v>8.31</v>
      </c>
      <c r="L4" t="s">
        <v>14</v>
      </c>
      <c r="M4" t="s">
        <v>13</v>
      </c>
      <c r="N4">
        <v>2.2200000000000002</v>
      </c>
      <c r="O4">
        <v>36.1</v>
      </c>
      <c r="P4">
        <v>880</v>
      </c>
      <c r="Q4" s="4"/>
      <c r="R4" s="4">
        <v>1</v>
      </c>
      <c r="S4" s="4">
        <v>1</v>
      </c>
      <c r="T4" s="4"/>
      <c r="U4" s="4">
        <f t="shared" si="1"/>
        <v>8.31</v>
      </c>
      <c r="V4" s="4">
        <f t="shared" si="2"/>
        <v>8.31</v>
      </c>
      <c r="W4" s="4">
        <f t="shared" si="3"/>
        <v>8.31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0"/>
        <v>880</v>
      </c>
      <c r="AG4" s="4">
        <f t="shared" si="4"/>
        <v>880</v>
      </c>
      <c r="AH4" s="4">
        <f t="shared" si="5"/>
        <v>880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25">
      <c r="A5" s="1">
        <v>43916</v>
      </c>
      <c r="B5" t="s">
        <v>323</v>
      </c>
      <c r="C5" t="s">
        <v>188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0.32</v>
      </c>
      <c r="J5">
        <v>6.28</v>
      </c>
      <c r="K5">
        <v>115</v>
      </c>
      <c r="L5" t="s">
        <v>14</v>
      </c>
      <c r="M5" t="s">
        <v>13</v>
      </c>
      <c r="N5">
        <v>2.06</v>
      </c>
      <c r="O5">
        <v>32.6</v>
      </c>
      <c r="P5">
        <v>793</v>
      </c>
      <c r="Q5" s="4"/>
      <c r="R5" s="4">
        <v>1</v>
      </c>
      <c r="S5" s="4">
        <v>1</v>
      </c>
      <c r="T5" s="4"/>
      <c r="U5" s="4">
        <f t="shared" si="1"/>
        <v>115</v>
      </c>
      <c r="V5" s="4">
        <f t="shared" si="2"/>
        <v>115</v>
      </c>
      <c r="W5" s="4">
        <f t="shared" si="3"/>
        <v>115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0"/>
        <v>793</v>
      </c>
      <c r="AG5" s="4">
        <f t="shared" si="4"/>
        <v>793</v>
      </c>
      <c r="AH5" s="4">
        <f t="shared" si="5"/>
        <v>793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25">
      <c r="A6" s="1">
        <v>43916</v>
      </c>
      <c r="B6" t="s">
        <v>323</v>
      </c>
      <c r="C6" t="s">
        <v>138</v>
      </c>
      <c r="D6" t="s">
        <v>139</v>
      </c>
      <c r="E6">
        <v>1</v>
      </c>
      <c r="F6">
        <v>1</v>
      </c>
      <c r="G6" t="s">
        <v>12</v>
      </c>
      <c r="H6" t="s">
        <v>13</v>
      </c>
      <c r="I6">
        <v>1.04E-2</v>
      </c>
      <c r="J6">
        <v>4.6299999999999996E-3</v>
      </c>
      <c r="K6">
        <v>-1.91</v>
      </c>
      <c r="L6" t="s">
        <v>14</v>
      </c>
      <c r="M6" t="s">
        <v>13</v>
      </c>
      <c r="N6">
        <v>2.17</v>
      </c>
      <c r="O6">
        <v>34.799999999999997</v>
      </c>
      <c r="P6">
        <v>849</v>
      </c>
      <c r="Q6" s="4">
        <f>100*O5/O6</f>
        <v>93.678160919540232</v>
      </c>
      <c r="R6" s="4">
        <v>1</v>
      </c>
      <c r="S6" s="4">
        <v>1</v>
      </c>
      <c r="T6" s="4"/>
      <c r="U6" s="4">
        <f t="shared" si="1"/>
        <v>-1.91</v>
      </c>
      <c r="V6" s="4">
        <f t="shared" si="2"/>
        <v>-1.91</v>
      </c>
      <c r="W6" s="4">
        <f t="shared" si="3"/>
        <v>-1.91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0"/>
        <v>849</v>
      </c>
      <c r="AG6" s="4">
        <f t="shared" si="4"/>
        <v>849</v>
      </c>
      <c r="AH6" s="4">
        <f t="shared" si="5"/>
        <v>849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25">
      <c r="A7" s="1">
        <v>43916</v>
      </c>
      <c r="B7" t="s">
        <v>323</v>
      </c>
      <c r="C7" t="s">
        <v>24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0.29899999999999999</v>
      </c>
      <c r="J7">
        <v>5.54</v>
      </c>
      <c r="K7">
        <v>100</v>
      </c>
      <c r="L7" t="s">
        <v>14</v>
      </c>
      <c r="M7" t="s">
        <v>13</v>
      </c>
      <c r="N7">
        <v>2.1</v>
      </c>
      <c r="O7">
        <v>33.6</v>
      </c>
      <c r="P7">
        <v>1000</v>
      </c>
      <c r="Q7" s="4"/>
      <c r="R7" s="4">
        <v>1</v>
      </c>
      <c r="S7" s="4">
        <v>1</v>
      </c>
      <c r="T7" s="4"/>
      <c r="U7" s="4">
        <f t="shared" si="1"/>
        <v>100</v>
      </c>
      <c r="V7" s="4">
        <f t="shared" si="2"/>
        <v>100</v>
      </c>
      <c r="W7" s="4">
        <f t="shared" si="3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0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25">
      <c r="A8" s="1">
        <v>43916</v>
      </c>
      <c r="B8" t="s">
        <v>323</v>
      </c>
      <c r="C8" t="s">
        <v>24</v>
      </c>
      <c r="D8" t="s">
        <v>16</v>
      </c>
      <c r="E8">
        <v>1</v>
      </c>
      <c r="F8">
        <v>1</v>
      </c>
      <c r="G8" t="s">
        <v>12</v>
      </c>
      <c r="H8" t="s">
        <v>13</v>
      </c>
      <c r="I8">
        <v>0.30599999999999999</v>
      </c>
      <c r="J8">
        <v>5.53</v>
      </c>
      <c r="K8">
        <v>100</v>
      </c>
      <c r="L8" t="s">
        <v>14</v>
      </c>
      <c r="M8" t="s">
        <v>13</v>
      </c>
      <c r="N8">
        <v>2.11</v>
      </c>
      <c r="O8">
        <v>34.200000000000003</v>
      </c>
      <c r="P8">
        <v>1000</v>
      </c>
      <c r="Q8" s="4"/>
      <c r="R8" s="4">
        <v>1</v>
      </c>
      <c r="S8" s="4">
        <v>1</v>
      </c>
      <c r="T8" s="4"/>
      <c r="U8" s="4">
        <f t="shared" si="1"/>
        <v>100</v>
      </c>
      <c r="V8" s="4">
        <f t="shared" si="2"/>
        <v>100</v>
      </c>
      <c r="W8" s="4">
        <f t="shared" si="3"/>
        <v>100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0"/>
        <v>1000</v>
      </c>
      <c r="AG8" s="4">
        <f t="shared" si="4"/>
        <v>1000</v>
      </c>
      <c r="AH8" s="4">
        <f t="shared" si="5"/>
        <v>1000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25">
      <c r="A9" s="1">
        <v>43916</v>
      </c>
      <c r="B9" t="s">
        <v>323</v>
      </c>
      <c r="C9" t="s">
        <v>25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0.161</v>
      </c>
      <c r="J9">
        <v>2.78</v>
      </c>
      <c r="K9">
        <v>50</v>
      </c>
      <c r="L9" t="s">
        <v>14</v>
      </c>
      <c r="M9" t="s">
        <v>13</v>
      </c>
      <c r="N9">
        <v>1.04</v>
      </c>
      <c r="O9">
        <v>16.899999999999999</v>
      </c>
      <c r="P9">
        <v>500</v>
      </c>
      <c r="Q9" s="4"/>
      <c r="R9" s="4">
        <v>1</v>
      </c>
      <c r="S9" s="4">
        <v>1</v>
      </c>
      <c r="T9" s="4"/>
      <c r="U9" s="4">
        <f t="shared" si="1"/>
        <v>50</v>
      </c>
      <c r="V9" s="4">
        <f t="shared" si="2"/>
        <v>50</v>
      </c>
      <c r="W9" s="4">
        <f t="shared" si="3"/>
        <v>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0"/>
        <v>500</v>
      </c>
      <c r="AG9" s="4">
        <f t="shared" si="4"/>
        <v>500</v>
      </c>
      <c r="AH9" s="4">
        <f t="shared" si="5"/>
        <v>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5">
      <c r="A10" s="1">
        <v>43916</v>
      </c>
      <c r="B10" t="s">
        <v>323</v>
      </c>
      <c r="C10" t="s">
        <v>25</v>
      </c>
      <c r="D10" t="s">
        <v>17</v>
      </c>
      <c r="E10">
        <v>1</v>
      </c>
      <c r="F10">
        <v>1</v>
      </c>
      <c r="G10" t="s">
        <v>12</v>
      </c>
      <c r="H10" t="s">
        <v>13</v>
      </c>
      <c r="I10">
        <v>0.16500000000000001</v>
      </c>
      <c r="J10">
        <v>3.12</v>
      </c>
      <c r="K10">
        <v>50</v>
      </c>
      <c r="L10" t="s">
        <v>14</v>
      </c>
      <c r="M10" t="s">
        <v>13</v>
      </c>
      <c r="N10">
        <v>1.04</v>
      </c>
      <c r="O10">
        <v>16.899999999999999</v>
      </c>
      <c r="P10">
        <v>500</v>
      </c>
      <c r="Q10" s="4"/>
      <c r="R10" s="4">
        <v>1</v>
      </c>
      <c r="S10" s="4">
        <v>1</v>
      </c>
      <c r="T10" s="4"/>
      <c r="U10" s="4">
        <f t="shared" si="1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0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5">
      <c r="A11" s="1">
        <v>43916</v>
      </c>
      <c r="B11" t="s">
        <v>323</v>
      </c>
      <c r="C11" t="s">
        <v>26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7.9600000000000004E-2</v>
      </c>
      <c r="J11">
        <v>1.38</v>
      </c>
      <c r="K11">
        <v>25</v>
      </c>
      <c r="L11" t="s">
        <v>14</v>
      </c>
      <c r="M11" t="s">
        <v>13</v>
      </c>
      <c r="N11">
        <v>0.52400000000000002</v>
      </c>
      <c r="O11">
        <v>8.67</v>
      </c>
      <c r="P11">
        <v>250</v>
      </c>
      <c r="Q11" s="4"/>
      <c r="R11" s="4">
        <v>1</v>
      </c>
      <c r="S11" s="4">
        <v>1</v>
      </c>
      <c r="T11" s="4"/>
      <c r="U11" s="4">
        <f t="shared" si="1"/>
        <v>25</v>
      </c>
      <c r="V11" s="4">
        <f t="shared" si="2"/>
        <v>25</v>
      </c>
      <c r="W11" s="4">
        <f t="shared" si="3"/>
        <v>25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0"/>
        <v>250</v>
      </c>
      <c r="AG11" s="4">
        <f t="shared" si="4"/>
        <v>250</v>
      </c>
      <c r="AH11" s="4">
        <f t="shared" si="5"/>
        <v>250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5">
      <c r="A12" s="1">
        <v>43916</v>
      </c>
      <c r="B12" t="s">
        <v>323</v>
      </c>
      <c r="C12" t="s">
        <v>26</v>
      </c>
      <c r="D12" t="s">
        <v>11</v>
      </c>
      <c r="E12">
        <v>1</v>
      </c>
      <c r="F12">
        <v>1</v>
      </c>
      <c r="G12" t="s">
        <v>12</v>
      </c>
      <c r="H12" t="s">
        <v>13</v>
      </c>
      <c r="I12">
        <v>7.5899999999999995E-2</v>
      </c>
      <c r="J12">
        <v>1.37</v>
      </c>
      <c r="K12">
        <v>25</v>
      </c>
      <c r="L12" t="s">
        <v>14</v>
      </c>
      <c r="M12" t="s">
        <v>13</v>
      </c>
      <c r="N12">
        <v>0.51500000000000001</v>
      </c>
      <c r="O12">
        <v>8.3699999999999992</v>
      </c>
      <c r="P12">
        <v>250</v>
      </c>
      <c r="Q12" s="4"/>
      <c r="R12" s="4">
        <v>1</v>
      </c>
      <c r="S12" s="4">
        <v>1</v>
      </c>
      <c r="T12" s="4"/>
      <c r="U12" s="4">
        <f t="shared" si="1"/>
        <v>25</v>
      </c>
      <c r="V12" s="4">
        <f t="shared" si="2"/>
        <v>25</v>
      </c>
      <c r="W12" s="4">
        <f t="shared" si="3"/>
        <v>25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0"/>
        <v>250</v>
      </c>
      <c r="AG12" s="4">
        <f t="shared" si="4"/>
        <v>250</v>
      </c>
      <c r="AH12" s="4">
        <f t="shared" si="5"/>
        <v>250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5">
      <c r="A13" s="1">
        <v>43916</v>
      </c>
      <c r="B13" t="s">
        <v>323</v>
      </c>
      <c r="C13" t="s">
        <v>27</v>
      </c>
      <c r="D13" t="s">
        <v>18</v>
      </c>
      <c r="E13">
        <v>1</v>
      </c>
      <c r="F13">
        <v>1</v>
      </c>
      <c r="G13" t="s">
        <v>12</v>
      </c>
      <c r="H13" t="s">
        <v>13</v>
      </c>
      <c r="I13">
        <v>3.5200000000000002E-2</v>
      </c>
      <c r="J13">
        <v>0.65800000000000003</v>
      </c>
      <c r="K13">
        <v>10</v>
      </c>
      <c r="L13" t="s">
        <v>14</v>
      </c>
      <c r="M13" t="s">
        <v>13</v>
      </c>
      <c r="N13">
        <v>0.216</v>
      </c>
      <c r="O13">
        <v>3.35</v>
      </c>
      <c r="P13">
        <v>100</v>
      </c>
      <c r="Q13" s="4"/>
      <c r="R13" s="4">
        <v>1</v>
      </c>
      <c r="S13" s="4">
        <v>1</v>
      </c>
      <c r="T13" s="4"/>
      <c r="U13" s="4">
        <f t="shared" si="1"/>
        <v>10</v>
      </c>
      <c r="V13" s="4">
        <f t="shared" si="2"/>
        <v>10</v>
      </c>
      <c r="W13" s="4">
        <f t="shared" si="3"/>
        <v>10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0"/>
        <v>100</v>
      </c>
      <c r="AG13" s="4">
        <f t="shared" si="4"/>
        <v>100</v>
      </c>
      <c r="AH13" s="4">
        <f t="shared" si="5"/>
        <v>100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5">
      <c r="A14" s="1">
        <v>43916</v>
      </c>
      <c r="B14" t="s">
        <v>323</v>
      </c>
      <c r="C14" t="s">
        <v>27</v>
      </c>
      <c r="D14" t="s">
        <v>18</v>
      </c>
      <c r="E14">
        <v>1</v>
      </c>
      <c r="F14">
        <v>1</v>
      </c>
      <c r="G14" t="s">
        <v>12</v>
      </c>
      <c r="H14" t="s">
        <v>13</v>
      </c>
      <c r="I14">
        <v>3.44E-2</v>
      </c>
      <c r="J14">
        <v>0.64500000000000002</v>
      </c>
      <c r="K14">
        <v>10</v>
      </c>
      <c r="L14" t="s">
        <v>14</v>
      </c>
      <c r="M14" t="s">
        <v>13</v>
      </c>
      <c r="N14">
        <v>0.215</v>
      </c>
      <c r="O14">
        <v>3.63</v>
      </c>
      <c r="P14">
        <v>100</v>
      </c>
      <c r="Q14" s="4"/>
      <c r="R14" s="4">
        <v>1</v>
      </c>
      <c r="S14" s="4">
        <v>1</v>
      </c>
      <c r="T14" s="4"/>
      <c r="U14" s="4">
        <f t="shared" si="1"/>
        <v>10</v>
      </c>
      <c r="V14" s="4">
        <f t="shared" si="2"/>
        <v>10</v>
      </c>
      <c r="W14" s="4">
        <f t="shared" si="3"/>
        <v>10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0"/>
        <v>100</v>
      </c>
      <c r="AG14" s="4">
        <f t="shared" si="4"/>
        <v>100</v>
      </c>
      <c r="AH14" s="4">
        <f t="shared" si="5"/>
        <v>100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5">
      <c r="A15" s="1">
        <v>43916</v>
      </c>
      <c r="B15" t="s">
        <v>323</v>
      </c>
      <c r="C15" t="s">
        <v>28</v>
      </c>
      <c r="D15" t="s">
        <v>19</v>
      </c>
      <c r="E15">
        <v>1</v>
      </c>
      <c r="F15">
        <v>1</v>
      </c>
      <c r="G15" t="s">
        <v>12</v>
      </c>
      <c r="H15" t="s">
        <v>13</v>
      </c>
      <c r="I15">
        <v>1.9E-2</v>
      </c>
      <c r="J15">
        <v>0.374</v>
      </c>
      <c r="K15">
        <v>5</v>
      </c>
      <c r="L15" t="s">
        <v>14</v>
      </c>
      <c r="M15" t="s">
        <v>13</v>
      </c>
      <c r="N15">
        <v>0.1</v>
      </c>
      <c r="O15">
        <v>1.68</v>
      </c>
      <c r="P15">
        <v>50</v>
      </c>
      <c r="Q15" s="4"/>
      <c r="R15" s="4">
        <v>1</v>
      </c>
      <c r="S15" s="4">
        <v>1</v>
      </c>
      <c r="T15" s="4"/>
      <c r="U15" s="4">
        <f t="shared" si="1"/>
        <v>5</v>
      </c>
      <c r="V15" s="4">
        <f t="shared" si="2"/>
        <v>5</v>
      </c>
      <c r="W15" s="4">
        <f t="shared" si="3"/>
        <v>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0"/>
        <v>50</v>
      </c>
      <c r="AG15" s="4">
        <f t="shared" si="4"/>
        <v>50</v>
      </c>
      <c r="AH15" s="4">
        <f t="shared" si="5"/>
        <v>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5">
      <c r="A16" s="1">
        <v>43916</v>
      </c>
      <c r="B16" t="s">
        <v>323</v>
      </c>
      <c r="C16" t="s">
        <v>28</v>
      </c>
      <c r="D16" t="s">
        <v>19</v>
      </c>
      <c r="E16">
        <v>1</v>
      </c>
      <c r="F16">
        <v>1</v>
      </c>
      <c r="G16" t="s">
        <v>12</v>
      </c>
      <c r="H16" t="s">
        <v>13</v>
      </c>
      <c r="I16">
        <v>2.4199999999999999E-2</v>
      </c>
      <c r="J16">
        <v>0.45900000000000002</v>
      </c>
      <c r="K16">
        <v>5</v>
      </c>
      <c r="L16" t="s">
        <v>14</v>
      </c>
      <c r="M16" t="s">
        <v>13</v>
      </c>
      <c r="N16">
        <v>0.109</v>
      </c>
      <c r="O16">
        <v>1.73</v>
      </c>
      <c r="P16">
        <v>50</v>
      </c>
      <c r="Q16" s="4"/>
      <c r="R16" s="4">
        <v>1</v>
      </c>
      <c r="S16" s="4">
        <v>1</v>
      </c>
      <c r="T16" s="4"/>
      <c r="U16" s="4">
        <f t="shared" si="1"/>
        <v>5</v>
      </c>
      <c r="V16" s="4">
        <f t="shared" si="2"/>
        <v>5</v>
      </c>
      <c r="W16" s="4">
        <f t="shared" si="3"/>
        <v>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0"/>
        <v>50</v>
      </c>
      <c r="AG16" s="4">
        <f t="shared" si="4"/>
        <v>50</v>
      </c>
      <c r="AH16" s="4">
        <f t="shared" si="5"/>
        <v>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25">
      <c r="A17" s="1">
        <v>43916</v>
      </c>
      <c r="B17" t="s">
        <v>323</v>
      </c>
      <c r="C17" t="s">
        <v>29</v>
      </c>
      <c r="D17" t="s">
        <v>20</v>
      </c>
      <c r="E17">
        <v>1</v>
      </c>
      <c r="F17">
        <v>1</v>
      </c>
      <c r="G17" t="s">
        <v>12</v>
      </c>
      <c r="H17" t="s">
        <v>13</v>
      </c>
      <c r="I17">
        <v>2.06E-2</v>
      </c>
      <c r="J17">
        <v>0.17399999999999999</v>
      </c>
      <c r="K17">
        <v>2.5</v>
      </c>
      <c r="L17" t="s">
        <v>14</v>
      </c>
      <c r="M17" t="s">
        <v>13</v>
      </c>
      <c r="N17">
        <v>5.1900000000000002E-2</v>
      </c>
      <c r="O17">
        <v>1</v>
      </c>
      <c r="P17">
        <v>25</v>
      </c>
      <c r="Q17" s="4"/>
      <c r="R17" s="4">
        <v>1</v>
      </c>
      <c r="S17" s="4">
        <v>1</v>
      </c>
      <c r="T17" s="4"/>
      <c r="U17" s="4">
        <f t="shared" si="1"/>
        <v>2.5</v>
      </c>
      <c r="V17" s="4">
        <f t="shared" si="2"/>
        <v>2.5</v>
      </c>
      <c r="W17" s="4">
        <f t="shared" si="3"/>
        <v>2.5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0"/>
        <v>25</v>
      </c>
      <c r="AG17" s="4">
        <f t="shared" si="4"/>
        <v>25</v>
      </c>
      <c r="AH17" s="4">
        <f t="shared" si="5"/>
        <v>25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25">
      <c r="A18" s="1">
        <v>43916</v>
      </c>
      <c r="B18" t="s">
        <v>323</v>
      </c>
      <c r="C18" t="s">
        <v>29</v>
      </c>
      <c r="D18" t="s">
        <v>20</v>
      </c>
      <c r="E18">
        <v>1</v>
      </c>
      <c r="F18">
        <v>1</v>
      </c>
      <c r="G18" t="s">
        <v>12</v>
      </c>
      <c r="H18" t="s">
        <v>13</v>
      </c>
      <c r="I18">
        <v>1.32E-2</v>
      </c>
      <c r="J18">
        <v>0.21</v>
      </c>
      <c r="K18">
        <v>2.5</v>
      </c>
      <c r="L18" t="s">
        <v>14</v>
      </c>
      <c r="M18" t="s">
        <v>13</v>
      </c>
      <c r="N18">
        <v>5.4600000000000003E-2</v>
      </c>
      <c r="O18">
        <v>0.84499999999999997</v>
      </c>
      <c r="P18">
        <v>25</v>
      </c>
      <c r="Q18" s="4"/>
      <c r="R18" s="4">
        <v>1</v>
      </c>
      <c r="S18" s="4">
        <v>1</v>
      </c>
      <c r="T18" s="4"/>
      <c r="U18" s="4">
        <f t="shared" si="1"/>
        <v>2.5</v>
      </c>
      <c r="V18" s="4">
        <f t="shared" si="2"/>
        <v>2.5</v>
      </c>
      <c r="W18" s="4">
        <f t="shared" si="3"/>
        <v>2.5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0"/>
        <v>25</v>
      </c>
      <c r="AG18" s="4">
        <f t="shared" si="4"/>
        <v>25</v>
      </c>
      <c r="AH18" s="4">
        <f t="shared" si="5"/>
        <v>25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25">
      <c r="A19" s="1">
        <v>43916</v>
      </c>
      <c r="B19" t="s">
        <v>323</v>
      </c>
      <c r="C19" t="s">
        <v>30</v>
      </c>
      <c r="D19" t="s">
        <v>15</v>
      </c>
      <c r="E19">
        <v>1</v>
      </c>
      <c r="F19">
        <v>1</v>
      </c>
      <c r="G19" t="s">
        <v>12</v>
      </c>
      <c r="H19" t="s">
        <v>13</v>
      </c>
      <c r="I19">
        <v>1.8700000000000001E-2</v>
      </c>
      <c r="J19">
        <v>0.156</v>
      </c>
      <c r="K19">
        <v>0</v>
      </c>
      <c r="L19" t="s">
        <v>14</v>
      </c>
      <c r="M19" t="s">
        <v>13</v>
      </c>
      <c r="N19">
        <v>-4.28E-3</v>
      </c>
      <c r="O19">
        <v>-2.53E-2</v>
      </c>
      <c r="P19">
        <v>0</v>
      </c>
      <c r="Q19" s="4"/>
      <c r="R19" s="4">
        <v>1</v>
      </c>
      <c r="S19" s="4">
        <v>1</v>
      </c>
      <c r="T19" s="4"/>
      <c r="U19" s="4">
        <f t="shared" si="1"/>
        <v>0</v>
      </c>
      <c r="V19" s="4">
        <f t="shared" si="2"/>
        <v>0</v>
      </c>
      <c r="W19" s="4">
        <f t="shared" si="3"/>
        <v>0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0"/>
        <v>0</v>
      </c>
      <c r="AG19" s="4">
        <f t="shared" si="4"/>
        <v>0</v>
      </c>
      <c r="AH19" s="4">
        <f t="shared" si="5"/>
        <v>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25">
      <c r="A20" s="1">
        <v>43916</v>
      </c>
      <c r="B20" t="s">
        <v>323</v>
      </c>
      <c r="C20" t="s">
        <v>30</v>
      </c>
      <c r="D20" t="s">
        <v>15</v>
      </c>
      <c r="E20">
        <v>1</v>
      </c>
      <c r="F20">
        <v>1</v>
      </c>
      <c r="G20" t="s">
        <v>12</v>
      </c>
      <c r="H20" t="s">
        <v>13</v>
      </c>
      <c r="I20">
        <v>4.3099999999999999E-2</v>
      </c>
      <c r="J20">
        <v>0.82099999999999995</v>
      </c>
      <c r="K20">
        <v>0</v>
      </c>
      <c r="L20" t="s">
        <v>14</v>
      </c>
      <c r="M20" t="s">
        <v>13</v>
      </c>
      <c r="N20">
        <v>-9.2499999999999995E-3</v>
      </c>
      <c r="O20">
        <v>-5.67E-2</v>
      </c>
      <c r="P20">
        <v>0</v>
      </c>
      <c r="Q20" s="4"/>
      <c r="R20" s="4">
        <v>1</v>
      </c>
      <c r="S20" s="4">
        <v>1</v>
      </c>
      <c r="T20" s="4"/>
      <c r="U20" s="4">
        <f t="shared" si="1"/>
        <v>0</v>
      </c>
      <c r="V20" s="4">
        <f t="shared" si="2"/>
        <v>0</v>
      </c>
      <c r="W20" s="4">
        <f t="shared" si="3"/>
        <v>0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0"/>
        <v>0</v>
      </c>
      <c r="AG20" s="4">
        <f t="shared" si="4"/>
        <v>0</v>
      </c>
      <c r="AH20" s="4">
        <f t="shared" si="5"/>
        <v>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25">
      <c r="A21" s="1">
        <v>43916</v>
      </c>
      <c r="B21" t="s">
        <v>323</v>
      </c>
      <c r="C21" t="s">
        <v>157</v>
      </c>
      <c r="D21" t="s">
        <v>20</v>
      </c>
      <c r="E21">
        <v>1</v>
      </c>
      <c r="F21">
        <v>1</v>
      </c>
      <c r="G21" t="s">
        <v>12</v>
      </c>
      <c r="H21" t="s">
        <v>13</v>
      </c>
      <c r="I21">
        <v>1.21E-2</v>
      </c>
      <c r="J21">
        <v>0.16300000000000001</v>
      </c>
      <c r="K21">
        <v>1.08</v>
      </c>
      <c r="L21" t="s">
        <v>14</v>
      </c>
      <c r="M21" t="s">
        <v>13</v>
      </c>
      <c r="N21">
        <v>5.7799999999999997E-2</v>
      </c>
      <c r="O21">
        <v>0.83299999999999996</v>
      </c>
      <c r="P21">
        <v>24</v>
      </c>
      <c r="Q21" s="4"/>
      <c r="R21" s="4">
        <v>1</v>
      </c>
      <c r="S21" s="4">
        <v>1</v>
      </c>
      <c r="T21" s="4"/>
      <c r="U21" s="4">
        <f t="shared" si="1"/>
        <v>1.08</v>
      </c>
      <c r="V21" s="4">
        <f t="shared" si="2"/>
        <v>1.08</v>
      </c>
      <c r="W21" s="4">
        <f t="shared" si="3"/>
        <v>1.08</v>
      </c>
      <c r="X21" s="5"/>
      <c r="Y21" s="5"/>
      <c r="Z21" s="5"/>
      <c r="AA21" s="5"/>
      <c r="AB21" s="4"/>
      <c r="AC21" s="4"/>
      <c r="AD21" s="4">
        <v>1</v>
      </c>
      <c r="AE21" s="4"/>
      <c r="AF21" s="4">
        <f t="shared" si="0"/>
        <v>24</v>
      </c>
      <c r="AG21" s="4">
        <f t="shared" si="4"/>
        <v>24</v>
      </c>
      <c r="AH21" s="4">
        <f t="shared" si="5"/>
        <v>24</v>
      </c>
      <c r="AI21" s="5"/>
      <c r="AJ21" s="5"/>
      <c r="AK21" s="5"/>
      <c r="AL21" s="5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25">
      <c r="A22" s="1">
        <v>43916</v>
      </c>
      <c r="B22" t="s">
        <v>323</v>
      </c>
      <c r="C22" t="s">
        <v>157</v>
      </c>
      <c r="D22" t="s">
        <v>20</v>
      </c>
      <c r="E22">
        <v>1</v>
      </c>
      <c r="F22">
        <v>1</v>
      </c>
      <c r="G22" t="s">
        <v>12</v>
      </c>
      <c r="H22" t="s">
        <v>13</v>
      </c>
      <c r="I22">
        <v>1.61E-2</v>
      </c>
      <c r="J22">
        <v>0.32100000000000001</v>
      </c>
      <c r="K22">
        <v>4.08</v>
      </c>
      <c r="L22" t="s">
        <v>14</v>
      </c>
      <c r="M22" t="s">
        <v>13</v>
      </c>
      <c r="N22">
        <v>5.8999999999999997E-2</v>
      </c>
      <c r="O22">
        <v>1.1200000000000001</v>
      </c>
      <c r="P22">
        <v>32.4</v>
      </c>
      <c r="Q22" s="4"/>
      <c r="R22" s="4">
        <v>1</v>
      </c>
      <c r="S22" s="4">
        <v>1</v>
      </c>
      <c r="T22" s="4"/>
      <c r="U22" s="4">
        <f t="shared" si="1"/>
        <v>4.08</v>
      </c>
      <c r="V22" s="4">
        <f t="shared" si="2"/>
        <v>4.08</v>
      </c>
      <c r="W22" s="4">
        <f t="shared" si="3"/>
        <v>4.08</v>
      </c>
      <c r="X22" s="5"/>
      <c r="Y22" s="5"/>
      <c r="Z22" s="5"/>
      <c r="AA22" s="5"/>
      <c r="AB22" s="4"/>
      <c r="AC22" s="4"/>
      <c r="AD22" s="4">
        <v>1</v>
      </c>
      <c r="AE22" s="4"/>
      <c r="AF22" s="4">
        <f t="shared" si="0"/>
        <v>32.4</v>
      </c>
      <c r="AG22" s="4">
        <f t="shared" si="4"/>
        <v>32.4</v>
      </c>
      <c r="AH22" s="4">
        <f t="shared" si="5"/>
        <v>32.4</v>
      </c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25">
      <c r="A23" s="1">
        <v>43916</v>
      </c>
      <c r="B23" t="s">
        <v>323</v>
      </c>
      <c r="C23" t="s">
        <v>157</v>
      </c>
      <c r="D23" t="s">
        <v>20</v>
      </c>
      <c r="E23">
        <v>1</v>
      </c>
      <c r="F23">
        <v>1</v>
      </c>
      <c r="G23" t="s">
        <v>12</v>
      </c>
      <c r="H23" t="s">
        <v>13</v>
      </c>
      <c r="I23">
        <v>9.1999999999999998E-3</v>
      </c>
      <c r="J23">
        <v>0.191</v>
      </c>
      <c r="K23">
        <v>1.62</v>
      </c>
      <c r="L23" t="s">
        <v>14</v>
      </c>
      <c r="M23" t="s">
        <v>13</v>
      </c>
      <c r="N23">
        <v>5.1700000000000003E-2</v>
      </c>
      <c r="O23">
        <v>0.88300000000000001</v>
      </c>
      <c r="P23">
        <v>25.5</v>
      </c>
      <c r="Q23" s="4"/>
      <c r="R23" s="4">
        <v>1</v>
      </c>
      <c r="S23" s="4">
        <v>1</v>
      </c>
      <c r="T23" s="4"/>
      <c r="U23" s="4">
        <f t="shared" si="1"/>
        <v>1.62</v>
      </c>
      <c r="V23" s="4">
        <f t="shared" si="2"/>
        <v>1.62</v>
      </c>
      <c r="W23" s="4">
        <f t="shared" si="3"/>
        <v>1.62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0"/>
        <v>25.5</v>
      </c>
      <c r="AG23" s="4">
        <f t="shared" si="4"/>
        <v>25.5</v>
      </c>
      <c r="AH23" s="4">
        <f t="shared" si="5"/>
        <v>25.5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25">
      <c r="A24" s="1">
        <v>43916</v>
      </c>
      <c r="B24" t="s">
        <v>323</v>
      </c>
      <c r="C24" t="s">
        <v>157</v>
      </c>
      <c r="D24" t="s">
        <v>20</v>
      </c>
      <c r="E24">
        <v>1</v>
      </c>
      <c r="F24">
        <v>1</v>
      </c>
      <c r="G24" t="s">
        <v>12</v>
      </c>
      <c r="H24" t="s">
        <v>13</v>
      </c>
      <c r="I24">
        <v>-3.61E-2</v>
      </c>
      <c r="J24">
        <v>-9.5799999999999996E-2</v>
      </c>
      <c r="K24">
        <v>-3.81</v>
      </c>
      <c r="L24" t="s">
        <v>14</v>
      </c>
      <c r="M24" t="s">
        <v>13</v>
      </c>
      <c r="N24">
        <v>5.91E-2</v>
      </c>
      <c r="O24">
        <v>0.89500000000000002</v>
      </c>
      <c r="P24">
        <v>25.8</v>
      </c>
      <c r="Q24" s="4"/>
      <c r="R24" s="4">
        <v>1</v>
      </c>
      <c r="S24" s="4">
        <v>1</v>
      </c>
      <c r="T24" s="4"/>
      <c r="U24" s="4">
        <f t="shared" si="1"/>
        <v>-3.81</v>
      </c>
      <c r="V24" s="4">
        <f t="shared" si="2"/>
        <v>-3.81</v>
      </c>
      <c r="W24" s="4">
        <f t="shared" si="3"/>
        <v>-3.81</v>
      </c>
      <c r="X24" s="4"/>
      <c r="Y24" s="4"/>
      <c r="Z24" s="5"/>
      <c r="AA24" s="5"/>
      <c r="AB24" s="4"/>
      <c r="AC24" s="4"/>
      <c r="AD24" s="4">
        <v>1</v>
      </c>
      <c r="AE24" s="4"/>
      <c r="AF24" s="4">
        <f t="shared" si="0"/>
        <v>25.8</v>
      </c>
      <c r="AG24" s="4">
        <f t="shared" si="4"/>
        <v>25.8</v>
      </c>
      <c r="AH24" s="4">
        <f t="shared" si="5"/>
        <v>25.8</v>
      </c>
      <c r="AI24" s="4"/>
      <c r="AJ24" s="4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25">
      <c r="A25" s="1">
        <v>43916</v>
      </c>
      <c r="B25" t="s">
        <v>323</v>
      </c>
      <c r="C25" t="s">
        <v>157</v>
      </c>
      <c r="D25" t="s">
        <v>20</v>
      </c>
      <c r="E25">
        <v>1</v>
      </c>
      <c r="F25">
        <v>1</v>
      </c>
      <c r="G25" t="s">
        <v>12</v>
      </c>
      <c r="H25" t="s">
        <v>13</v>
      </c>
      <c r="I25">
        <v>1.4800000000000001E-2</v>
      </c>
      <c r="J25">
        <v>0.28199999999999997</v>
      </c>
      <c r="K25">
        <v>3.34</v>
      </c>
      <c r="L25" t="s">
        <v>14</v>
      </c>
      <c r="M25" t="s">
        <v>13</v>
      </c>
      <c r="N25">
        <v>5.6399999999999999E-2</v>
      </c>
      <c r="O25">
        <v>1.0900000000000001</v>
      </c>
      <c r="P25">
        <v>31.6</v>
      </c>
      <c r="Q25" s="4"/>
      <c r="R25" s="4">
        <v>1</v>
      </c>
      <c r="S25" s="4">
        <v>1</v>
      </c>
      <c r="T25" s="4"/>
      <c r="U25" s="4">
        <f t="shared" si="1"/>
        <v>3.34</v>
      </c>
      <c r="V25" s="4">
        <f t="shared" si="2"/>
        <v>3.34</v>
      </c>
      <c r="W25" s="4">
        <f t="shared" si="3"/>
        <v>3.34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si="0"/>
        <v>31.6</v>
      </c>
      <c r="AG25" s="4">
        <f t="shared" si="4"/>
        <v>31.6</v>
      </c>
      <c r="AH25" s="4">
        <f t="shared" si="5"/>
        <v>31.6</v>
      </c>
      <c r="AI25" s="4"/>
      <c r="AJ25" s="4"/>
      <c r="AK25" s="4"/>
      <c r="AL25" s="4"/>
      <c r="AM25" s="5"/>
      <c r="AN25" s="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5">
      <c r="A26" s="1">
        <v>43916</v>
      </c>
      <c r="B26" t="s">
        <v>323</v>
      </c>
      <c r="C26" t="s">
        <v>157</v>
      </c>
      <c r="D26" t="s">
        <v>20</v>
      </c>
      <c r="E26">
        <v>1</v>
      </c>
      <c r="F26">
        <v>1</v>
      </c>
      <c r="G26" t="s">
        <v>12</v>
      </c>
      <c r="H26" t="s">
        <v>13</v>
      </c>
      <c r="I26">
        <v>3.3300000000000003E-2</v>
      </c>
      <c r="J26">
        <v>0.30499999999999999</v>
      </c>
      <c r="K26">
        <v>3.77</v>
      </c>
      <c r="L26" t="s">
        <v>14</v>
      </c>
      <c r="M26" t="s">
        <v>13</v>
      </c>
      <c r="N26">
        <v>5.3600000000000002E-2</v>
      </c>
      <c r="O26">
        <v>0.82299999999999995</v>
      </c>
      <c r="P26">
        <v>23.7</v>
      </c>
      <c r="Q26" s="4"/>
      <c r="R26" s="4">
        <v>1</v>
      </c>
      <c r="S26" s="4">
        <v>1</v>
      </c>
      <c r="T26" s="4"/>
      <c r="U26" s="4">
        <f t="shared" si="1"/>
        <v>3.77</v>
      </c>
      <c r="V26" s="4">
        <f t="shared" si="2"/>
        <v>3.77</v>
      </c>
      <c r="W26" s="4">
        <f t="shared" si="3"/>
        <v>3.77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0"/>
        <v>23.7</v>
      </c>
      <c r="AG26" s="4">
        <f t="shared" si="4"/>
        <v>23.7</v>
      </c>
      <c r="AH26" s="4">
        <f t="shared" si="5"/>
        <v>23.7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5">
      <c r="A27" s="1">
        <v>43916</v>
      </c>
      <c r="B27" t="s">
        <v>323</v>
      </c>
      <c r="C27" t="s">
        <v>157</v>
      </c>
      <c r="D27" t="s">
        <v>20</v>
      </c>
      <c r="E27">
        <v>1</v>
      </c>
      <c r="F27">
        <v>1</v>
      </c>
      <c r="G27" t="s">
        <v>12</v>
      </c>
      <c r="H27" t="s">
        <v>13</v>
      </c>
      <c r="I27">
        <v>1.2800000000000001E-2</v>
      </c>
      <c r="J27">
        <v>0.25800000000000001</v>
      </c>
      <c r="K27">
        <v>2.89</v>
      </c>
      <c r="L27" t="s">
        <v>14</v>
      </c>
      <c r="M27" t="s">
        <v>13</v>
      </c>
      <c r="N27">
        <v>5.6899999999999999E-2</v>
      </c>
      <c r="O27">
        <v>0.88300000000000001</v>
      </c>
      <c r="P27">
        <v>25.5</v>
      </c>
      <c r="Q27" s="4"/>
      <c r="R27" s="4">
        <v>1</v>
      </c>
      <c r="S27" s="4">
        <v>1</v>
      </c>
      <c r="T27" s="4"/>
      <c r="U27" s="4">
        <f t="shared" si="1"/>
        <v>2.89</v>
      </c>
      <c r="V27" s="4">
        <f t="shared" si="2"/>
        <v>2.89</v>
      </c>
      <c r="W27" s="4">
        <f t="shared" si="3"/>
        <v>2.89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0"/>
        <v>25.5</v>
      </c>
      <c r="AG27" s="4">
        <f t="shared" si="4"/>
        <v>25.5</v>
      </c>
      <c r="AH27" s="4">
        <f t="shared" si="5"/>
        <v>25.5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5">
      <c r="A28" s="1">
        <v>43916</v>
      </c>
      <c r="B28" t="s">
        <v>323</v>
      </c>
      <c r="C28" t="s">
        <v>157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3.4200000000000001E-2</v>
      </c>
      <c r="J28">
        <v>6.6000000000000003E-2</v>
      </c>
      <c r="K28">
        <v>-0.745</v>
      </c>
      <c r="L28" t="s">
        <v>14</v>
      </c>
      <c r="M28" t="s">
        <v>13</v>
      </c>
      <c r="N28">
        <v>5.4100000000000002E-2</v>
      </c>
      <c r="O28">
        <v>1.04</v>
      </c>
      <c r="P28">
        <v>29.9</v>
      </c>
      <c r="Q28" s="4"/>
      <c r="R28" s="4">
        <v>1</v>
      </c>
      <c r="S28" s="4">
        <v>1</v>
      </c>
      <c r="T28" s="4"/>
      <c r="U28" s="4">
        <f t="shared" si="1"/>
        <v>-0.745</v>
      </c>
      <c r="V28" s="4">
        <f t="shared" si="2"/>
        <v>-0.745</v>
      </c>
      <c r="W28" s="4">
        <f t="shared" si="3"/>
        <v>-0.745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0"/>
        <v>29.9</v>
      </c>
      <c r="AG28" s="4">
        <f t="shared" si="4"/>
        <v>29.9</v>
      </c>
      <c r="AH28" s="4">
        <f t="shared" si="5"/>
        <v>29.9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5">
      <c r="A29" s="1">
        <v>43916</v>
      </c>
      <c r="B29" t="s">
        <v>324</v>
      </c>
      <c r="C29" t="s">
        <v>138</v>
      </c>
      <c r="D29" t="s">
        <v>139</v>
      </c>
      <c r="E29">
        <v>1</v>
      </c>
      <c r="F29">
        <v>1</v>
      </c>
      <c r="G29" t="s">
        <v>12</v>
      </c>
      <c r="H29" t="s">
        <v>13</v>
      </c>
      <c r="I29">
        <v>5.2300000000000003E-3</v>
      </c>
      <c r="J29">
        <v>5.6599999999999998E-2</v>
      </c>
      <c r="K29">
        <v>-0.92200000000000004</v>
      </c>
      <c r="L29" t="s">
        <v>14</v>
      </c>
      <c r="M29" t="s">
        <v>13</v>
      </c>
      <c r="N29">
        <v>2.27</v>
      </c>
      <c r="O29">
        <v>35.299999999999997</v>
      </c>
      <c r="P29">
        <v>1050</v>
      </c>
      <c r="Q29" s="4">
        <f>100*O30/O29</f>
        <v>107.93201133144477</v>
      </c>
      <c r="R29" s="4">
        <v>1</v>
      </c>
      <c r="S29" s="4">
        <v>1</v>
      </c>
      <c r="T29" s="4"/>
      <c r="U29" s="4">
        <f t="shared" si="1"/>
        <v>-0.92200000000000004</v>
      </c>
      <c r="V29" s="4">
        <f t="shared" si="2"/>
        <v>-0.92200000000000004</v>
      </c>
      <c r="W29" s="4">
        <f t="shared" si="3"/>
        <v>-0.92200000000000004</v>
      </c>
      <c r="X29" s="4"/>
      <c r="Y29" s="4"/>
      <c r="Z29" s="4"/>
      <c r="AA29" s="4"/>
      <c r="AB29" s="5"/>
      <c r="AC29" s="5"/>
      <c r="AD29" s="4">
        <v>1</v>
      </c>
      <c r="AE29" s="4"/>
      <c r="AF29" s="4">
        <f t="shared" si="0"/>
        <v>1050</v>
      </c>
      <c r="AG29" s="4">
        <f t="shared" si="4"/>
        <v>1050</v>
      </c>
      <c r="AH29" s="4">
        <f t="shared" si="5"/>
        <v>1050</v>
      </c>
      <c r="AI29" s="4"/>
      <c r="AJ29" s="4"/>
      <c r="AK29" s="4"/>
      <c r="AL29" s="4"/>
      <c r="AM29" s="5"/>
      <c r="AN29" s="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5">
      <c r="A30" s="1">
        <v>43916</v>
      </c>
      <c r="B30" t="s">
        <v>324</v>
      </c>
      <c r="C30" t="s">
        <v>353</v>
      </c>
      <c r="D30" t="s">
        <v>16</v>
      </c>
      <c r="E30">
        <v>1</v>
      </c>
      <c r="F30">
        <v>1</v>
      </c>
      <c r="G30" t="s">
        <v>12</v>
      </c>
      <c r="H30" t="s">
        <v>13</v>
      </c>
      <c r="I30">
        <v>0.30199999999999999</v>
      </c>
      <c r="J30">
        <v>5.37</v>
      </c>
      <c r="K30">
        <v>98</v>
      </c>
      <c r="L30" t="s">
        <v>14</v>
      </c>
      <c r="M30" t="s">
        <v>13</v>
      </c>
      <c r="N30">
        <v>2.4700000000000002</v>
      </c>
      <c r="O30">
        <v>38.1</v>
      </c>
      <c r="P30">
        <v>1130</v>
      </c>
      <c r="Q30" s="4"/>
      <c r="R30" s="4">
        <v>1</v>
      </c>
      <c r="S30" s="4">
        <v>1</v>
      </c>
      <c r="T30" s="4"/>
      <c r="U30" s="4">
        <f t="shared" si="1"/>
        <v>98</v>
      </c>
      <c r="V30" s="4">
        <f t="shared" si="2"/>
        <v>98</v>
      </c>
      <c r="W30" s="4">
        <f t="shared" si="3"/>
        <v>98</v>
      </c>
      <c r="X30" s="4"/>
      <c r="Y30" s="4"/>
      <c r="Z30" s="4"/>
      <c r="AA30" s="4"/>
      <c r="AB30" s="5"/>
      <c r="AC30" s="5"/>
      <c r="AD30" s="4">
        <v>1</v>
      </c>
      <c r="AE30" s="4"/>
      <c r="AF30" s="4">
        <f t="shared" si="0"/>
        <v>1130</v>
      </c>
      <c r="AG30" s="4">
        <f t="shared" si="4"/>
        <v>1130</v>
      </c>
      <c r="AH30" s="4">
        <f t="shared" si="5"/>
        <v>1130</v>
      </c>
      <c r="AI30" s="4"/>
      <c r="AJ30" s="4"/>
      <c r="AK30" s="4"/>
      <c r="AL30" s="4"/>
      <c r="AM30" s="5"/>
      <c r="AN30" s="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5">
      <c r="A31" s="1">
        <v>43916</v>
      </c>
      <c r="B31" t="s">
        <v>324</v>
      </c>
      <c r="C31" t="s">
        <v>354</v>
      </c>
      <c r="D31" t="s">
        <v>17</v>
      </c>
      <c r="E31">
        <v>1</v>
      </c>
      <c r="F31">
        <v>1</v>
      </c>
      <c r="G31" t="s">
        <v>12</v>
      </c>
      <c r="H31" t="s">
        <v>13</v>
      </c>
      <c r="I31">
        <v>0.15</v>
      </c>
      <c r="J31">
        <v>2.68</v>
      </c>
      <c r="K31">
        <v>48.3</v>
      </c>
      <c r="L31" t="s">
        <v>14</v>
      </c>
      <c r="M31" t="s">
        <v>13</v>
      </c>
      <c r="N31">
        <v>1.2</v>
      </c>
      <c r="O31">
        <v>18.100000000000001</v>
      </c>
      <c r="P31">
        <v>530</v>
      </c>
      <c r="Q31" s="4"/>
      <c r="R31" s="4">
        <v>1</v>
      </c>
      <c r="S31" s="4">
        <v>1</v>
      </c>
      <c r="T31" s="4"/>
      <c r="U31" s="4">
        <f t="shared" si="1"/>
        <v>48.3</v>
      </c>
      <c r="V31" s="4">
        <f t="shared" si="2"/>
        <v>48.3</v>
      </c>
      <c r="W31" s="4">
        <f t="shared" si="3"/>
        <v>48.3</v>
      </c>
      <c r="X31" s="4"/>
      <c r="Y31" s="4"/>
      <c r="Z31" s="4"/>
      <c r="AA31" s="4"/>
      <c r="AB31" s="5"/>
      <c r="AC31" s="5"/>
      <c r="AD31" s="4">
        <v>1</v>
      </c>
      <c r="AE31" s="4"/>
      <c r="AF31" s="4">
        <f t="shared" si="0"/>
        <v>530</v>
      </c>
      <c r="AG31" s="4">
        <f t="shared" si="4"/>
        <v>530</v>
      </c>
      <c r="AH31" s="4">
        <f t="shared" si="5"/>
        <v>530</v>
      </c>
      <c r="AI31" s="4"/>
      <c r="AJ31" s="4"/>
      <c r="AK31" s="4"/>
      <c r="AL31" s="4"/>
      <c r="AM31" s="5"/>
      <c r="AN31" s="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5">
      <c r="A32" s="1">
        <v>43916</v>
      </c>
      <c r="B32" t="s">
        <v>324</v>
      </c>
      <c r="C32" t="s">
        <v>355</v>
      </c>
      <c r="D32" t="s">
        <v>11</v>
      </c>
      <c r="E32">
        <v>1</v>
      </c>
      <c r="F32">
        <v>1</v>
      </c>
      <c r="G32" t="s">
        <v>12</v>
      </c>
      <c r="H32" t="s">
        <v>13</v>
      </c>
      <c r="I32">
        <v>7.4899999999999994E-2</v>
      </c>
      <c r="J32">
        <v>1.35</v>
      </c>
      <c r="K32">
        <v>23.5</v>
      </c>
      <c r="L32" t="s">
        <v>14</v>
      </c>
      <c r="M32" t="s">
        <v>13</v>
      </c>
      <c r="N32">
        <v>0.55000000000000004</v>
      </c>
      <c r="O32">
        <v>8.1</v>
      </c>
      <c r="P32">
        <v>237</v>
      </c>
      <c r="Q32" s="4"/>
      <c r="R32" s="4">
        <v>1</v>
      </c>
      <c r="S32" s="4">
        <v>1</v>
      </c>
      <c r="T32" s="4"/>
      <c r="U32" s="4">
        <f t="shared" si="1"/>
        <v>23.5</v>
      </c>
      <c r="V32" s="4">
        <f t="shared" si="2"/>
        <v>23.5</v>
      </c>
      <c r="W32" s="4">
        <f t="shared" si="3"/>
        <v>23.5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0"/>
        <v>237</v>
      </c>
      <c r="AG32" s="4">
        <f t="shared" si="4"/>
        <v>237</v>
      </c>
      <c r="AH32" s="4">
        <f t="shared" si="5"/>
        <v>237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5">
      <c r="A33" s="1">
        <v>43916</v>
      </c>
      <c r="B33" t="s">
        <v>324</v>
      </c>
      <c r="C33" t="s">
        <v>356</v>
      </c>
      <c r="D33" t="s">
        <v>18</v>
      </c>
      <c r="E33">
        <v>1</v>
      </c>
      <c r="F33">
        <v>1</v>
      </c>
      <c r="G33" t="s">
        <v>12</v>
      </c>
      <c r="H33" t="s">
        <v>13</v>
      </c>
      <c r="I33">
        <v>3.1699999999999999E-2</v>
      </c>
      <c r="J33">
        <v>0.55500000000000005</v>
      </c>
      <c r="K33">
        <v>8.5</v>
      </c>
      <c r="L33" t="s">
        <v>14</v>
      </c>
      <c r="M33" t="s">
        <v>13</v>
      </c>
      <c r="N33">
        <v>0.19400000000000001</v>
      </c>
      <c r="O33">
        <v>2.83</v>
      </c>
      <c r="P33">
        <v>82.4</v>
      </c>
      <c r="Q33" s="4"/>
      <c r="R33" s="4">
        <v>1</v>
      </c>
      <c r="S33" s="4">
        <v>1</v>
      </c>
      <c r="T33" s="4"/>
      <c r="U33" s="4">
        <f t="shared" si="1"/>
        <v>8.5</v>
      </c>
      <c r="V33" s="4">
        <f t="shared" si="2"/>
        <v>8.5</v>
      </c>
      <c r="W33" s="4">
        <f t="shared" si="3"/>
        <v>8.5</v>
      </c>
      <c r="X33" s="4"/>
      <c r="Y33" s="4"/>
      <c r="Z33" s="4"/>
      <c r="AA33" s="4"/>
      <c r="AB33" s="5"/>
      <c r="AC33" s="5"/>
      <c r="AD33" s="4">
        <v>1</v>
      </c>
      <c r="AE33" s="4"/>
      <c r="AF33" s="4">
        <f t="shared" si="0"/>
        <v>82.4</v>
      </c>
      <c r="AG33" s="4">
        <f t="shared" si="4"/>
        <v>82.4</v>
      </c>
      <c r="AH33" s="4">
        <f t="shared" si="5"/>
        <v>82.4</v>
      </c>
      <c r="AI33" s="4"/>
      <c r="AJ33" s="4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5">
      <c r="A34" s="1">
        <v>43916</v>
      </c>
      <c r="B34" t="s">
        <v>324</v>
      </c>
      <c r="C34" t="s">
        <v>357</v>
      </c>
      <c r="D34" t="s">
        <v>19</v>
      </c>
      <c r="E34">
        <v>1</v>
      </c>
      <c r="F34">
        <v>1</v>
      </c>
      <c r="G34" t="s">
        <v>12</v>
      </c>
      <c r="H34" t="s">
        <v>13</v>
      </c>
      <c r="I34">
        <v>1.6899999999999998E-2</v>
      </c>
      <c r="J34">
        <v>0.27900000000000003</v>
      </c>
      <c r="K34">
        <v>3.28</v>
      </c>
      <c r="L34" t="s">
        <v>14</v>
      </c>
      <c r="M34" t="s">
        <v>13</v>
      </c>
      <c r="N34">
        <v>8.5400000000000004E-2</v>
      </c>
      <c r="O34">
        <v>1.3</v>
      </c>
      <c r="P34">
        <v>37.5</v>
      </c>
      <c r="Q34" s="4"/>
      <c r="R34" s="4">
        <v>1</v>
      </c>
      <c r="S34" s="4">
        <v>1</v>
      </c>
      <c r="T34" s="4"/>
      <c r="U34" s="4">
        <f t="shared" si="1"/>
        <v>3.28</v>
      </c>
      <c r="V34" s="4">
        <f t="shared" si="2"/>
        <v>3.28</v>
      </c>
      <c r="W34" s="4">
        <f t="shared" si="3"/>
        <v>3.28</v>
      </c>
      <c r="X34" s="4"/>
      <c r="Y34" s="4"/>
      <c r="Z34" s="4"/>
      <c r="AA34" s="4"/>
      <c r="AB34" s="5"/>
      <c r="AC34" s="5"/>
      <c r="AD34" s="4">
        <v>1</v>
      </c>
      <c r="AE34" s="4"/>
      <c r="AF34" s="4">
        <f t="shared" si="0"/>
        <v>37.5</v>
      </c>
      <c r="AG34" s="4">
        <f t="shared" si="4"/>
        <v>37.5</v>
      </c>
      <c r="AH34" s="4">
        <f t="shared" si="5"/>
        <v>37.5</v>
      </c>
      <c r="AI34" s="4"/>
      <c r="AJ34" s="4"/>
      <c r="AK34" s="4"/>
      <c r="AL34" s="4"/>
      <c r="AM34" s="5"/>
      <c r="AN34" s="5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5">
      <c r="A35" s="1">
        <v>43916</v>
      </c>
      <c r="B35" t="s">
        <v>324</v>
      </c>
      <c r="C35" t="s">
        <v>358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1.09E-2</v>
      </c>
      <c r="J35">
        <v>0.159</v>
      </c>
      <c r="K35">
        <v>1.01</v>
      </c>
      <c r="L35" t="s">
        <v>14</v>
      </c>
      <c r="M35" t="s">
        <v>13</v>
      </c>
      <c r="N35">
        <v>3.8399999999999997E-2</v>
      </c>
      <c r="O35">
        <v>0.61599999999999999</v>
      </c>
      <c r="P35">
        <v>17.7</v>
      </c>
      <c r="Q35" s="4"/>
      <c r="R35" s="4">
        <v>1</v>
      </c>
      <c r="S35" s="4">
        <v>1</v>
      </c>
      <c r="T35" s="4"/>
      <c r="U35" s="4">
        <f t="shared" si="1"/>
        <v>1.01</v>
      </c>
      <c r="V35" s="4">
        <f t="shared" si="2"/>
        <v>1.01</v>
      </c>
      <c r="W35" s="4">
        <f t="shared" si="3"/>
        <v>1.01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0"/>
        <v>17.7</v>
      </c>
      <c r="AG35" s="4">
        <f t="shared" si="4"/>
        <v>17.7</v>
      </c>
      <c r="AH35" s="4">
        <f t="shared" si="5"/>
        <v>17.7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5">
      <c r="A36" s="1">
        <v>43916</v>
      </c>
      <c r="B36" t="s">
        <v>324</v>
      </c>
      <c r="C36" t="s">
        <v>21</v>
      </c>
      <c r="D36" t="s">
        <v>15</v>
      </c>
      <c r="E36">
        <v>1</v>
      </c>
      <c r="F36">
        <v>1</v>
      </c>
      <c r="G36" t="s">
        <v>12</v>
      </c>
      <c r="H36" t="s">
        <v>13</v>
      </c>
      <c r="I36">
        <v>2.1700000000000001E-2</v>
      </c>
      <c r="J36">
        <v>5.3900000000000003E-2</v>
      </c>
      <c r="K36">
        <v>-0.97299999999999998</v>
      </c>
      <c r="L36" t="s">
        <v>14</v>
      </c>
      <c r="M36" t="s">
        <v>13</v>
      </c>
      <c r="N36">
        <v>-1.24E-3</v>
      </c>
      <c r="O36">
        <v>1.8699999999999999E-3</v>
      </c>
      <c r="P36">
        <v>-0.19600000000000001</v>
      </c>
      <c r="Q36" s="4"/>
      <c r="R36" s="4">
        <v>1</v>
      </c>
      <c r="S36" s="4">
        <v>1</v>
      </c>
      <c r="T36" s="4"/>
      <c r="U36" s="4">
        <f t="shared" si="1"/>
        <v>-0.97299999999999998</v>
      </c>
      <c r="V36" s="4">
        <f t="shared" si="2"/>
        <v>-0.97299999999999998</v>
      </c>
      <c r="W36" s="4">
        <f t="shared" si="3"/>
        <v>-0.97299999999999998</v>
      </c>
      <c r="X36" s="4"/>
      <c r="Y36" s="4"/>
      <c r="Z36" s="4"/>
      <c r="AA36" s="4"/>
      <c r="AB36" s="5"/>
      <c r="AC36" s="5"/>
      <c r="AD36" s="4">
        <v>1</v>
      </c>
      <c r="AE36" s="4"/>
      <c r="AF36" s="4">
        <f t="shared" si="0"/>
        <v>-0.19600000000000001</v>
      </c>
      <c r="AG36" s="4">
        <f t="shared" si="4"/>
        <v>-0.19600000000000001</v>
      </c>
      <c r="AH36" s="4">
        <f t="shared" si="5"/>
        <v>-0.19600000000000001</v>
      </c>
      <c r="AI36" s="4"/>
      <c r="AJ36" s="4"/>
      <c r="AK36" s="4"/>
      <c r="AL36" s="4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5">
      <c r="A37" s="1">
        <v>43916</v>
      </c>
      <c r="B37" t="s">
        <v>324</v>
      </c>
      <c r="C37" t="s">
        <v>192</v>
      </c>
      <c r="D37">
        <v>1</v>
      </c>
      <c r="E37">
        <v>1</v>
      </c>
      <c r="F37">
        <v>1</v>
      </c>
      <c r="G37" t="s">
        <v>12</v>
      </c>
      <c r="H37" t="s">
        <v>13</v>
      </c>
      <c r="I37">
        <v>3.2599999999999997E-2</v>
      </c>
      <c r="J37">
        <v>0.54</v>
      </c>
      <c r="K37">
        <v>8.1999999999999993</v>
      </c>
      <c r="L37" t="s">
        <v>14</v>
      </c>
      <c r="M37" t="s">
        <v>13</v>
      </c>
      <c r="N37">
        <v>0.78100000000000003</v>
      </c>
      <c r="O37">
        <v>11.9</v>
      </c>
      <c r="P37">
        <v>348</v>
      </c>
      <c r="Q37" s="4"/>
      <c r="R37" s="4">
        <v>1.5</v>
      </c>
      <c r="S37" s="4">
        <v>1</v>
      </c>
      <c r="T37" s="4"/>
      <c r="U37" s="4">
        <f t="shared" si="1"/>
        <v>8.1999999999999993</v>
      </c>
      <c r="V37" s="4">
        <f t="shared" si="2"/>
        <v>0.69999999999999929</v>
      </c>
      <c r="W37" s="4">
        <f t="shared" si="3"/>
        <v>1.0499999999999989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0"/>
        <v>348</v>
      </c>
      <c r="AG37" s="4">
        <f t="shared" si="4"/>
        <v>7</v>
      </c>
      <c r="AH37" s="4">
        <f t="shared" si="5"/>
        <v>10.5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5">
      <c r="A38" s="1">
        <v>43916</v>
      </c>
      <c r="B38" t="s">
        <v>324</v>
      </c>
      <c r="C38" t="s">
        <v>192</v>
      </c>
      <c r="D38">
        <v>2</v>
      </c>
      <c r="E38">
        <v>1</v>
      </c>
      <c r="F38">
        <v>1</v>
      </c>
      <c r="G38" t="s">
        <v>12</v>
      </c>
      <c r="H38" t="s">
        <v>13</v>
      </c>
      <c r="I38">
        <v>3.27E-2</v>
      </c>
      <c r="J38">
        <v>0.53</v>
      </c>
      <c r="K38">
        <v>8.02</v>
      </c>
      <c r="L38" t="s">
        <v>14</v>
      </c>
      <c r="M38" t="s">
        <v>13</v>
      </c>
      <c r="N38">
        <v>0.78400000000000003</v>
      </c>
      <c r="O38">
        <v>11.9</v>
      </c>
      <c r="P38">
        <v>348</v>
      </c>
      <c r="Q38" s="4"/>
      <c r="R38" s="4">
        <v>1.5</v>
      </c>
      <c r="S38" s="4">
        <v>1</v>
      </c>
      <c r="T38" s="4"/>
      <c r="U38" s="4">
        <f t="shared" si="1"/>
        <v>8.02</v>
      </c>
      <c r="V38" s="4">
        <f t="shared" si="2"/>
        <v>0.51999999999999957</v>
      </c>
      <c r="W38" s="4">
        <f t="shared" si="3"/>
        <v>0.77999999999999936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0"/>
        <v>348</v>
      </c>
      <c r="AG38" s="4">
        <f t="shared" si="4"/>
        <v>7</v>
      </c>
      <c r="AH38" s="4">
        <f t="shared" si="5"/>
        <v>10.5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5">
      <c r="A39" s="1">
        <v>43916</v>
      </c>
      <c r="B39" t="s">
        <v>324</v>
      </c>
      <c r="C39" t="s">
        <v>192</v>
      </c>
      <c r="D39">
        <v>3</v>
      </c>
      <c r="E39">
        <v>1</v>
      </c>
      <c r="F39">
        <v>1</v>
      </c>
      <c r="G39" t="s">
        <v>12</v>
      </c>
      <c r="H39" t="s">
        <v>13</v>
      </c>
      <c r="I39">
        <v>3.8800000000000001E-2</v>
      </c>
      <c r="J39">
        <v>0.79200000000000004</v>
      </c>
      <c r="K39">
        <v>13</v>
      </c>
      <c r="L39" t="s">
        <v>14</v>
      </c>
      <c r="M39" t="s">
        <v>13</v>
      </c>
      <c r="N39">
        <v>0.81699999999999995</v>
      </c>
      <c r="O39">
        <v>12.5</v>
      </c>
      <c r="P39">
        <v>365</v>
      </c>
      <c r="Q39" s="4"/>
      <c r="R39" s="4">
        <v>1.5</v>
      </c>
      <c r="S39" s="4">
        <v>1</v>
      </c>
      <c r="T39" s="4"/>
      <c r="U39" s="4">
        <f t="shared" si="1"/>
        <v>13</v>
      </c>
      <c r="V39" s="4">
        <f t="shared" si="2"/>
        <v>5.5</v>
      </c>
      <c r="W39" s="4">
        <f t="shared" si="3"/>
        <v>8.25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0"/>
        <v>365</v>
      </c>
      <c r="AG39" s="4">
        <f t="shared" si="4"/>
        <v>24</v>
      </c>
      <c r="AH39" s="4">
        <f t="shared" si="5"/>
        <v>36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5">
      <c r="A40" s="1">
        <v>43916</v>
      </c>
      <c r="B40" t="s">
        <v>324</v>
      </c>
      <c r="C40" t="s">
        <v>192</v>
      </c>
      <c r="D40">
        <v>4</v>
      </c>
      <c r="E40">
        <v>1</v>
      </c>
      <c r="F40">
        <v>1</v>
      </c>
      <c r="G40" t="s">
        <v>12</v>
      </c>
      <c r="H40" t="s">
        <v>13</v>
      </c>
      <c r="I40">
        <v>4.2900000000000001E-2</v>
      </c>
      <c r="J40">
        <v>0.69399999999999995</v>
      </c>
      <c r="K40">
        <v>11.1</v>
      </c>
      <c r="L40" t="s">
        <v>14</v>
      </c>
      <c r="M40" t="s">
        <v>13</v>
      </c>
      <c r="N40">
        <v>0.85299999999999998</v>
      </c>
      <c r="O40">
        <v>13</v>
      </c>
      <c r="P40">
        <v>382</v>
      </c>
      <c r="Q40" s="4"/>
      <c r="R40" s="4">
        <v>1.5</v>
      </c>
      <c r="S40" s="4">
        <v>1</v>
      </c>
      <c r="T40" s="4"/>
      <c r="U40" s="4">
        <f t="shared" si="1"/>
        <v>11.1</v>
      </c>
      <c r="V40" s="4">
        <f t="shared" si="2"/>
        <v>3.5999999999999996</v>
      </c>
      <c r="W40" s="4">
        <f t="shared" si="3"/>
        <v>5.3999999999999995</v>
      </c>
      <c r="X40" s="5"/>
      <c r="Y40" s="5"/>
      <c r="Z40" s="4"/>
      <c r="AA40" s="4"/>
      <c r="AB40" s="7"/>
      <c r="AC40" s="7"/>
      <c r="AD40" s="4">
        <v>1</v>
      </c>
      <c r="AE40" s="4"/>
      <c r="AF40" s="4">
        <f t="shared" si="0"/>
        <v>382</v>
      </c>
      <c r="AG40" s="4">
        <f t="shared" si="4"/>
        <v>41</v>
      </c>
      <c r="AH40" s="4">
        <f t="shared" si="5"/>
        <v>61.5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5">
      <c r="A41" s="1">
        <v>43916</v>
      </c>
      <c r="B41" t="s">
        <v>324</v>
      </c>
      <c r="C41" t="s">
        <v>192</v>
      </c>
      <c r="D41">
        <v>5</v>
      </c>
      <c r="E41">
        <v>1</v>
      </c>
      <c r="F41">
        <v>1</v>
      </c>
      <c r="G41" t="s">
        <v>12</v>
      </c>
      <c r="H41" t="s">
        <v>13</v>
      </c>
      <c r="I41">
        <v>4.2000000000000003E-2</v>
      </c>
      <c r="J41">
        <v>0.70699999999999996</v>
      </c>
      <c r="K41">
        <v>11.4</v>
      </c>
      <c r="L41" t="s">
        <v>14</v>
      </c>
      <c r="M41" t="s">
        <v>13</v>
      </c>
      <c r="N41">
        <v>0.85499999999999998</v>
      </c>
      <c r="O41">
        <v>13.1</v>
      </c>
      <c r="P41">
        <v>385</v>
      </c>
      <c r="Q41" s="4"/>
      <c r="R41" s="4">
        <v>1.5</v>
      </c>
      <c r="S41" s="4">
        <v>1</v>
      </c>
      <c r="T41" s="4"/>
      <c r="U41" s="4">
        <f t="shared" si="1"/>
        <v>11.4</v>
      </c>
      <c r="V41" s="4">
        <f t="shared" si="2"/>
        <v>3.9000000000000004</v>
      </c>
      <c r="W41" s="4">
        <f t="shared" si="3"/>
        <v>5.8500000000000005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0"/>
        <v>385</v>
      </c>
      <c r="AG41" s="4">
        <f t="shared" si="4"/>
        <v>44</v>
      </c>
      <c r="AH41" s="4">
        <f t="shared" si="5"/>
        <v>66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5">
      <c r="A42" s="1">
        <v>43916</v>
      </c>
      <c r="B42" t="s">
        <v>324</v>
      </c>
      <c r="C42" t="s">
        <v>193</v>
      </c>
      <c r="D42">
        <v>6</v>
      </c>
      <c r="E42">
        <v>1</v>
      </c>
      <c r="F42">
        <v>1</v>
      </c>
      <c r="G42" t="s">
        <v>12</v>
      </c>
      <c r="H42" t="s">
        <v>13</v>
      </c>
      <c r="I42">
        <v>4.2200000000000001E-2</v>
      </c>
      <c r="J42">
        <v>0.71199999999999997</v>
      </c>
      <c r="K42">
        <v>11.5</v>
      </c>
      <c r="L42" t="s">
        <v>14</v>
      </c>
      <c r="M42" t="s">
        <v>13</v>
      </c>
      <c r="N42">
        <v>0.84299999999999997</v>
      </c>
      <c r="O42">
        <v>12.9</v>
      </c>
      <c r="P42">
        <v>378</v>
      </c>
      <c r="Q42" s="4"/>
      <c r="R42" s="4">
        <v>1.5</v>
      </c>
      <c r="S42" s="4">
        <v>1</v>
      </c>
      <c r="T42" s="4"/>
      <c r="U42" s="4">
        <f t="shared" si="1"/>
        <v>11.5</v>
      </c>
      <c r="V42" s="4">
        <f t="shared" si="2"/>
        <v>4</v>
      </c>
      <c r="W42" s="4">
        <f t="shared" si="3"/>
        <v>6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0"/>
        <v>378</v>
      </c>
      <c r="AG42" s="4">
        <f t="shared" si="4"/>
        <v>37</v>
      </c>
      <c r="AH42" s="4">
        <f t="shared" si="5"/>
        <v>55.5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5">
      <c r="A43" s="1">
        <v>43916</v>
      </c>
      <c r="B43" t="s">
        <v>324</v>
      </c>
      <c r="C43" t="s">
        <v>194</v>
      </c>
      <c r="D43">
        <v>7</v>
      </c>
      <c r="E43">
        <v>1</v>
      </c>
      <c r="F43">
        <v>1</v>
      </c>
      <c r="G43" t="s">
        <v>12</v>
      </c>
      <c r="H43" t="s">
        <v>13</v>
      </c>
      <c r="I43">
        <v>0.04</v>
      </c>
      <c r="J43">
        <v>0.69</v>
      </c>
      <c r="K43">
        <v>11</v>
      </c>
      <c r="L43" t="s">
        <v>14</v>
      </c>
      <c r="M43" t="s">
        <v>13</v>
      </c>
      <c r="N43">
        <v>0.86599999999999999</v>
      </c>
      <c r="O43">
        <v>13.3</v>
      </c>
      <c r="P43">
        <v>390</v>
      </c>
      <c r="Q43" s="4"/>
      <c r="R43" s="4">
        <v>1.5</v>
      </c>
      <c r="S43" s="4">
        <v>1</v>
      </c>
      <c r="T43" s="4"/>
      <c r="U43" s="4">
        <f t="shared" si="1"/>
        <v>11</v>
      </c>
      <c r="V43" s="4">
        <f t="shared" si="2"/>
        <v>3.5</v>
      </c>
      <c r="W43" s="4">
        <f t="shared" si="3"/>
        <v>5.25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0"/>
        <v>390</v>
      </c>
      <c r="AG43" s="4">
        <f t="shared" si="4"/>
        <v>49</v>
      </c>
      <c r="AH43" s="4">
        <f t="shared" si="5"/>
        <v>73.5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5">
      <c r="A44" s="1">
        <v>43916</v>
      </c>
      <c r="B44" t="s">
        <v>324</v>
      </c>
      <c r="C44" t="s">
        <v>195</v>
      </c>
      <c r="D44">
        <v>8</v>
      </c>
      <c r="E44">
        <v>1</v>
      </c>
      <c r="F44">
        <v>1</v>
      </c>
      <c r="G44" t="s">
        <v>12</v>
      </c>
      <c r="H44" t="s">
        <v>13</v>
      </c>
      <c r="I44">
        <v>3.9800000000000002E-2</v>
      </c>
      <c r="J44">
        <v>0.68400000000000005</v>
      </c>
      <c r="K44">
        <v>10.9</v>
      </c>
      <c r="L44" t="s">
        <v>14</v>
      </c>
      <c r="M44" t="s">
        <v>13</v>
      </c>
      <c r="N44">
        <v>0.91700000000000004</v>
      </c>
      <c r="O44">
        <v>14.2</v>
      </c>
      <c r="P44">
        <v>416</v>
      </c>
      <c r="Q44" s="4"/>
      <c r="R44" s="4">
        <v>1.5</v>
      </c>
      <c r="S44" s="4">
        <v>1</v>
      </c>
      <c r="T44" s="4"/>
      <c r="U44" s="4">
        <f t="shared" si="1"/>
        <v>10.9</v>
      </c>
      <c r="V44" s="4">
        <f t="shared" si="2"/>
        <v>3.4000000000000004</v>
      </c>
      <c r="W44" s="4">
        <f t="shared" si="3"/>
        <v>5.1000000000000005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0"/>
        <v>416</v>
      </c>
      <c r="AG44" s="4">
        <f t="shared" si="4"/>
        <v>75</v>
      </c>
      <c r="AH44" s="4">
        <f t="shared" si="5"/>
        <v>112.5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5">
      <c r="A45" s="1">
        <v>43916</v>
      </c>
      <c r="B45" t="s">
        <v>324</v>
      </c>
      <c r="C45" t="s">
        <v>196</v>
      </c>
      <c r="D45">
        <v>9</v>
      </c>
      <c r="E45">
        <v>1</v>
      </c>
      <c r="F45">
        <v>1</v>
      </c>
      <c r="G45" t="s">
        <v>12</v>
      </c>
      <c r="H45" t="s">
        <v>13</v>
      </c>
      <c r="I45">
        <v>3.9800000000000002E-2</v>
      </c>
      <c r="J45">
        <v>0.69699999999999995</v>
      </c>
      <c r="K45">
        <v>11.2</v>
      </c>
      <c r="L45" t="s">
        <v>14</v>
      </c>
      <c r="M45" t="s">
        <v>13</v>
      </c>
      <c r="N45">
        <v>0.997</v>
      </c>
      <c r="O45">
        <v>15.2</v>
      </c>
      <c r="P45">
        <v>447</v>
      </c>
      <c r="Q45" s="4"/>
      <c r="R45" s="4">
        <v>1.5</v>
      </c>
      <c r="S45" s="4">
        <v>1</v>
      </c>
      <c r="T45" s="4"/>
      <c r="U45" s="4">
        <f t="shared" si="1"/>
        <v>11.2</v>
      </c>
      <c r="V45" s="4">
        <f t="shared" si="2"/>
        <v>3.6999999999999993</v>
      </c>
      <c r="W45" s="4">
        <f t="shared" si="3"/>
        <v>5.5499999999999989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0"/>
        <v>447</v>
      </c>
      <c r="AG45" s="4">
        <f t="shared" si="4"/>
        <v>106</v>
      </c>
      <c r="AH45" s="4">
        <f t="shared" si="5"/>
        <v>159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5">
      <c r="A46" s="1">
        <v>43916</v>
      </c>
      <c r="B46" t="s">
        <v>324</v>
      </c>
      <c r="C46" t="s">
        <v>197</v>
      </c>
      <c r="D46">
        <v>10</v>
      </c>
      <c r="E46">
        <v>1</v>
      </c>
      <c r="F46">
        <v>1</v>
      </c>
      <c r="G46" t="s">
        <v>12</v>
      </c>
      <c r="H46" t="s">
        <v>13</v>
      </c>
      <c r="I46">
        <v>5.8500000000000003E-2</v>
      </c>
      <c r="J46">
        <v>1.33</v>
      </c>
      <c r="K46">
        <v>23</v>
      </c>
      <c r="L46" t="s">
        <v>14</v>
      </c>
      <c r="M46" t="s">
        <v>13</v>
      </c>
      <c r="N46">
        <v>1.25</v>
      </c>
      <c r="O46">
        <v>19.399999999999999</v>
      </c>
      <c r="P46">
        <v>569</v>
      </c>
      <c r="Q46" s="4"/>
      <c r="R46" s="4">
        <v>1.5</v>
      </c>
      <c r="S46" s="4">
        <v>1</v>
      </c>
      <c r="T46" s="4"/>
      <c r="U46" s="4">
        <f t="shared" si="1"/>
        <v>23</v>
      </c>
      <c r="V46" s="4">
        <f t="shared" si="2"/>
        <v>15.5</v>
      </c>
      <c r="W46" s="4">
        <f t="shared" si="3"/>
        <v>23.25</v>
      </c>
      <c r="X46" s="4"/>
      <c r="Y46" s="4"/>
      <c r="Z46" s="7"/>
      <c r="AA46" s="7"/>
      <c r="AD46" s="4">
        <v>1</v>
      </c>
      <c r="AE46" s="4"/>
      <c r="AF46" s="4">
        <f t="shared" si="0"/>
        <v>569</v>
      </c>
      <c r="AG46" s="4">
        <f t="shared" si="4"/>
        <v>228</v>
      </c>
      <c r="AH46" s="4">
        <f t="shared" si="5"/>
        <v>342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5">
      <c r="A47" s="1">
        <v>43916</v>
      </c>
      <c r="B47" t="s">
        <v>324</v>
      </c>
      <c r="C47" t="s">
        <v>325</v>
      </c>
      <c r="D47" t="s">
        <v>11</v>
      </c>
      <c r="E47">
        <v>1</v>
      </c>
      <c r="F47">
        <v>1</v>
      </c>
      <c r="G47" t="s">
        <v>12</v>
      </c>
      <c r="H47" t="s">
        <v>13</v>
      </c>
      <c r="I47">
        <v>7.4800000000000005E-2</v>
      </c>
      <c r="J47">
        <v>1.38</v>
      </c>
      <c r="K47">
        <v>24</v>
      </c>
      <c r="L47" t="s">
        <v>14</v>
      </c>
      <c r="M47" t="s">
        <v>13</v>
      </c>
      <c r="N47">
        <v>0.57699999999999996</v>
      </c>
      <c r="O47">
        <v>8.89</v>
      </c>
      <c r="P47">
        <v>260</v>
      </c>
      <c r="Q47" s="4"/>
      <c r="R47" s="4">
        <v>1</v>
      </c>
      <c r="S47" s="4">
        <v>1</v>
      </c>
      <c r="T47" s="4"/>
      <c r="U47" s="4">
        <f t="shared" si="1"/>
        <v>24</v>
      </c>
      <c r="V47" s="4">
        <f t="shared" si="2"/>
        <v>24</v>
      </c>
      <c r="W47" s="4">
        <f t="shared" si="3"/>
        <v>24</v>
      </c>
      <c r="X47" s="5">
        <f>100*(W47-25)/25</f>
        <v>-4</v>
      </c>
      <c r="Y47" s="5" t="str">
        <f>IF((ABS(X47))&lt;=20,"PASS","FAIL")</f>
        <v>PASS</v>
      </c>
      <c r="AB47" s="7"/>
      <c r="AC47" s="7"/>
      <c r="AD47" s="4">
        <v>1</v>
      </c>
      <c r="AE47" s="4"/>
      <c r="AF47" s="4">
        <f t="shared" si="0"/>
        <v>260</v>
      </c>
      <c r="AG47" s="4">
        <f t="shared" si="4"/>
        <v>260</v>
      </c>
      <c r="AH47" s="4">
        <f t="shared" si="5"/>
        <v>260</v>
      </c>
      <c r="AI47" s="5">
        <f>100*(AH47-250)/250</f>
        <v>4</v>
      </c>
      <c r="AJ47" s="5" t="str">
        <f>IF((ABS(AI47))&lt;=20,"PASS","FAIL")</f>
        <v>PASS</v>
      </c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5">
      <c r="A48" s="1">
        <v>43916</v>
      </c>
      <c r="B48" t="s">
        <v>324</v>
      </c>
      <c r="C48" t="s">
        <v>189</v>
      </c>
      <c r="D48" t="s">
        <v>15</v>
      </c>
      <c r="E48">
        <v>1</v>
      </c>
      <c r="F48">
        <v>1</v>
      </c>
      <c r="G48" t="s">
        <v>12</v>
      </c>
      <c r="H48" t="s">
        <v>13</v>
      </c>
      <c r="I48">
        <v>-6.7200000000000003E-3</v>
      </c>
      <c r="J48">
        <v>-6.0999999999999999E-2</v>
      </c>
      <c r="K48">
        <v>-3.15</v>
      </c>
      <c r="L48" t="s">
        <v>14</v>
      </c>
      <c r="M48" t="s">
        <v>13</v>
      </c>
      <c r="N48">
        <v>2.49E-3</v>
      </c>
      <c r="O48">
        <v>2.3300000000000001E-2</v>
      </c>
      <c r="P48">
        <v>0.43</v>
      </c>
      <c r="Q48" s="4"/>
      <c r="R48" s="4">
        <v>1</v>
      </c>
      <c r="S48" s="4">
        <v>1</v>
      </c>
      <c r="T48" s="4"/>
      <c r="U48" s="4">
        <f t="shared" si="1"/>
        <v>-3.15</v>
      </c>
      <c r="V48" s="4">
        <f t="shared" si="2"/>
        <v>-3.15</v>
      </c>
      <c r="W48" s="4">
        <f t="shared" si="3"/>
        <v>-3.15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0"/>
        <v>0.43</v>
      </c>
      <c r="AG48" s="4">
        <f t="shared" si="4"/>
        <v>0.43</v>
      </c>
      <c r="AH48" s="4">
        <f t="shared" si="5"/>
        <v>0.43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5">
      <c r="A49" s="1">
        <v>43916</v>
      </c>
      <c r="B49" t="s">
        <v>324</v>
      </c>
      <c r="C49" t="s">
        <v>198</v>
      </c>
      <c r="D49">
        <v>11</v>
      </c>
      <c r="E49">
        <v>1</v>
      </c>
      <c r="F49">
        <v>1</v>
      </c>
      <c r="G49" t="s">
        <v>12</v>
      </c>
      <c r="H49" t="s">
        <v>13</v>
      </c>
      <c r="I49">
        <v>9.5100000000000004E-2</v>
      </c>
      <c r="J49">
        <v>2.11</v>
      </c>
      <c r="K49">
        <v>37.700000000000003</v>
      </c>
      <c r="L49" t="s">
        <v>14</v>
      </c>
      <c r="M49" t="s">
        <v>13</v>
      </c>
      <c r="N49">
        <v>1.62</v>
      </c>
      <c r="O49">
        <v>25.3</v>
      </c>
      <c r="P49">
        <v>745</v>
      </c>
      <c r="Q49" s="4"/>
      <c r="R49" s="4">
        <v>1.5</v>
      </c>
      <c r="S49" s="4">
        <v>1</v>
      </c>
      <c r="T49" s="4"/>
      <c r="U49" s="4">
        <f t="shared" si="1"/>
        <v>37.700000000000003</v>
      </c>
      <c r="V49" s="4">
        <f t="shared" si="2"/>
        <v>30.200000000000003</v>
      </c>
      <c r="W49" s="4">
        <f t="shared" si="3"/>
        <v>45.300000000000004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0"/>
        <v>745</v>
      </c>
      <c r="AG49" s="4">
        <f t="shared" si="4"/>
        <v>404</v>
      </c>
      <c r="AH49" s="4">
        <f t="shared" si="5"/>
        <v>606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5">
      <c r="A50" s="1">
        <v>43916</v>
      </c>
      <c r="B50" t="s">
        <v>324</v>
      </c>
      <c r="C50" t="s">
        <v>199</v>
      </c>
      <c r="D50">
        <v>12</v>
      </c>
      <c r="E50">
        <v>1</v>
      </c>
      <c r="F50">
        <v>1</v>
      </c>
      <c r="G50" t="s">
        <v>12</v>
      </c>
      <c r="H50" t="s">
        <v>13</v>
      </c>
      <c r="I50">
        <v>0.185</v>
      </c>
      <c r="J50">
        <v>3.6</v>
      </c>
      <c r="K50">
        <v>65.400000000000006</v>
      </c>
      <c r="L50" t="s">
        <v>14</v>
      </c>
      <c r="M50" t="s">
        <v>13</v>
      </c>
      <c r="N50">
        <v>2.34</v>
      </c>
      <c r="O50">
        <v>36.4</v>
      </c>
      <c r="P50">
        <v>1080</v>
      </c>
      <c r="Q50" s="4"/>
      <c r="R50" s="4">
        <v>1.5</v>
      </c>
      <c r="S50" s="4">
        <v>1</v>
      </c>
      <c r="T50" s="4"/>
      <c r="U50" s="4">
        <f t="shared" si="1"/>
        <v>65.400000000000006</v>
      </c>
      <c r="V50" s="4">
        <f t="shared" si="2"/>
        <v>57.900000000000006</v>
      </c>
      <c r="W50" s="4">
        <f t="shared" si="3"/>
        <v>86.850000000000009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0"/>
        <v>1080</v>
      </c>
      <c r="AG50" s="4">
        <f t="shared" si="4"/>
        <v>739</v>
      </c>
      <c r="AH50" s="4">
        <f t="shared" si="5"/>
        <v>1108.5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5">
      <c r="A51" s="1">
        <v>43916</v>
      </c>
      <c r="B51" t="s">
        <v>324</v>
      </c>
      <c r="C51" t="s">
        <v>200</v>
      </c>
      <c r="D51">
        <v>13</v>
      </c>
      <c r="E51">
        <v>1</v>
      </c>
      <c r="F51">
        <v>1</v>
      </c>
      <c r="G51" t="s">
        <v>12</v>
      </c>
      <c r="H51" t="s">
        <v>13</v>
      </c>
      <c r="I51">
        <v>0.29899999999999999</v>
      </c>
      <c r="J51">
        <v>6.18</v>
      </c>
      <c r="K51">
        <v>113</v>
      </c>
      <c r="L51" t="s">
        <v>14</v>
      </c>
      <c r="M51" t="s">
        <v>13</v>
      </c>
      <c r="N51">
        <v>3</v>
      </c>
      <c r="O51">
        <v>47.1</v>
      </c>
      <c r="P51">
        <v>1400</v>
      </c>
      <c r="Q51">
        <f>(O51-0.0528)/0.0377</f>
        <v>1247.9363395225466</v>
      </c>
      <c r="R51" s="4">
        <v>1.5</v>
      </c>
      <c r="S51" s="4">
        <v>1</v>
      </c>
      <c r="T51" s="4"/>
      <c r="U51" s="4">
        <f t="shared" si="1"/>
        <v>113</v>
      </c>
      <c r="V51" s="4">
        <f t="shared" si="2"/>
        <v>105.5</v>
      </c>
      <c r="W51" s="4">
        <f t="shared" si="3"/>
        <v>158.25</v>
      </c>
      <c r="X51" s="4"/>
      <c r="Y51" s="4"/>
      <c r="Z51" s="4"/>
      <c r="AA51" s="4"/>
      <c r="AB51" s="4"/>
      <c r="AC51" s="4"/>
      <c r="AD51" s="4">
        <v>3</v>
      </c>
      <c r="AE51" s="4" t="s">
        <v>410</v>
      </c>
      <c r="AF51" s="4">
        <f t="shared" si="0"/>
        <v>1400</v>
      </c>
      <c r="AG51" s="4">
        <f t="shared" si="4"/>
        <v>1059</v>
      </c>
      <c r="AH51" s="4">
        <f t="shared" si="5"/>
        <v>1588.5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5">
      <c r="A52" s="1">
        <v>43916</v>
      </c>
      <c r="B52" t="s">
        <v>324</v>
      </c>
      <c r="C52" t="s">
        <v>201</v>
      </c>
      <c r="D52">
        <v>14</v>
      </c>
      <c r="E52">
        <v>1</v>
      </c>
      <c r="F52">
        <v>1</v>
      </c>
      <c r="G52" t="s">
        <v>12</v>
      </c>
      <c r="H52" t="s">
        <v>13</v>
      </c>
      <c r="I52">
        <v>9.4399999999999998E-2</v>
      </c>
      <c r="J52">
        <v>1.96</v>
      </c>
      <c r="K52">
        <v>34.799999999999997</v>
      </c>
      <c r="L52" t="s">
        <v>14</v>
      </c>
      <c r="M52" t="s">
        <v>13</v>
      </c>
      <c r="N52">
        <v>1.49</v>
      </c>
      <c r="O52">
        <v>23.2</v>
      </c>
      <c r="P52">
        <v>684</v>
      </c>
      <c r="Q52" s="4"/>
      <c r="R52" s="4">
        <v>1.5</v>
      </c>
      <c r="S52" s="4">
        <v>1</v>
      </c>
      <c r="T52" s="4"/>
      <c r="U52" s="4">
        <f t="shared" si="1"/>
        <v>34.799999999999997</v>
      </c>
      <c r="V52" s="4">
        <f t="shared" si="2"/>
        <v>27.299999999999997</v>
      </c>
      <c r="W52" s="4">
        <f t="shared" si="3"/>
        <v>40.949999999999996</v>
      </c>
      <c r="X52" s="4"/>
      <c r="Y52" s="4"/>
      <c r="Z52" s="7"/>
      <c r="AA52" s="7"/>
      <c r="AB52" s="4"/>
      <c r="AC52" s="4"/>
      <c r="AD52" s="4">
        <v>1</v>
      </c>
      <c r="AE52" s="4"/>
      <c r="AF52" s="4">
        <f t="shared" si="0"/>
        <v>684</v>
      </c>
      <c r="AG52" s="4">
        <f t="shared" si="4"/>
        <v>343</v>
      </c>
      <c r="AH52" s="4">
        <f t="shared" si="5"/>
        <v>514.5</v>
      </c>
      <c r="AI52" s="4"/>
      <c r="AJ52" s="4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5">
      <c r="A53" s="1">
        <v>43916</v>
      </c>
      <c r="B53" t="s">
        <v>324</v>
      </c>
      <c r="C53" t="s">
        <v>201</v>
      </c>
      <c r="D53">
        <v>15</v>
      </c>
      <c r="E53">
        <v>1</v>
      </c>
      <c r="F53">
        <v>1</v>
      </c>
      <c r="G53" t="s">
        <v>12</v>
      </c>
      <c r="H53" t="s">
        <v>13</v>
      </c>
      <c r="I53">
        <v>7.8700000000000006E-2</v>
      </c>
      <c r="J53">
        <v>1.78</v>
      </c>
      <c r="K53">
        <v>31.5</v>
      </c>
      <c r="L53" t="s">
        <v>14</v>
      </c>
      <c r="M53" t="s">
        <v>13</v>
      </c>
      <c r="N53">
        <v>1.51</v>
      </c>
      <c r="O53">
        <v>23.4</v>
      </c>
      <c r="P53">
        <v>689</v>
      </c>
      <c r="Q53" s="4"/>
      <c r="R53" s="4">
        <v>1.5</v>
      </c>
      <c r="S53" s="4">
        <v>1</v>
      </c>
      <c r="T53" s="4"/>
      <c r="U53" s="4">
        <f t="shared" si="1"/>
        <v>31.5</v>
      </c>
      <c r="V53" s="4">
        <f t="shared" si="2"/>
        <v>24</v>
      </c>
      <c r="W53" s="4">
        <f t="shared" si="3"/>
        <v>36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0"/>
        <v>689</v>
      </c>
      <c r="AG53" s="4">
        <f t="shared" si="4"/>
        <v>348</v>
      </c>
      <c r="AH53" s="4">
        <f t="shared" si="5"/>
        <v>522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5">
      <c r="A54" s="1">
        <v>43916</v>
      </c>
      <c r="B54" t="s">
        <v>324</v>
      </c>
      <c r="C54" t="s">
        <v>201</v>
      </c>
      <c r="D54">
        <v>16</v>
      </c>
      <c r="E54">
        <v>1</v>
      </c>
      <c r="F54">
        <v>1</v>
      </c>
      <c r="G54" t="s">
        <v>12</v>
      </c>
      <c r="H54" t="s">
        <v>13</v>
      </c>
      <c r="I54">
        <v>8.0100000000000005E-2</v>
      </c>
      <c r="J54">
        <v>1.81</v>
      </c>
      <c r="K54">
        <v>32</v>
      </c>
      <c r="L54" t="s">
        <v>14</v>
      </c>
      <c r="M54" t="s">
        <v>13</v>
      </c>
      <c r="N54">
        <v>1.47</v>
      </c>
      <c r="O54">
        <v>23</v>
      </c>
      <c r="P54">
        <v>676</v>
      </c>
      <c r="Q54" s="4"/>
      <c r="R54" s="4">
        <v>1.5</v>
      </c>
      <c r="S54" s="4">
        <v>1</v>
      </c>
      <c r="T54" s="4"/>
      <c r="U54" s="4">
        <f t="shared" si="1"/>
        <v>32</v>
      </c>
      <c r="V54" s="4">
        <f t="shared" si="2"/>
        <v>24.5</v>
      </c>
      <c r="W54" s="4">
        <f t="shared" si="3"/>
        <v>36.75</v>
      </c>
      <c r="X54" s="5"/>
      <c r="Y54" s="5"/>
      <c r="Z54" s="4"/>
      <c r="AA54" s="4"/>
      <c r="AB54" s="7"/>
      <c r="AC54" s="7"/>
      <c r="AD54" s="4">
        <v>1</v>
      </c>
      <c r="AE54" s="4"/>
      <c r="AF54" s="4">
        <f t="shared" si="0"/>
        <v>676</v>
      </c>
      <c r="AG54" s="4">
        <f t="shared" si="4"/>
        <v>335</v>
      </c>
      <c r="AH54" s="4">
        <f t="shared" si="5"/>
        <v>502.5</v>
      </c>
      <c r="AI54" s="5"/>
      <c r="AJ54" s="5"/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5">
      <c r="A55" s="1">
        <v>43916</v>
      </c>
      <c r="B55" t="s">
        <v>324</v>
      </c>
      <c r="C55" t="s">
        <v>201</v>
      </c>
      <c r="D55">
        <v>17</v>
      </c>
      <c r="E55">
        <v>1</v>
      </c>
      <c r="F55">
        <v>1</v>
      </c>
      <c r="G55" t="s">
        <v>12</v>
      </c>
      <c r="H55" t="s">
        <v>13</v>
      </c>
      <c r="I55">
        <v>7.8E-2</v>
      </c>
      <c r="J55">
        <v>1.68</v>
      </c>
      <c r="K55">
        <v>29.7</v>
      </c>
      <c r="L55" t="s">
        <v>14</v>
      </c>
      <c r="M55" t="s">
        <v>13</v>
      </c>
      <c r="N55">
        <v>1.47</v>
      </c>
      <c r="O55">
        <v>22.9</v>
      </c>
      <c r="P55">
        <v>675</v>
      </c>
      <c r="Q55" s="4"/>
      <c r="R55" s="4">
        <v>1.5</v>
      </c>
      <c r="S55" s="4">
        <v>1</v>
      </c>
      <c r="T55" s="4"/>
      <c r="U55" s="4">
        <f t="shared" si="1"/>
        <v>29.7</v>
      </c>
      <c r="V55" s="4">
        <f t="shared" si="2"/>
        <v>22.2</v>
      </c>
      <c r="W55" s="4">
        <f t="shared" si="3"/>
        <v>33.299999999999997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0"/>
        <v>675</v>
      </c>
      <c r="AG55" s="4">
        <f t="shared" si="4"/>
        <v>334</v>
      </c>
      <c r="AH55" s="4">
        <f t="shared" si="5"/>
        <v>501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5">
      <c r="A56" s="1">
        <v>43916</v>
      </c>
      <c r="B56" t="s">
        <v>324</v>
      </c>
      <c r="C56" t="s">
        <v>201</v>
      </c>
      <c r="D56">
        <v>18</v>
      </c>
      <c r="E56">
        <v>1</v>
      </c>
      <c r="F56">
        <v>1</v>
      </c>
      <c r="G56" t="s">
        <v>12</v>
      </c>
      <c r="H56" t="s">
        <v>13</v>
      </c>
      <c r="I56">
        <v>8.0199999999999994E-2</v>
      </c>
      <c r="J56">
        <v>1.81</v>
      </c>
      <c r="K56">
        <v>32.1</v>
      </c>
      <c r="L56" t="s">
        <v>14</v>
      </c>
      <c r="M56" t="s">
        <v>13</v>
      </c>
      <c r="N56">
        <v>1.47</v>
      </c>
      <c r="O56">
        <v>23</v>
      </c>
      <c r="P56">
        <v>677</v>
      </c>
      <c r="Q56" s="4"/>
      <c r="R56" s="4">
        <v>1.5</v>
      </c>
      <c r="S56" s="4">
        <v>1</v>
      </c>
      <c r="T56" s="4"/>
      <c r="U56" s="4">
        <f t="shared" si="1"/>
        <v>32.1</v>
      </c>
      <c r="V56" s="4">
        <f t="shared" si="2"/>
        <v>24.6</v>
      </c>
      <c r="W56" s="4">
        <f t="shared" si="3"/>
        <v>36.900000000000006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0"/>
        <v>677</v>
      </c>
      <c r="AG56" s="4">
        <f t="shared" si="4"/>
        <v>336</v>
      </c>
      <c r="AH56" s="4">
        <f t="shared" si="5"/>
        <v>504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5">
      <c r="A57" s="1">
        <v>43916</v>
      </c>
      <c r="B57" t="s">
        <v>324</v>
      </c>
      <c r="C57" t="s">
        <v>202</v>
      </c>
      <c r="D57">
        <v>19</v>
      </c>
      <c r="E57">
        <v>1</v>
      </c>
      <c r="F57">
        <v>1</v>
      </c>
      <c r="G57" t="s">
        <v>12</v>
      </c>
      <c r="H57" t="s">
        <v>13</v>
      </c>
      <c r="I57">
        <v>4.7600000000000003E-2</v>
      </c>
      <c r="J57">
        <v>1.06</v>
      </c>
      <c r="K57">
        <v>18</v>
      </c>
      <c r="L57" t="s">
        <v>14</v>
      </c>
      <c r="M57" t="s">
        <v>13</v>
      </c>
      <c r="N57">
        <v>1.35</v>
      </c>
      <c r="O57">
        <v>19.600000000000001</v>
      </c>
      <c r="P57">
        <v>575</v>
      </c>
      <c r="Q57" s="4"/>
      <c r="R57" s="4">
        <v>1.5</v>
      </c>
      <c r="S57" s="4">
        <v>1</v>
      </c>
      <c r="T57" s="4"/>
      <c r="U57" s="4">
        <f t="shared" si="1"/>
        <v>18</v>
      </c>
      <c r="V57" s="4">
        <f t="shared" si="2"/>
        <v>10.5</v>
      </c>
      <c r="W57" s="4">
        <f t="shared" si="3"/>
        <v>15.75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0"/>
        <v>575</v>
      </c>
      <c r="AG57" s="4">
        <f t="shared" si="4"/>
        <v>234</v>
      </c>
      <c r="AH57" s="4">
        <f t="shared" si="5"/>
        <v>351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5">
      <c r="A58" s="1">
        <v>43916</v>
      </c>
      <c r="B58" t="s">
        <v>324</v>
      </c>
      <c r="C58" t="s">
        <v>208</v>
      </c>
      <c r="D58">
        <v>20</v>
      </c>
      <c r="E58">
        <v>1</v>
      </c>
      <c r="F58">
        <v>1</v>
      </c>
      <c r="G58" t="s">
        <v>12</v>
      </c>
      <c r="H58" t="s">
        <v>13</v>
      </c>
      <c r="I58">
        <v>0.16400000000000001</v>
      </c>
      <c r="J58">
        <v>3.34</v>
      </c>
      <c r="K58">
        <v>60.6</v>
      </c>
      <c r="L58" t="s">
        <v>14</v>
      </c>
      <c r="M58" t="s">
        <v>13</v>
      </c>
      <c r="N58">
        <v>1.51</v>
      </c>
      <c r="O58">
        <v>23.5</v>
      </c>
      <c r="P58">
        <v>693</v>
      </c>
      <c r="Q58" s="4"/>
      <c r="R58" s="4">
        <v>1.5</v>
      </c>
      <c r="S58" s="4">
        <v>1</v>
      </c>
      <c r="T58" s="4"/>
      <c r="U58" s="4">
        <f t="shared" si="1"/>
        <v>60.6</v>
      </c>
      <c r="V58" s="4">
        <f t="shared" si="2"/>
        <v>53.1</v>
      </c>
      <c r="W58" s="4">
        <f t="shared" si="3"/>
        <v>79.650000000000006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0"/>
        <v>693</v>
      </c>
      <c r="AG58" s="4">
        <f t="shared" si="4"/>
        <v>352</v>
      </c>
      <c r="AH58" s="4">
        <f t="shared" si="5"/>
        <v>528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5">
      <c r="A59" s="1">
        <v>43916</v>
      </c>
      <c r="B59" t="s">
        <v>324</v>
      </c>
      <c r="C59" t="s">
        <v>325</v>
      </c>
      <c r="D59" t="s">
        <v>11</v>
      </c>
      <c r="E59">
        <v>1</v>
      </c>
      <c r="F59">
        <v>1</v>
      </c>
      <c r="G59" t="s">
        <v>12</v>
      </c>
      <c r="H59" t="s">
        <v>13</v>
      </c>
      <c r="I59">
        <v>7.4700000000000003E-2</v>
      </c>
      <c r="J59">
        <v>1.31</v>
      </c>
      <c r="K59">
        <v>22.6</v>
      </c>
      <c r="L59" t="s">
        <v>14</v>
      </c>
      <c r="M59" t="s">
        <v>13</v>
      </c>
      <c r="N59">
        <v>0.58699999999999997</v>
      </c>
      <c r="O59">
        <v>9.19</v>
      </c>
      <c r="P59">
        <v>268</v>
      </c>
      <c r="Q59" s="4"/>
      <c r="R59" s="4">
        <v>1</v>
      </c>
      <c r="S59" s="4">
        <v>1</v>
      </c>
      <c r="T59" s="4"/>
      <c r="U59" s="4">
        <f t="shared" si="1"/>
        <v>22.6</v>
      </c>
      <c r="V59" s="4">
        <f t="shared" si="2"/>
        <v>22.6</v>
      </c>
      <c r="W59" s="4">
        <f t="shared" si="3"/>
        <v>22.6</v>
      </c>
      <c r="X59" s="5">
        <f>100*(W59-25)/25</f>
        <v>-9.5999999999999943</v>
      </c>
      <c r="Y59" s="5" t="str">
        <f>IF((ABS(X59))&lt;=20,"PASS","FAIL")</f>
        <v>PASS</v>
      </c>
      <c r="Z59" s="7"/>
      <c r="AA59" s="7"/>
      <c r="AB59" s="4"/>
      <c r="AC59" s="4"/>
      <c r="AD59" s="4">
        <v>1</v>
      </c>
      <c r="AE59" s="4"/>
      <c r="AF59" s="4">
        <f t="shared" si="0"/>
        <v>268</v>
      </c>
      <c r="AG59" s="4">
        <f t="shared" si="4"/>
        <v>268</v>
      </c>
      <c r="AH59" s="4">
        <f t="shared" si="5"/>
        <v>268</v>
      </c>
      <c r="AI59" s="5">
        <f>100*(AH59-250)/250</f>
        <v>7.2</v>
      </c>
      <c r="AJ59" s="5" t="str">
        <f>IF((ABS(AI59))&lt;=20,"PASS","FAIL")</f>
        <v>PASS</v>
      </c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5">
      <c r="A60" s="1">
        <v>43916</v>
      </c>
      <c r="B60" t="s">
        <v>324</v>
      </c>
      <c r="C60" t="s">
        <v>189</v>
      </c>
      <c r="D60" t="s">
        <v>15</v>
      </c>
      <c r="E60">
        <v>1</v>
      </c>
      <c r="F60">
        <v>1</v>
      </c>
      <c r="G60" t="s">
        <v>12</v>
      </c>
      <c r="H60" t="s">
        <v>13</v>
      </c>
      <c r="I60">
        <v>-1.5100000000000001E-2</v>
      </c>
      <c r="J60">
        <v>1.7000000000000001E-2</v>
      </c>
      <c r="K60">
        <v>-1.67</v>
      </c>
      <c r="L60" t="s">
        <v>14</v>
      </c>
      <c r="M60" t="s">
        <v>13</v>
      </c>
      <c r="N60">
        <v>-2.65E-3</v>
      </c>
      <c r="O60">
        <v>-2.86E-2</v>
      </c>
      <c r="P60">
        <v>-1.08</v>
      </c>
      <c r="R60" s="4">
        <v>1</v>
      </c>
      <c r="S60" s="4">
        <v>1</v>
      </c>
      <c r="T60" s="4"/>
      <c r="U60" s="4">
        <f t="shared" si="1"/>
        <v>-1.67</v>
      </c>
      <c r="V60" s="4">
        <f t="shared" si="2"/>
        <v>-1.67</v>
      </c>
      <c r="W60" s="4">
        <f t="shared" si="3"/>
        <v>-1.67</v>
      </c>
      <c r="X60" s="5"/>
      <c r="Y60" s="5"/>
      <c r="AD60" s="4">
        <v>1</v>
      </c>
      <c r="AE60" s="4"/>
      <c r="AF60" s="4">
        <f t="shared" si="0"/>
        <v>-1.08</v>
      </c>
      <c r="AG60" s="4">
        <f t="shared" si="4"/>
        <v>-1.08</v>
      </c>
      <c r="AH60" s="4">
        <f t="shared" si="5"/>
        <v>-1.08</v>
      </c>
      <c r="AI60" s="5"/>
      <c r="AJ60" s="5"/>
      <c r="AO60" s="4"/>
      <c r="AP60" s="4"/>
      <c r="AQ60" s="4"/>
    </row>
    <row r="61" spans="1:70" x14ac:dyDescent="0.25">
      <c r="A61" s="1">
        <v>43916</v>
      </c>
      <c r="B61" t="s">
        <v>324</v>
      </c>
      <c r="C61" t="s">
        <v>203</v>
      </c>
      <c r="D61">
        <v>21</v>
      </c>
      <c r="E61">
        <v>1</v>
      </c>
      <c r="F61">
        <v>1</v>
      </c>
      <c r="G61" t="s">
        <v>12</v>
      </c>
      <c r="H61" t="s">
        <v>13</v>
      </c>
      <c r="I61">
        <v>0.10199999999999999</v>
      </c>
      <c r="J61">
        <v>1.82</v>
      </c>
      <c r="K61">
        <v>32.299999999999997</v>
      </c>
      <c r="L61" t="s">
        <v>14</v>
      </c>
      <c r="M61" t="s">
        <v>13</v>
      </c>
      <c r="N61">
        <v>1.35</v>
      </c>
      <c r="O61">
        <v>21.2</v>
      </c>
      <c r="P61">
        <v>622</v>
      </c>
      <c r="R61" s="4">
        <v>1.5</v>
      </c>
      <c r="S61" s="4">
        <v>1</v>
      </c>
      <c r="T61" s="4"/>
      <c r="U61" s="4">
        <f t="shared" si="1"/>
        <v>32.299999999999997</v>
      </c>
      <c r="V61" s="4">
        <f t="shared" si="2"/>
        <v>24.799999999999997</v>
      </c>
      <c r="W61" s="4">
        <f t="shared" si="3"/>
        <v>37.199999999999996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0"/>
        <v>622</v>
      </c>
      <c r="AG61" s="4">
        <f t="shared" si="4"/>
        <v>281</v>
      </c>
      <c r="AH61" s="4">
        <f t="shared" si="5"/>
        <v>421.5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 x14ac:dyDescent="0.25">
      <c r="A62" s="1">
        <v>43916</v>
      </c>
      <c r="B62" t="s">
        <v>324</v>
      </c>
      <c r="C62" t="s">
        <v>204</v>
      </c>
      <c r="D62">
        <v>22</v>
      </c>
      <c r="E62">
        <v>1</v>
      </c>
      <c r="F62">
        <v>1</v>
      </c>
      <c r="G62" t="s">
        <v>12</v>
      </c>
      <c r="H62" t="s">
        <v>13</v>
      </c>
      <c r="I62">
        <v>4.7199999999999999E-2</v>
      </c>
      <c r="J62">
        <v>1.05</v>
      </c>
      <c r="K62">
        <v>17.8</v>
      </c>
      <c r="L62" t="s">
        <v>14</v>
      </c>
      <c r="M62" t="s">
        <v>13</v>
      </c>
      <c r="N62">
        <v>1.3</v>
      </c>
      <c r="O62">
        <v>20.3</v>
      </c>
      <c r="P62">
        <v>597</v>
      </c>
      <c r="R62" s="4">
        <v>1.5</v>
      </c>
      <c r="S62" s="4">
        <v>1</v>
      </c>
      <c r="T62" s="4"/>
      <c r="U62" s="4">
        <f t="shared" si="1"/>
        <v>17.8</v>
      </c>
      <c r="V62" s="4">
        <f t="shared" si="2"/>
        <v>10.3</v>
      </c>
      <c r="W62" s="4">
        <f t="shared" si="3"/>
        <v>15.450000000000001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0"/>
        <v>597</v>
      </c>
      <c r="AG62" s="4">
        <f t="shared" si="4"/>
        <v>256</v>
      </c>
      <c r="AH62" s="4">
        <f t="shared" si="5"/>
        <v>384</v>
      </c>
      <c r="AI62" s="4"/>
      <c r="AJ62" s="4"/>
      <c r="AK62" s="4"/>
      <c r="AL62" s="4"/>
      <c r="AM62" s="7"/>
      <c r="AN62" s="7"/>
      <c r="AO62" s="4"/>
      <c r="AP62" s="4"/>
      <c r="AQ62" s="4"/>
    </row>
    <row r="63" spans="1:70" x14ac:dyDescent="0.25">
      <c r="A63" s="1">
        <v>43916</v>
      </c>
      <c r="B63" t="s">
        <v>324</v>
      </c>
      <c r="C63" t="s">
        <v>205</v>
      </c>
      <c r="D63">
        <v>23</v>
      </c>
      <c r="E63">
        <v>1</v>
      </c>
      <c r="F63">
        <v>1</v>
      </c>
      <c r="G63" t="s">
        <v>12</v>
      </c>
      <c r="H63" t="s">
        <v>13</v>
      </c>
      <c r="I63">
        <v>0.13100000000000001</v>
      </c>
      <c r="J63">
        <v>2.74</v>
      </c>
      <c r="K63">
        <v>49.5</v>
      </c>
      <c r="L63" t="s">
        <v>14</v>
      </c>
      <c r="M63" t="s">
        <v>13</v>
      </c>
      <c r="N63">
        <v>1.53</v>
      </c>
      <c r="O63">
        <v>23.9</v>
      </c>
      <c r="P63">
        <v>704</v>
      </c>
      <c r="R63" s="4">
        <v>1.5</v>
      </c>
      <c r="S63" s="4">
        <v>1</v>
      </c>
      <c r="T63" s="4"/>
      <c r="U63" s="4">
        <f t="shared" si="1"/>
        <v>49.5</v>
      </c>
      <c r="V63" s="4">
        <f t="shared" si="2"/>
        <v>42</v>
      </c>
      <c r="W63" s="4">
        <f t="shared" si="3"/>
        <v>63</v>
      </c>
      <c r="X63" s="5"/>
      <c r="Y63" s="5"/>
      <c r="Z63" s="7"/>
      <c r="AA63" s="7"/>
      <c r="AB63" s="5"/>
      <c r="AC63" s="5"/>
      <c r="AD63" s="4">
        <v>1</v>
      </c>
      <c r="AE63" s="4"/>
      <c r="AF63" s="4">
        <f t="shared" si="0"/>
        <v>704</v>
      </c>
      <c r="AG63" s="4">
        <f t="shared" si="4"/>
        <v>363</v>
      </c>
      <c r="AH63" s="4">
        <f t="shared" si="5"/>
        <v>544.5</v>
      </c>
      <c r="AI63" s="5"/>
      <c r="AJ63" s="5"/>
      <c r="AK63" s="7"/>
      <c r="AL63" s="7"/>
      <c r="AM63" s="5"/>
      <c r="AN63" s="5"/>
      <c r="AO63" s="4"/>
      <c r="AP63" s="4"/>
      <c r="AQ63" s="4"/>
    </row>
    <row r="64" spans="1:70" x14ac:dyDescent="0.25">
      <c r="A64" s="1">
        <v>43916</v>
      </c>
      <c r="B64" t="s">
        <v>324</v>
      </c>
      <c r="C64" t="s">
        <v>206</v>
      </c>
      <c r="D64">
        <v>24</v>
      </c>
      <c r="E64">
        <v>1</v>
      </c>
      <c r="F64">
        <v>1</v>
      </c>
      <c r="G64" t="s">
        <v>12</v>
      </c>
      <c r="H64" t="s">
        <v>13</v>
      </c>
      <c r="I64">
        <v>4.82E-2</v>
      </c>
      <c r="J64">
        <v>1.1100000000000001</v>
      </c>
      <c r="K64">
        <v>19</v>
      </c>
      <c r="L64" t="s">
        <v>14</v>
      </c>
      <c r="M64" t="s">
        <v>13</v>
      </c>
      <c r="N64">
        <v>1.32</v>
      </c>
      <c r="O64">
        <v>20.8</v>
      </c>
      <c r="P64">
        <v>612</v>
      </c>
      <c r="R64" s="4">
        <v>1.5</v>
      </c>
      <c r="S64" s="4">
        <v>1</v>
      </c>
      <c r="T64" s="4"/>
      <c r="U64" s="4">
        <f t="shared" si="1"/>
        <v>19</v>
      </c>
      <c r="V64" s="4">
        <f t="shared" si="2"/>
        <v>11.5</v>
      </c>
      <c r="W64" s="4">
        <f t="shared" si="3"/>
        <v>17.25</v>
      </c>
      <c r="AD64" s="4">
        <v>1</v>
      </c>
      <c r="AE64" s="4"/>
      <c r="AF64" s="4">
        <f t="shared" si="0"/>
        <v>612</v>
      </c>
      <c r="AG64" s="4">
        <f t="shared" si="4"/>
        <v>271</v>
      </c>
      <c r="AH64" s="4">
        <f t="shared" si="5"/>
        <v>406.5</v>
      </c>
      <c r="AO64" s="4"/>
      <c r="AP64" s="4"/>
      <c r="AQ64" s="4"/>
    </row>
    <row r="65" spans="1:43" x14ac:dyDescent="0.25">
      <c r="A65" s="1">
        <v>43916</v>
      </c>
      <c r="B65" t="s">
        <v>324</v>
      </c>
      <c r="C65" t="s">
        <v>207</v>
      </c>
      <c r="D65">
        <v>25</v>
      </c>
      <c r="E65">
        <v>1</v>
      </c>
      <c r="F65">
        <v>1</v>
      </c>
      <c r="G65" t="s">
        <v>12</v>
      </c>
      <c r="H65" t="s">
        <v>13</v>
      </c>
      <c r="I65">
        <v>5.6099999999999997E-2</v>
      </c>
      <c r="J65">
        <v>1.22</v>
      </c>
      <c r="K65">
        <v>21</v>
      </c>
      <c r="L65" t="s">
        <v>14</v>
      </c>
      <c r="M65" t="s">
        <v>13</v>
      </c>
      <c r="N65">
        <v>2.2000000000000002</v>
      </c>
      <c r="O65">
        <v>34.6</v>
      </c>
      <c r="P65">
        <v>1020</v>
      </c>
      <c r="R65" s="4">
        <v>1.5</v>
      </c>
      <c r="S65" s="4">
        <v>1</v>
      </c>
      <c r="T65" s="4"/>
      <c r="U65" s="4">
        <f t="shared" si="1"/>
        <v>21</v>
      </c>
      <c r="V65" s="4">
        <f t="shared" si="2"/>
        <v>13.5</v>
      </c>
      <c r="W65" s="4">
        <f t="shared" si="3"/>
        <v>20.25</v>
      </c>
      <c r="Z65" s="7"/>
      <c r="AA65" s="7"/>
      <c r="AD65" s="4">
        <v>1</v>
      </c>
      <c r="AE65" s="4"/>
      <c r="AF65" s="4">
        <f t="shared" si="0"/>
        <v>1020</v>
      </c>
      <c r="AG65" s="4">
        <f t="shared" si="4"/>
        <v>679</v>
      </c>
      <c r="AH65" s="4">
        <f t="shared" si="5"/>
        <v>1018.5</v>
      </c>
      <c r="AK65" s="7"/>
      <c r="AL65" s="7"/>
      <c r="AO65" s="4"/>
      <c r="AP65" s="4"/>
      <c r="AQ65" s="4"/>
    </row>
    <row r="66" spans="1:43" x14ac:dyDescent="0.25">
      <c r="A66" s="1">
        <v>43916</v>
      </c>
      <c r="B66" t="s">
        <v>324</v>
      </c>
      <c r="C66" t="s">
        <v>209</v>
      </c>
      <c r="D66">
        <v>26</v>
      </c>
      <c r="E66">
        <v>1</v>
      </c>
      <c r="F66">
        <v>1</v>
      </c>
      <c r="G66" t="s">
        <v>12</v>
      </c>
      <c r="H66" t="s">
        <v>13</v>
      </c>
      <c r="I66">
        <v>7.8E-2</v>
      </c>
      <c r="J66">
        <v>2.02</v>
      </c>
      <c r="K66">
        <v>36</v>
      </c>
      <c r="L66" t="s">
        <v>14</v>
      </c>
      <c r="M66" t="s">
        <v>13</v>
      </c>
      <c r="N66">
        <v>2.31</v>
      </c>
      <c r="O66">
        <v>36.1</v>
      </c>
      <c r="P66">
        <v>1070</v>
      </c>
      <c r="R66" s="4">
        <v>1.5</v>
      </c>
      <c r="S66" s="4">
        <v>1</v>
      </c>
      <c r="T66" s="4"/>
      <c r="U66" s="4">
        <f t="shared" si="1"/>
        <v>36</v>
      </c>
      <c r="V66" s="4">
        <f t="shared" si="2"/>
        <v>28.5</v>
      </c>
      <c r="W66" s="4">
        <f t="shared" si="3"/>
        <v>42.75</v>
      </c>
      <c r="X66" s="5"/>
      <c r="Y66" s="5"/>
      <c r="Z66" s="7"/>
      <c r="AA66" s="7"/>
      <c r="AD66" s="4">
        <v>1</v>
      </c>
      <c r="AE66" s="4"/>
      <c r="AF66" s="4">
        <f t="shared" ref="AF66:AF129" si="6">P66</f>
        <v>1070</v>
      </c>
      <c r="AG66" s="4">
        <f t="shared" si="4"/>
        <v>729</v>
      </c>
      <c r="AH66" s="4">
        <f t="shared" si="5"/>
        <v>1093.5</v>
      </c>
      <c r="AI66" s="5"/>
      <c r="AJ66" s="5"/>
      <c r="AK66" s="7"/>
      <c r="AL66" s="7"/>
      <c r="AO66" s="4"/>
      <c r="AP66" s="4"/>
      <c r="AQ66" s="4"/>
    </row>
    <row r="67" spans="1:43" x14ac:dyDescent="0.25">
      <c r="A67" s="1">
        <v>43916</v>
      </c>
      <c r="B67" t="s">
        <v>324</v>
      </c>
      <c r="C67" t="s">
        <v>210</v>
      </c>
      <c r="D67">
        <v>27</v>
      </c>
      <c r="E67">
        <v>1</v>
      </c>
      <c r="F67">
        <v>1</v>
      </c>
      <c r="G67" t="s">
        <v>12</v>
      </c>
      <c r="H67" t="s">
        <v>13</v>
      </c>
      <c r="I67">
        <v>4.9799999999999997E-2</v>
      </c>
      <c r="J67">
        <v>1.1200000000000001</v>
      </c>
      <c r="K67">
        <v>19.100000000000001</v>
      </c>
      <c r="L67" t="s">
        <v>14</v>
      </c>
      <c r="M67" t="s">
        <v>13</v>
      </c>
      <c r="N67">
        <v>0.9</v>
      </c>
      <c r="O67">
        <v>14.2</v>
      </c>
      <c r="P67">
        <v>415</v>
      </c>
      <c r="R67" s="4">
        <v>1.5</v>
      </c>
      <c r="S67" s="4">
        <v>1</v>
      </c>
      <c r="T67" s="4"/>
      <c r="U67" s="4">
        <f t="shared" ref="U67:U130" si="7">K67</f>
        <v>19.100000000000001</v>
      </c>
      <c r="V67" s="4">
        <f t="shared" ref="V67:V130" si="8">IF(R67=1,U67,(U67-7.5))</f>
        <v>11.600000000000001</v>
      </c>
      <c r="W67" s="4">
        <f t="shared" ref="W67:W130" si="9">IF(R67=1,U67,(V67*R67))</f>
        <v>17.400000000000002</v>
      </c>
      <c r="AB67" s="7"/>
      <c r="AC67" s="7"/>
      <c r="AD67" s="4">
        <v>1</v>
      </c>
      <c r="AE67" s="4"/>
      <c r="AF67" s="4">
        <f t="shared" si="6"/>
        <v>415</v>
      </c>
      <c r="AG67" s="4">
        <f t="shared" ref="AG67:AG130" si="10">IF(R67=1,AF67,(AF67-341))</f>
        <v>74</v>
      </c>
      <c r="AH67" s="4">
        <f t="shared" ref="AH67:AH130" si="11">IF(R67=1,AF67,(AG67*R67))</f>
        <v>111</v>
      </c>
      <c r="AM67" s="7"/>
      <c r="AN67" s="7"/>
      <c r="AO67" s="4"/>
      <c r="AP67" s="4"/>
      <c r="AQ67" s="4"/>
    </row>
    <row r="68" spans="1:43" x14ac:dyDescent="0.25">
      <c r="A68" s="1">
        <v>43916</v>
      </c>
      <c r="B68" t="s">
        <v>324</v>
      </c>
      <c r="C68" t="s">
        <v>211</v>
      </c>
      <c r="D68">
        <v>28</v>
      </c>
      <c r="E68">
        <v>1</v>
      </c>
      <c r="F68">
        <v>1</v>
      </c>
      <c r="G68" t="s">
        <v>12</v>
      </c>
      <c r="H68" t="s">
        <v>13</v>
      </c>
      <c r="I68">
        <v>5.45E-2</v>
      </c>
      <c r="J68">
        <v>1.22</v>
      </c>
      <c r="K68">
        <v>20.9</v>
      </c>
      <c r="L68" t="s">
        <v>14</v>
      </c>
      <c r="M68" t="s">
        <v>13</v>
      </c>
      <c r="N68">
        <v>2.0099999999999998</v>
      </c>
      <c r="O68">
        <v>31.4</v>
      </c>
      <c r="P68">
        <v>929</v>
      </c>
      <c r="R68" s="4">
        <v>1.5</v>
      </c>
      <c r="S68" s="4">
        <v>1</v>
      </c>
      <c r="T68" s="4"/>
      <c r="U68" s="4">
        <f t="shared" si="7"/>
        <v>20.9</v>
      </c>
      <c r="V68" s="4">
        <f t="shared" si="8"/>
        <v>13.399999999999999</v>
      </c>
      <c r="W68" s="4">
        <f t="shared" si="9"/>
        <v>20.099999999999998</v>
      </c>
      <c r="X68" s="5"/>
      <c r="Y68" s="5"/>
      <c r="AD68" s="4">
        <v>1</v>
      </c>
      <c r="AE68" s="4"/>
      <c r="AF68" s="4">
        <f t="shared" si="6"/>
        <v>929</v>
      </c>
      <c r="AG68" s="4">
        <f t="shared" si="10"/>
        <v>588</v>
      </c>
      <c r="AH68" s="4">
        <f t="shared" si="11"/>
        <v>882</v>
      </c>
      <c r="AI68" s="5"/>
      <c r="AJ68" s="5"/>
      <c r="AO68" s="4"/>
      <c r="AP68" s="4"/>
      <c r="AQ68" s="4"/>
    </row>
    <row r="69" spans="1:43" x14ac:dyDescent="0.25">
      <c r="A69" s="1">
        <v>43916</v>
      </c>
      <c r="B69" t="s">
        <v>324</v>
      </c>
      <c r="C69" t="s">
        <v>212</v>
      </c>
      <c r="D69">
        <v>29</v>
      </c>
      <c r="E69">
        <v>1</v>
      </c>
      <c r="F69">
        <v>1</v>
      </c>
      <c r="G69" t="s">
        <v>12</v>
      </c>
      <c r="H69" t="s">
        <v>13</v>
      </c>
      <c r="I69">
        <v>0.1</v>
      </c>
      <c r="J69">
        <v>2.17</v>
      </c>
      <c r="K69">
        <v>38.9</v>
      </c>
      <c r="L69" t="s">
        <v>14</v>
      </c>
      <c r="M69" t="s">
        <v>13</v>
      </c>
      <c r="N69">
        <v>1.39</v>
      </c>
      <c r="O69">
        <v>21.9</v>
      </c>
      <c r="P69">
        <v>644</v>
      </c>
      <c r="R69" s="4">
        <v>1.5</v>
      </c>
      <c r="S69" s="4">
        <v>1</v>
      </c>
      <c r="T69" s="4"/>
      <c r="U69" s="4">
        <f t="shared" si="7"/>
        <v>38.9</v>
      </c>
      <c r="V69" s="4">
        <f t="shared" si="8"/>
        <v>31.4</v>
      </c>
      <c r="W69" s="4">
        <f t="shared" si="9"/>
        <v>47.099999999999994</v>
      </c>
      <c r="Z69" s="7">
        <f>ABS(100*ABS(W69-W63)/AVERAGE(W69,W63))</f>
        <v>28.882833787465948</v>
      </c>
      <c r="AA69" s="7" t="str">
        <f>IF(W69&gt;10, (IF((AND(Z69&gt;=0,Z69&lt;=20)=TRUE),"PASS","FAIL")),(IF((AND(Z69&gt;=0,Z69&lt;=50)=TRUE),"PASS","FAIL")))</f>
        <v>FAIL</v>
      </c>
      <c r="AD69" s="4">
        <v>1</v>
      </c>
      <c r="AE69" s="4"/>
      <c r="AF69" s="4">
        <f t="shared" si="6"/>
        <v>644</v>
      </c>
      <c r="AG69" s="4">
        <f t="shared" si="10"/>
        <v>303</v>
      </c>
      <c r="AH69" s="4">
        <f t="shared" si="11"/>
        <v>454.5</v>
      </c>
      <c r="AK69" s="7">
        <f>ABS(100*ABS(AH69-AH63)/AVERAGE(AH69,AH63))</f>
        <v>18.018018018018019</v>
      </c>
      <c r="AL69" s="7" t="str">
        <f>IF(AH69&gt;10, (IF((AND(AK69&gt;=0,AK69&lt;=20)=TRUE),"PASS","FAIL")),(IF((AND(AK69&gt;=0,AK69&lt;=50)=TRUE),"PASS","FAIL")))</f>
        <v>PASS</v>
      </c>
      <c r="AO69" s="4"/>
      <c r="AP69" s="4"/>
      <c r="AQ69" s="4"/>
    </row>
    <row r="70" spans="1:43" x14ac:dyDescent="0.25">
      <c r="A70" s="1">
        <v>43916</v>
      </c>
      <c r="B70" t="s">
        <v>324</v>
      </c>
      <c r="C70" t="s">
        <v>213</v>
      </c>
      <c r="D70">
        <v>30</v>
      </c>
      <c r="E70">
        <v>1</v>
      </c>
      <c r="F70">
        <v>1</v>
      </c>
      <c r="G70" t="s">
        <v>12</v>
      </c>
      <c r="H70" t="s">
        <v>13</v>
      </c>
      <c r="I70">
        <v>9.4899999999999998E-2</v>
      </c>
      <c r="J70">
        <v>2.08</v>
      </c>
      <c r="K70">
        <v>37.1</v>
      </c>
      <c r="L70" t="s">
        <v>14</v>
      </c>
      <c r="M70" t="s">
        <v>13</v>
      </c>
      <c r="N70">
        <v>2.39</v>
      </c>
      <c r="O70">
        <v>36.799999999999997</v>
      </c>
      <c r="P70">
        <v>1090</v>
      </c>
      <c r="R70" s="4">
        <v>1.5</v>
      </c>
      <c r="S70" s="4">
        <v>1</v>
      </c>
      <c r="T70" s="4"/>
      <c r="U70" s="4">
        <f t="shared" si="7"/>
        <v>37.1</v>
      </c>
      <c r="V70" s="4">
        <f t="shared" si="8"/>
        <v>29.6</v>
      </c>
      <c r="W70" s="4">
        <f t="shared" si="9"/>
        <v>44.400000000000006</v>
      </c>
      <c r="AB70" s="7">
        <f>100*((W70*10250)-(W68*10000))/(1000*250)</f>
        <v>101.64000000000003</v>
      </c>
      <c r="AC70" s="7" t="str">
        <f>IF(W70&gt;30, (IF((AND(AB70&gt;=80,AB70&lt;=120)=TRUE),"PASS","FAIL")),(IF((AND(AB70&gt;=50,AB70&lt;=150)=TRUE),"PASS","FAIL")))</f>
        <v>PASS</v>
      </c>
      <c r="AD70" s="4">
        <v>1</v>
      </c>
      <c r="AE70" s="4"/>
      <c r="AF70" s="4">
        <f t="shared" si="6"/>
        <v>1090</v>
      </c>
      <c r="AG70" s="4">
        <f t="shared" si="10"/>
        <v>749</v>
      </c>
      <c r="AH70" s="4">
        <f t="shared" si="11"/>
        <v>1123.5</v>
      </c>
      <c r="AM70" s="7">
        <f>100*((AH70*10250)-(AH68*10000))/(10000*250)</f>
        <v>107.83499999999999</v>
      </c>
      <c r="AN70" s="7" t="str">
        <f>IF(AH70&gt;30, (IF((AND(AM70&gt;=80,AM70&lt;=120)=TRUE),"PASS","FAIL")),(IF((AND(AM70&gt;=50,AM70&lt;=150)=TRUE),"PASS","FAIL")))</f>
        <v>PASS</v>
      </c>
      <c r="AO70" s="4"/>
      <c r="AP70" s="4"/>
      <c r="AQ70" s="4"/>
    </row>
    <row r="71" spans="1:43" x14ac:dyDescent="0.25">
      <c r="A71" s="1">
        <v>43916</v>
      </c>
      <c r="B71" t="s">
        <v>324</v>
      </c>
      <c r="C71" t="s">
        <v>325</v>
      </c>
      <c r="D71" t="s">
        <v>11</v>
      </c>
      <c r="E71">
        <v>1</v>
      </c>
      <c r="F71">
        <v>1</v>
      </c>
      <c r="G71" t="s">
        <v>12</v>
      </c>
      <c r="H71" t="s">
        <v>13</v>
      </c>
      <c r="I71">
        <v>7.7700000000000005E-2</v>
      </c>
      <c r="J71">
        <v>1.44</v>
      </c>
      <c r="K71">
        <v>25</v>
      </c>
      <c r="L71" t="s">
        <v>14</v>
      </c>
      <c r="M71" t="s">
        <v>13</v>
      </c>
      <c r="N71">
        <v>0.58699999999999997</v>
      </c>
      <c r="O71">
        <v>9.1999999999999993</v>
      </c>
      <c r="P71">
        <v>269</v>
      </c>
      <c r="R71" s="4">
        <v>1</v>
      </c>
      <c r="S71" s="4">
        <v>1</v>
      </c>
      <c r="T71" s="4"/>
      <c r="U71" s="4">
        <f t="shared" si="7"/>
        <v>25</v>
      </c>
      <c r="V71" s="4">
        <f t="shared" si="8"/>
        <v>25</v>
      </c>
      <c r="W71" s="4">
        <f t="shared" si="9"/>
        <v>25</v>
      </c>
      <c r="X71" s="5">
        <f>100*(W71-25)/25</f>
        <v>0</v>
      </c>
      <c r="Y71" s="5" t="str">
        <f>IF((ABS(X71))&lt;=20,"PASS","FAIL")</f>
        <v>PASS</v>
      </c>
      <c r="AD71" s="4">
        <v>1</v>
      </c>
      <c r="AE71" s="4"/>
      <c r="AF71" s="4">
        <f t="shared" si="6"/>
        <v>269</v>
      </c>
      <c r="AG71" s="4">
        <f t="shared" si="10"/>
        <v>269</v>
      </c>
      <c r="AH71" s="4">
        <f t="shared" si="11"/>
        <v>269</v>
      </c>
      <c r="AI71" s="5">
        <f>100*(AH71-250)/250</f>
        <v>7.6</v>
      </c>
      <c r="AJ71" s="5" t="str">
        <f>IF((ABS(AI71))&lt;=20,"PASS","FAIL")</f>
        <v>PASS</v>
      </c>
      <c r="AO71" s="4"/>
      <c r="AP71" s="4"/>
      <c r="AQ71" s="4"/>
    </row>
    <row r="72" spans="1:43" x14ac:dyDescent="0.25">
      <c r="A72" s="1">
        <v>43916</v>
      </c>
      <c r="B72" t="s">
        <v>324</v>
      </c>
      <c r="C72" t="s">
        <v>189</v>
      </c>
      <c r="D72" t="s">
        <v>15</v>
      </c>
      <c r="E72">
        <v>1</v>
      </c>
      <c r="F72">
        <v>1</v>
      </c>
      <c r="G72" t="s">
        <v>12</v>
      </c>
      <c r="H72" t="s">
        <v>13</v>
      </c>
      <c r="I72">
        <v>6.3400000000000001E-3</v>
      </c>
      <c r="J72">
        <v>7.85E-2</v>
      </c>
      <c r="K72">
        <v>-0.50700000000000001</v>
      </c>
      <c r="L72" t="s">
        <v>14</v>
      </c>
      <c r="M72" t="s">
        <v>13</v>
      </c>
      <c r="N72">
        <v>-3.5500000000000002E-3</v>
      </c>
      <c r="O72">
        <v>-5.1900000000000002E-2</v>
      </c>
      <c r="P72">
        <v>-1.76</v>
      </c>
      <c r="R72" s="4">
        <v>1</v>
      </c>
      <c r="S72" s="4">
        <v>1</v>
      </c>
      <c r="T72" s="4"/>
      <c r="U72" s="4">
        <f t="shared" si="7"/>
        <v>-0.50700000000000001</v>
      </c>
      <c r="V72" s="4">
        <f t="shared" si="8"/>
        <v>-0.50700000000000001</v>
      </c>
      <c r="W72" s="4">
        <f t="shared" si="9"/>
        <v>-0.50700000000000001</v>
      </c>
      <c r="AD72" s="4">
        <v>1</v>
      </c>
      <c r="AE72" s="4"/>
      <c r="AF72" s="4">
        <f t="shared" si="6"/>
        <v>-1.76</v>
      </c>
      <c r="AG72" s="4">
        <f t="shared" si="10"/>
        <v>-1.76</v>
      </c>
      <c r="AH72" s="4">
        <f t="shared" si="11"/>
        <v>-1.76</v>
      </c>
      <c r="AO72" s="4"/>
      <c r="AP72" s="4"/>
      <c r="AQ72" s="4"/>
    </row>
    <row r="73" spans="1:43" x14ac:dyDescent="0.25">
      <c r="A73" s="1">
        <v>43916</v>
      </c>
      <c r="B73" t="s">
        <v>324</v>
      </c>
      <c r="C73" t="s">
        <v>214</v>
      </c>
      <c r="D73">
        <v>31</v>
      </c>
      <c r="E73">
        <v>1</v>
      </c>
      <c r="F73">
        <v>1</v>
      </c>
      <c r="G73" t="s">
        <v>12</v>
      </c>
      <c r="H73" t="s">
        <v>13</v>
      </c>
      <c r="I73">
        <v>5.5500000000000001E-2</v>
      </c>
      <c r="J73">
        <v>1.22</v>
      </c>
      <c r="K73">
        <v>21.1</v>
      </c>
      <c r="L73" t="s">
        <v>14</v>
      </c>
      <c r="M73" t="s">
        <v>13</v>
      </c>
      <c r="N73">
        <v>1.8</v>
      </c>
      <c r="O73">
        <v>28.3</v>
      </c>
      <c r="P73">
        <v>836</v>
      </c>
      <c r="R73" s="4">
        <v>1.5</v>
      </c>
      <c r="S73" s="4">
        <v>1</v>
      </c>
      <c r="T73" s="4"/>
      <c r="U73" s="4">
        <f t="shared" si="7"/>
        <v>21.1</v>
      </c>
      <c r="V73" s="4">
        <f t="shared" si="8"/>
        <v>13.600000000000001</v>
      </c>
      <c r="W73" s="4">
        <f t="shared" si="9"/>
        <v>20.400000000000002</v>
      </c>
      <c r="AD73" s="4">
        <v>1</v>
      </c>
      <c r="AE73" s="4"/>
      <c r="AF73" s="4">
        <f t="shared" si="6"/>
        <v>836</v>
      </c>
      <c r="AG73" s="4">
        <f t="shared" si="10"/>
        <v>495</v>
      </c>
      <c r="AH73" s="4">
        <f t="shared" si="11"/>
        <v>742.5</v>
      </c>
      <c r="AO73" s="4"/>
      <c r="AP73" s="4"/>
      <c r="AQ73" s="4"/>
    </row>
    <row r="74" spans="1:43" x14ac:dyDescent="0.25">
      <c r="A74" s="1">
        <v>43916</v>
      </c>
      <c r="B74" t="s">
        <v>324</v>
      </c>
      <c r="C74" t="s">
        <v>215</v>
      </c>
      <c r="D74">
        <v>32</v>
      </c>
      <c r="E74">
        <v>1</v>
      </c>
      <c r="F74">
        <v>1</v>
      </c>
      <c r="G74" t="s">
        <v>12</v>
      </c>
      <c r="H74" t="s">
        <v>13</v>
      </c>
      <c r="I74">
        <v>4.8300000000000003E-2</v>
      </c>
      <c r="J74">
        <v>1.07</v>
      </c>
      <c r="K74">
        <v>18.3</v>
      </c>
      <c r="L74" t="s">
        <v>14</v>
      </c>
      <c r="M74" t="s">
        <v>13</v>
      </c>
      <c r="N74">
        <v>1.26</v>
      </c>
      <c r="O74">
        <v>19.8</v>
      </c>
      <c r="P74">
        <v>583</v>
      </c>
      <c r="R74" s="4">
        <v>1.5</v>
      </c>
      <c r="S74" s="4">
        <v>1</v>
      </c>
      <c r="T74" s="4"/>
      <c r="U74" s="4">
        <f t="shared" si="7"/>
        <v>18.3</v>
      </c>
      <c r="V74" s="4">
        <f t="shared" si="8"/>
        <v>10.8</v>
      </c>
      <c r="W74" s="4">
        <f t="shared" si="9"/>
        <v>16.200000000000003</v>
      </c>
      <c r="AD74" s="4">
        <v>1</v>
      </c>
      <c r="AE74" s="4"/>
      <c r="AF74" s="4">
        <f t="shared" si="6"/>
        <v>583</v>
      </c>
      <c r="AG74" s="4">
        <f t="shared" si="10"/>
        <v>242</v>
      </c>
      <c r="AH74" s="4">
        <f t="shared" si="11"/>
        <v>363</v>
      </c>
      <c r="AO74" s="4"/>
      <c r="AP74" s="4"/>
      <c r="AQ74" s="4"/>
    </row>
    <row r="75" spans="1:43" x14ac:dyDescent="0.25">
      <c r="A75" s="1">
        <v>43916</v>
      </c>
      <c r="B75" t="s">
        <v>324</v>
      </c>
      <c r="C75" t="s">
        <v>216</v>
      </c>
      <c r="D75">
        <v>33</v>
      </c>
      <c r="E75">
        <v>1</v>
      </c>
      <c r="F75">
        <v>1</v>
      </c>
      <c r="G75" t="s">
        <v>12</v>
      </c>
      <c r="H75" t="s">
        <v>13</v>
      </c>
      <c r="I75">
        <v>4.99E-2</v>
      </c>
      <c r="J75">
        <v>1.1299999999999999</v>
      </c>
      <c r="K75">
        <v>19.2</v>
      </c>
      <c r="L75" t="s">
        <v>14</v>
      </c>
      <c r="M75" t="s">
        <v>13</v>
      </c>
      <c r="N75">
        <v>1.57</v>
      </c>
      <c r="O75">
        <v>24.8</v>
      </c>
      <c r="P75">
        <v>730</v>
      </c>
      <c r="R75" s="4">
        <v>1.5</v>
      </c>
      <c r="S75" s="4">
        <v>1</v>
      </c>
      <c r="T75" s="4"/>
      <c r="U75" s="4">
        <f t="shared" si="7"/>
        <v>19.2</v>
      </c>
      <c r="V75" s="4">
        <f t="shared" si="8"/>
        <v>11.7</v>
      </c>
      <c r="W75" s="4">
        <f t="shared" si="9"/>
        <v>17.549999999999997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6"/>
        <v>730</v>
      </c>
      <c r="AG75" s="4">
        <f t="shared" si="10"/>
        <v>389</v>
      </c>
      <c r="AH75" s="4">
        <f t="shared" si="11"/>
        <v>583.5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 x14ac:dyDescent="0.25">
      <c r="A76" s="1">
        <v>43916</v>
      </c>
      <c r="B76" t="s">
        <v>324</v>
      </c>
      <c r="C76" t="s">
        <v>217</v>
      </c>
      <c r="D76">
        <v>34</v>
      </c>
      <c r="E76">
        <v>1</v>
      </c>
      <c r="F76">
        <v>1</v>
      </c>
      <c r="G76" t="s">
        <v>12</v>
      </c>
      <c r="H76" t="s">
        <v>13</v>
      </c>
      <c r="I76">
        <v>6.6100000000000006E-2</v>
      </c>
      <c r="J76">
        <v>1.5</v>
      </c>
      <c r="K76">
        <v>26.2</v>
      </c>
      <c r="L76" t="s">
        <v>14</v>
      </c>
      <c r="M76" t="s">
        <v>13</v>
      </c>
      <c r="N76">
        <v>2.0499999999999998</v>
      </c>
      <c r="O76">
        <v>32.4</v>
      </c>
      <c r="P76">
        <v>957</v>
      </c>
      <c r="R76" s="4">
        <v>1.5</v>
      </c>
      <c r="S76" s="4">
        <v>1</v>
      </c>
      <c r="T76" s="4"/>
      <c r="U76" s="4">
        <f t="shared" si="7"/>
        <v>26.2</v>
      </c>
      <c r="V76" s="4">
        <f t="shared" si="8"/>
        <v>18.7</v>
      </c>
      <c r="W76" s="4">
        <f t="shared" si="9"/>
        <v>28.049999999999997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6"/>
        <v>957</v>
      </c>
      <c r="AG76" s="4">
        <f t="shared" si="10"/>
        <v>616</v>
      </c>
      <c r="AH76" s="4">
        <f t="shared" si="11"/>
        <v>924</v>
      </c>
      <c r="AI76" s="4"/>
      <c r="AJ76" s="4"/>
      <c r="AK76" s="4"/>
      <c r="AL76" s="4"/>
      <c r="AM76" s="7"/>
      <c r="AN76" s="7"/>
      <c r="AO76" s="4"/>
      <c r="AP76" s="4"/>
      <c r="AQ76" s="4"/>
    </row>
    <row r="77" spans="1:43" x14ac:dyDescent="0.25">
      <c r="A77" s="1">
        <v>43916</v>
      </c>
      <c r="B77" t="s">
        <v>324</v>
      </c>
      <c r="C77" t="s">
        <v>218</v>
      </c>
      <c r="D77">
        <v>35</v>
      </c>
      <c r="E77">
        <v>1</v>
      </c>
      <c r="F77">
        <v>1</v>
      </c>
      <c r="G77" t="s">
        <v>12</v>
      </c>
      <c r="H77" t="s">
        <v>13</v>
      </c>
      <c r="I77">
        <v>5.5599999999999997E-2</v>
      </c>
      <c r="J77">
        <v>1.24</v>
      </c>
      <c r="K77">
        <v>21.4</v>
      </c>
      <c r="L77" t="s">
        <v>14</v>
      </c>
      <c r="M77" t="s">
        <v>13</v>
      </c>
      <c r="N77">
        <v>1.37</v>
      </c>
      <c r="O77">
        <v>21.6</v>
      </c>
      <c r="P77">
        <v>635</v>
      </c>
      <c r="R77" s="4">
        <v>1.5</v>
      </c>
      <c r="S77" s="4">
        <v>1</v>
      </c>
      <c r="T77" s="4"/>
      <c r="U77" s="4">
        <f t="shared" si="7"/>
        <v>21.4</v>
      </c>
      <c r="V77" s="4">
        <f t="shared" si="8"/>
        <v>13.899999999999999</v>
      </c>
      <c r="W77" s="4">
        <f t="shared" si="9"/>
        <v>20.849999999999998</v>
      </c>
      <c r="X77" s="5"/>
      <c r="Y77" s="5"/>
      <c r="Z77" s="7"/>
      <c r="AA77" s="7"/>
      <c r="AB77" s="5"/>
      <c r="AC77" s="5"/>
      <c r="AD77" s="4">
        <v>1</v>
      </c>
      <c r="AE77" s="4"/>
      <c r="AF77" s="4">
        <f t="shared" si="6"/>
        <v>635</v>
      </c>
      <c r="AG77" s="4">
        <f t="shared" si="10"/>
        <v>294</v>
      </c>
      <c r="AH77" s="4">
        <f t="shared" si="11"/>
        <v>441</v>
      </c>
      <c r="AI77" s="5"/>
      <c r="AJ77" s="5"/>
      <c r="AK77" s="7"/>
      <c r="AL77" s="7"/>
      <c r="AM77" s="5"/>
      <c r="AN77" s="5"/>
      <c r="AO77" s="4"/>
      <c r="AP77" s="4"/>
      <c r="AQ77" s="4"/>
    </row>
    <row r="78" spans="1:43" x14ac:dyDescent="0.25">
      <c r="A78" s="1">
        <v>43916</v>
      </c>
      <c r="B78" t="s">
        <v>324</v>
      </c>
      <c r="C78" t="s">
        <v>219</v>
      </c>
      <c r="D78">
        <v>36</v>
      </c>
      <c r="E78">
        <v>1</v>
      </c>
      <c r="F78">
        <v>1</v>
      </c>
      <c r="G78" t="s">
        <v>12</v>
      </c>
      <c r="H78" t="s">
        <v>13</v>
      </c>
      <c r="I78">
        <v>9.2299999999999993E-2</v>
      </c>
      <c r="J78">
        <v>2.02</v>
      </c>
      <c r="K78">
        <v>36.1</v>
      </c>
      <c r="L78" t="s">
        <v>14</v>
      </c>
      <c r="M78" t="s">
        <v>13</v>
      </c>
      <c r="N78">
        <v>1.37</v>
      </c>
      <c r="O78">
        <v>21.6</v>
      </c>
      <c r="P78">
        <v>635</v>
      </c>
      <c r="R78" s="4">
        <v>1.5</v>
      </c>
      <c r="S78" s="4">
        <v>1</v>
      </c>
      <c r="T78" s="4"/>
      <c r="U78" s="4">
        <f t="shared" si="7"/>
        <v>36.1</v>
      </c>
      <c r="V78" s="4">
        <f t="shared" si="8"/>
        <v>28.6</v>
      </c>
      <c r="W78" s="4">
        <f t="shared" si="9"/>
        <v>42.900000000000006</v>
      </c>
      <c r="AD78" s="4">
        <v>1</v>
      </c>
      <c r="AE78" s="4"/>
      <c r="AF78" s="4">
        <f t="shared" si="6"/>
        <v>635</v>
      </c>
      <c r="AG78" s="4">
        <f t="shared" si="10"/>
        <v>294</v>
      </c>
      <c r="AH78" s="4">
        <f t="shared" si="11"/>
        <v>441</v>
      </c>
      <c r="AO78" s="4"/>
      <c r="AP78" s="4"/>
      <c r="AQ78" s="4"/>
    </row>
    <row r="79" spans="1:43" x14ac:dyDescent="0.25">
      <c r="A79" s="1">
        <v>43916</v>
      </c>
      <c r="B79" t="s">
        <v>324</v>
      </c>
      <c r="C79" t="s">
        <v>220</v>
      </c>
      <c r="D79">
        <v>37</v>
      </c>
      <c r="E79">
        <v>1</v>
      </c>
      <c r="F79">
        <v>1</v>
      </c>
      <c r="G79" t="s">
        <v>12</v>
      </c>
      <c r="H79" t="s">
        <v>13</v>
      </c>
      <c r="I79">
        <v>7.2999999999999995E-2</v>
      </c>
      <c r="J79">
        <v>1.55</v>
      </c>
      <c r="K79">
        <v>27.1</v>
      </c>
      <c r="L79" t="s">
        <v>14</v>
      </c>
      <c r="M79" t="s">
        <v>13</v>
      </c>
      <c r="N79">
        <v>4.1900000000000004</v>
      </c>
      <c r="O79">
        <v>66.900000000000006</v>
      </c>
      <c r="P79">
        <v>2010</v>
      </c>
      <c r="Q79">
        <f>(O79-0.0528)/0.0377</f>
        <v>1773.1352785145891</v>
      </c>
      <c r="R79" s="4">
        <v>1.5</v>
      </c>
      <c r="S79" s="4">
        <v>1</v>
      </c>
      <c r="T79" s="4"/>
      <c r="U79" s="4">
        <f t="shared" si="7"/>
        <v>27.1</v>
      </c>
      <c r="V79" s="4">
        <f t="shared" si="8"/>
        <v>19.600000000000001</v>
      </c>
      <c r="W79" s="4">
        <f t="shared" si="9"/>
        <v>29.400000000000002</v>
      </c>
      <c r="Z79" s="7"/>
      <c r="AA79" s="7"/>
      <c r="AD79" s="4">
        <v>3</v>
      </c>
      <c r="AE79" s="4" t="s">
        <v>410</v>
      </c>
      <c r="AF79" s="4">
        <f t="shared" si="6"/>
        <v>2010</v>
      </c>
      <c r="AG79" s="4">
        <f t="shared" si="10"/>
        <v>1669</v>
      </c>
      <c r="AH79" s="4">
        <f t="shared" si="11"/>
        <v>2503.5</v>
      </c>
      <c r="AK79" s="7"/>
      <c r="AL79" s="7"/>
      <c r="AO79" s="4"/>
      <c r="AP79" s="4"/>
      <c r="AQ79" s="4"/>
    </row>
    <row r="80" spans="1:43" x14ac:dyDescent="0.25">
      <c r="A80" s="1">
        <v>43916</v>
      </c>
      <c r="B80" t="s">
        <v>324</v>
      </c>
      <c r="C80" t="s">
        <v>221</v>
      </c>
      <c r="D80">
        <v>38</v>
      </c>
      <c r="E80">
        <v>1</v>
      </c>
      <c r="F80">
        <v>1</v>
      </c>
      <c r="G80" t="s">
        <v>12</v>
      </c>
      <c r="H80" t="s">
        <v>13</v>
      </c>
      <c r="I80">
        <v>7.0499999999999993E-2</v>
      </c>
      <c r="J80">
        <v>1.59</v>
      </c>
      <c r="K80">
        <v>28</v>
      </c>
      <c r="L80" t="s">
        <v>14</v>
      </c>
      <c r="M80" t="s">
        <v>13</v>
      </c>
      <c r="N80">
        <v>0.97</v>
      </c>
      <c r="O80">
        <v>15.2</v>
      </c>
      <c r="P80">
        <v>446</v>
      </c>
      <c r="R80" s="4">
        <v>1.5</v>
      </c>
      <c r="S80" s="4">
        <v>1</v>
      </c>
      <c r="T80" s="4"/>
      <c r="U80" s="4">
        <f t="shared" si="7"/>
        <v>28</v>
      </c>
      <c r="V80" s="4">
        <f t="shared" si="8"/>
        <v>20.5</v>
      </c>
      <c r="W80" s="4">
        <f t="shared" si="9"/>
        <v>30.75</v>
      </c>
      <c r="X80" s="5"/>
      <c r="Y80" s="5"/>
      <c r="AD80" s="4">
        <v>1</v>
      </c>
      <c r="AE80" s="4"/>
      <c r="AF80" s="4">
        <f t="shared" si="6"/>
        <v>446</v>
      </c>
      <c r="AG80" s="4">
        <f t="shared" si="10"/>
        <v>105</v>
      </c>
      <c r="AH80" s="4">
        <f t="shared" si="11"/>
        <v>157.5</v>
      </c>
      <c r="AI80" s="5"/>
      <c r="AJ80" s="5"/>
      <c r="AO80" s="4"/>
      <c r="AP80" s="4"/>
      <c r="AQ80" s="4"/>
    </row>
    <row r="81" spans="1:43" x14ac:dyDescent="0.25">
      <c r="A81" s="1">
        <v>43916</v>
      </c>
      <c r="B81" t="s">
        <v>324</v>
      </c>
      <c r="C81" t="s">
        <v>222</v>
      </c>
      <c r="D81">
        <v>39</v>
      </c>
      <c r="E81">
        <v>1</v>
      </c>
      <c r="F81">
        <v>1</v>
      </c>
      <c r="G81" t="s">
        <v>12</v>
      </c>
      <c r="H81" t="s">
        <v>13</v>
      </c>
      <c r="I81">
        <v>6.0699999999999997E-2</v>
      </c>
      <c r="J81">
        <v>1.38</v>
      </c>
      <c r="K81">
        <v>23.9</v>
      </c>
      <c r="L81" t="s">
        <v>14</v>
      </c>
      <c r="M81" t="s">
        <v>13</v>
      </c>
      <c r="N81">
        <v>1.17</v>
      </c>
      <c r="O81">
        <v>18.600000000000001</v>
      </c>
      <c r="P81">
        <v>546</v>
      </c>
      <c r="R81" s="4">
        <v>1.5</v>
      </c>
      <c r="S81" s="4">
        <v>1</v>
      </c>
      <c r="T81" s="4"/>
      <c r="U81" s="4">
        <f t="shared" si="7"/>
        <v>23.9</v>
      </c>
      <c r="V81" s="4">
        <f t="shared" si="8"/>
        <v>16.399999999999999</v>
      </c>
      <c r="W81" s="4">
        <f t="shared" si="9"/>
        <v>24.599999999999998</v>
      </c>
      <c r="AB81" s="7"/>
      <c r="AC81" s="7"/>
      <c r="AD81" s="4">
        <v>1</v>
      </c>
      <c r="AE81" s="4"/>
      <c r="AF81" s="4">
        <f t="shared" si="6"/>
        <v>546</v>
      </c>
      <c r="AG81" s="4">
        <f t="shared" si="10"/>
        <v>205</v>
      </c>
      <c r="AH81" s="4">
        <f t="shared" si="11"/>
        <v>307.5</v>
      </c>
      <c r="AM81" s="7"/>
      <c r="AN81" s="7"/>
      <c r="AO81" s="4"/>
      <c r="AP81" s="4"/>
      <c r="AQ81" s="4"/>
    </row>
    <row r="82" spans="1:43" x14ac:dyDescent="0.25">
      <c r="A82" s="1">
        <v>43916</v>
      </c>
      <c r="B82" t="s">
        <v>324</v>
      </c>
      <c r="C82" t="s">
        <v>223</v>
      </c>
      <c r="D82">
        <v>40</v>
      </c>
      <c r="E82">
        <v>1</v>
      </c>
      <c r="F82">
        <v>1</v>
      </c>
      <c r="G82" t="s">
        <v>12</v>
      </c>
      <c r="H82" t="s">
        <v>13</v>
      </c>
      <c r="I82">
        <v>3.7499999999999999E-2</v>
      </c>
      <c r="J82">
        <v>0.73099999999999998</v>
      </c>
      <c r="K82">
        <v>11.8</v>
      </c>
      <c r="L82" t="s">
        <v>14</v>
      </c>
      <c r="M82" t="s">
        <v>13</v>
      </c>
      <c r="N82">
        <v>1.1200000000000001</v>
      </c>
      <c r="O82">
        <v>17.600000000000001</v>
      </c>
      <c r="P82">
        <v>515</v>
      </c>
      <c r="R82" s="4">
        <v>1.5</v>
      </c>
      <c r="S82" s="4">
        <v>1</v>
      </c>
      <c r="T82" s="4"/>
      <c r="U82" s="4">
        <f t="shared" si="7"/>
        <v>11.8</v>
      </c>
      <c r="V82" s="4">
        <f t="shared" si="8"/>
        <v>4.3000000000000007</v>
      </c>
      <c r="W82" s="4">
        <f t="shared" si="9"/>
        <v>6.4500000000000011</v>
      </c>
      <c r="Z82" s="7"/>
      <c r="AA82" s="7"/>
      <c r="AD82" s="4">
        <v>1</v>
      </c>
      <c r="AE82" s="4"/>
      <c r="AF82" s="4">
        <f t="shared" si="6"/>
        <v>515</v>
      </c>
      <c r="AG82" s="4">
        <f t="shared" si="10"/>
        <v>174</v>
      </c>
      <c r="AH82" s="4">
        <f t="shared" si="11"/>
        <v>261</v>
      </c>
      <c r="AK82" s="7"/>
      <c r="AL82" s="7"/>
      <c r="AO82" s="4"/>
      <c r="AP82" s="4"/>
      <c r="AQ82" s="4"/>
    </row>
    <row r="83" spans="1:43" x14ac:dyDescent="0.25">
      <c r="A83" s="1">
        <v>43916</v>
      </c>
      <c r="B83" t="s">
        <v>324</v>
      </c>
      <c r="C83" t="s">
        <v>325</v>
      </c>
      <c r="D83" t="s">
        <v>11</v>
      </c>
      <c r="E83">
        <v>1</v>
      </c>
      <c r="F83">
        <v>1</v>
      </c>
      <c r="G83" t="s">
        <v>12</v>
      </c>
      <c r="H83" t="s">
        <v>13</v>
      </c>
      <c r="I83">
        <v>7.5200000000000003E-2</v>
      </c>
      <c r="J83">
        <v>1.34</v>
      </c>
      <c r="K83">
        <v>23.2</v>
      </c>
      <c r="L83" t="s">
        <v>14</v>
      </c>
      <c r="M83" t="s">
        <v>13</v>
      </c>
      <c r="N83">
        <v>0.56699999999999995</v>
      </c>
      <c r="O83">
        <v>8.86</v>
      </c>
      <c r="P83">
        <v>259</v>
      </c>
      <c r="R83" s="4">
        <v>1</v>
      </c>
      <c r="S83" s="4">
        <v>1</v>
      </c>
      <c r="T83" s="4"/>
      <c r="U83" s="4">
        <f t="shared" si="7"/>
        <v>23.2</v>
      </c>
      <c r="V83" s="4">
        <f t="shared" si="8"/>
        <v>23.2</v>
      </c>
      <c r="W83" s="4">
        <f t="shared" si="9"/>
        <v>23.2</v>
      </c>
      <c r="X83" s="5">
        <f>100*(W83-25)/25</f>
        <v>-7.200000000000002</v>
      </c>
      <c r="Y83" s="5" t="str">
        <f>IF((ABS(X83))&lt;=20,"PASS","FAIL")</f>
        <v>PASS</v>
      </c>
      <c r="AB83" s="7"/>
      <c r="AC83" s="7"/>
      <c r="AD83" s="4">
        <v>1</v>
      </c>
      <c r="AE83" s="4"/>
      <c r="AF83" s="4">
        <f t="shared" si="6"/>
        <v>259</v>
      </c>
      <c r="AG83" s="4">
        <f t="shared" si="10"/>
        <v>259</v>
      </c>
      <c r="AH83" s="4">
        <f t="shared" si="11"/>
        <v>259</v>
      </c>
      <c r="AI83" s="5">
        <f>100*(AH83-250)/250</f>
        <v>3.6</v>
      </c>
      <c r="AJ83" s="5" t="str">
        <f>IF((ABS(AI83))&lt;=20,"PASS","FAIL")</f>
        <v>PASS</v>
      </c>
      <c r="AM83" s="7"/>
      <c r="AN83" s="7"/>
      <c r="AO83" s="4"/>
      <c r="AP83" s="4"/>
      <c r="AQ83" s="4"/>
    </row>
    <row r="84" spans="1:43" x14ac:dyDescent="0.25">
      <c r="A84" s="1">
        <v>43916</v>
      </c>
      <c r="B84" t="s">
        <v>324</v>
      </c>
      <c r="C84" t="s">
        <v>189</v>
      </c>
      <c r="D84" t="s">
        <v>15</v>
      </c>
      <c r="E84">
        <v>1</v>
      </c>
      <c r="F84">
        <v>1</v>
      </c>
      <c r="G84" t="s">
        <v>12</v>
      </c>
      <c r="H84" t="s">
        <v>13</v>
      </c>
      <c r="I84">
        <v>5.3499999999999997E-3</v>
      </c>
      <c r="J84">
        <v>6.1499999999999999E-2</v>
      </c>
      <c r="K84">
        <v>-0.82899999999999996</v>
      </c>
      <c r="L84" t="s">
        <v>14</v>
      </c>
      <c r="M84" t="s">
        <v>13</v>
      </c>
      <c r="N84">
        <v>-7.3800000000000003E-3</v>
      </c>
      <c r="O84">
        <v>-7.5399999999999995E-2</v>
      </c>
      <c r="P84">
        <v>-2.4500000000000002</v>
      </c>
      <c r="R84" s="4">
        <v>1</v>
      </c>
      <c r="S84" s="4">
        <v>1</v>
      </c>
      <c r="T84" s="4"/>
      <c r="U84" s="4">
        <f t="shared" si="7"/>
        <v>-0.82899999999999996</v>
      </c>
      <c r="V84" s="4">
        <f t="shared" si="8"/>
        <v>-0.82899999999999996</v>
      </c>
      <c r="W84" s="4">
        <f t="shared" si="9"/>
        <v>-0.82899999999999996</v>
      </c>
      <c r="AD84" s="4">
        <v>1</v>
      </c>
      <c r="AE84" s="4"/>
      <c r="AF84" s="4">
        <f t="shared" si="6"/>
        <v>-2.4500000000000002</v>
      </c>
      <c r="AG84" s="4">
        <f t="shared" si="10"/>
        <v>-2.4500000000000002</v>
      </c>
      <c r="AH84" s="4">
        <f t="shared" si="11"/>
        <v>-2.4500000000000002</v>
      </c>
      <c r="AO84" s="4"/>
      <c r="AP84" s="4"/>
      <c r="AQ84" s="4"/>
    </row>
    <row r="85" spans="1:43" x14ac:dyDescent="0.25">
      <c r="A85" s="1">
        <v>43916</v>
      </c>
      <c r="B85" t="s">
        <v>324</v>
      </c>
      <c r="C85" t="s">
        <v>224</v>
      </c>
      <c r="D85">
        <v>41</v>
      </c>
      <c r="E85">
        <v>1</v>
      </c>
      <c r="F85">
        <v>1</v>
      </c>
      <c r="G85" t="s">
        <v>12</v>
      </c>
      <c r="H85" t="s">
        <v>13</v>
      </c>
      <c r="I85">
        <v>7.8799999999999995E-2</v>
      </c>
      <c r="J85">
        <v>1.27</v>
      </c>
      <c r="K85">
        <v>22</v>
      </c>
      <c r="L85" t="s">
        <v>14</v>
      </c>
      <c r="M85" t="s">
        <v>13</v>
      </c>
      <c r="N85">
        <v>1.32</v>
      </c>
      <c r="O85">
        <v>20.8</v>
      </c>
      <c r="P85">
        <v>611</v>
      </c>
      <c r="R85" s="4">
        <v>1.5</v>
      </c>
      <c r="S85" s="4">
        <v>1</v>
      </c>
      <c r="T85" s="4"/>
      <c r="U85" s="4">
        <f t="shared" si="7"/>
        <v>22</v>
      </c>
      <c r="V85" s="4">
        <f t="shared" si="8"/>
        <v>14.5</v>
      </c>
      <c r="W85" s="4">
        <f t="shared" si="9"/>
        <v>21.75</v>
      </c>
      <c r="Z85" s="7">
        <f>ABS(100*ABS(W85-W77)/AVERAGE(W85,W77))</f>
        <v>4.2253521126760667</v>
      </c>
      <c r="AA85" s="7" t="str">
        <f>IF(W85&gt;10, (IF((AND(Z85&gt;=0,Z85&lt;=20)=TRUE),"PASS","FAIL")),(IF((AND(Z85&gt;=0,Z85&lt;=50)=TRUE),"PASS","FAIL")))</f>
        <v>PASS</v>
      </c>
      <c r="AD85" s="4">
        <v>1</v>
      </c>
      <c r="AE85" s="4"/>
      <c r="AF85" s="4">
        <f t="shared" si="6"/>
        <v>611</v>
      </c>
      <c r="AG85" s="4">
        <f t="shared" si="10"/>
        <v>270</v>
      </c>
      <c r="AH85" s="4">
        <f t="shared" si="11"/>
        <v>405</v>
      </c>
      <c r="AK85" s="7">
        <f>ABS(100*ABS(AH85-AH77)/AVERAGE(AH85,AH77))</f>
        <v>8.5106382978723403</v>
      </c>
      <c r="AL85" s="7" t="str">
        <f>IF(AH85&gt;10, (IF((AND(AK85&gt;=0,AK85&lt;=20)=TRUE),"PASS","FAIL")),(IF((AND(AK85&gt;=0,AK85&lt;=50)=TRUE),"PASS","FAIL")))</f>
        <v>PASS</v>
      </c>
      <c r="AO85" s="4"/>
      <c r="AP85" s="4"/>
      <c r="AQ85" s="4"/>
    </row>
    <row r="86" spans="1:43" x14ac:dyDescent="0.25">
      <c r="A86" s="1">
        <v>43916</v>
      </c>
      <c r="B86" t="s">
        <v>324</v>
      </c>
      <c r="C86" t="s">
        <v>225</v>
      </c>
      <c r="D86">
        <v>42</v>
      </c>
      <c r="E86">
        <v>1</v>
      </c>
      <c r="F86">
        <v>1</v>
      </c>
      <c r="G86" t="s">
        <v>12</v>
      </c>
      <c r="H86" t="s">
        <v>13</v>
      </c>
      <c r="I86">
        <v>6.9800000000000001E-2</v>
      </c>
      <c r="J86">
        <v>1.6</v>
      </c>
      <c r="K86">
        <v>28.2</v>
      </c>
      <c r="L86" t="s">
        <v>14</v>
      </c>
      <c r="M86" t="s">
        <v>13</v>
      </c>
      <c r="N86">
        <v>1.45</v>
      </c>
      <c r="O86">
        <v>22.8</v>
      </c>
      <c r="P86">
        <v>671</v>
      </c>
      <c r="R86" s="4">
        <v>1.5</v>
      </c>
      <c r="S86" s="4">
        <v>1</v>
      </c>
      <c r="T86" s="4"/>
      <c r="U86" s="4">
        <f t="shared" si="7"/>
        <v>28.2</v>
      </c>
      <c r="V86" s="4">
        <f t="shared" si="8"/>
        <v>20.7</v>
      </c>
      <c r="W86" s="4">
        <f t="shared" si="9"/>
        <v>31.049999999999997</v>
      </c>
      <c r="AB86" s="7">
        <f>100*((W86*10250)-(W82*10000))/(1000*250)</f>
        <v>101.50499999999997</v>
      </c>
      <c r="AC86" s="7" t="str">
        <f>IF(W86&gt;30, (IF((AND(AB86&gt;=80,AB86&lt;=120)=TRUE),"PASS","FAIL")),(IF((AND(AB86&gt;=50,AB86&lt;=150)=TRUE),"PASS","FAIL")))</f>
        <v>PASS</v>
      </c>
      <c r="AD86" s="4">
        <v>1</v>
      </c>
      <c r="AE86" s="4"/>
      <c r="AF86" s="4">
        <f t="shared" si="6"/>
        <v>671</v>
      </c>
      <c r="AG86" s="4">
        <f t="shared" si="10"/>
        <v>330</v>
      </c>
      <c r="AH86" s="4">
        <f t="shared" si="11"/>
        <v>495</v>
      </c>
      <c r="AM86" s="7">
        <f>100*((AH86*10250)-(AH82*10000))/(10000*250)</f>
        <v>98.55</v>
      </c>
      <c r="AN86" s="7" t="str">
        <f>IF(AH86&gt;30, (IF((AND(AM86&gt;=80,AM86&lt;=120)=TRUE),"PASS","FAIL")),(IF((AND(AM86&gt;=50,AM86&lt;=150)=TRUE),"PASS","FAIL")))</f>
        <v>PASS</v>
      </c>
      <c r="AO86" s="4"/>
      <c r="AP86" s="4"/>
      <c r="AQ86" s="4"/>
    </row>
    <row r="87" spans="1:43" x14ac:dyDescent="0.25">
      <c r="A87" s="1">
        <v>43916</v>
      </c>
      <c r="B87" t="s">
        <v>324</v>
      </c>
      <c r="C87" t="s">
        <v>226</v>
      </c>
      <c r="D87">
        <v>43</v>
      </c>
      <c r="E87">
        <v>1</v>
      </c>
      <c r="F87">
        <v>1</v>
      </c>
      <c r="G87" t="s">
        <v>12</v>
      </c>
      <c r="H87" t="s">
        <v>13</v>
      </c>
      <c r="I87">
        <v>6.1400000000000003E-2</v>
      </c>
      <c r="J87">
        <v>1.4</v>
      </c>
      <c r="K87">
        <v>24.4</v>
      </c>
      <c r="L87" t="s">
        <v>14</v>
      </c>
      <c r="M87" t="s">
        <v>13</v>
      </c>
      <c r="N87">
        <v>1.93</v>
      </c>
      <c r="O87">
        <v>30.3</v>
      </c>
      <c r="P87">
        <v>895</v>
      </c>
      <c r="R87" s="4">
        <v>1.5</v>
      </c>
      <c r="S87" s="4">
        <v>1</v>
      </c>
      <c r="T87" s="4"/>
      <c r="U87" s="4">
        <f t="shared" si="7"/>
        <v>24.4</v>
      </c>
      <c r="V87" s="4">
        <f t="shared" si="8"/>
        <v>16.899999999999999</v>
      </c>
      <c r="W87" s="4">
        <f t="shared" si="9"/>
        <v>25.349999999999998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6"/>
        <v>895</v>
      </c>
      <c r="AG87" s="4">
        <f t="shared" si="10"/>
        <v>554</v>
      </c>
      <c r="AH87" s="4">
        <f t="shared" si="11"/>
        <v>831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 x14ac:dyDescent="0.25">
      <c r="A88" s="1">
        <v>43916</v>
      </c>
      <c r="B88" t="s">
        <v>324</v>
      </c>
      <c r="C88" t="s">
        <v>227</v>
      </c>
      <c r="D88">
        <v>44</v>
      </c>
      <c r="E88">
        <v>1</v>
      </c>
      <c r="F88">
        <v>1</v>
      </c>
      <c r="G88" t="s">
        <v>12</v>
      </c>
      <c r="H88" t="s">
        <v>13</v>
      </c>
      <c r="I88">
        <v>3.8199999999999998E-2</v>
      </c>
      <c r="J88">
        <v>0.73499999999999999</v>
      </c>
      <c r="K88">
        <v>11.9</v>
      </c>
      <c r="L88" t="s">
        <v>14</v>
      </c>
      <c r="M88" t="s">
        <v>13</v>
      </c>
      <c r="N88">
        <v>1.1100000000000001</v>
      </c>
      <c r="O88">
        <v>17.5</v>
      </c>
      <c r="P88">
        <v>514</v>
      </c>
      <c r="R88" s="4">
        <v>1.5</v>
      </c>
      <c r="S88" s="4">
        <v>1</v>
      </c>
      <c r="T88" s="4"/>
      <c r="U88" s="4">
        <f t="shared" si="7"/>
        <v>11.9</v>
      </c>
      <c r="V88" s="4">
        <f t="shared" si="8"/>
        <v>4.4000000000000004</v>
      </c>
      <c r="W88" s="4">
        <f t="shared" si="9"/>
        <v>6.6000000000000005</v>
      </c>
      <c r="X88" s="4"/>
      <c r="Y88" s="4"/>
      <c r="Z88" s="4"/>
      <c r="AA88" s="4"/>
      <c r="AB88" s="7"/>
      <c r="AC88" s="7"/>
      <c r="AD88" s="4">
        <v>1</v>
      </c>
      <c r="AE88" s="4"/>
      <c r="AF88" s="4">
        <f t="shared" si="6"/>
        <v>514</v>
      </c>
      <c r="AG88" s="4">
        <f t="shared" si="10"/>
        <v>173</v>
      </c>
      <c r="AH88" s="4">
        <f t="shared" si="11"/>
        <v>259.5</v>
      </c>
      <c r="AI88" s="4"/>
      <c r="AJ88" s="4"/>
      <c r="AK88" s="4"/>
      <c r="AL88" s="4"/>
      <c r="AM88" s="7"/>
      <c r="AN88" s="7"/>
      <c r="AO88" s="4"/>
      <c r="AP88" s="4"/>
      <c r="AQ88" s="4"/>
    </row>
    <row r="89" spans="1:43" x14ac:dyDescent="0.25">
      <c r="A89" s="1">
        <v>43916</v>
      </c>
      <c r="B89" t="s">
        <v>324</v>
      </c>
      <c r="C89" t="s">
        <v>228</v>
      </c>
      <c r="D89">
        <v>45</v>
      </c>
      <c r="E89">
        <v>1</v>
      </c>
      <c r="F89">
        <v>1</v>
      </c>
      <c r="G89" t="s">
        <v>12</v>
      </c>
      <c r="H89" t="s">
        <v>13</v>
      </c>
      <c r="I89">
        <v>6.2100000000000002E-2</v>
      </c>
      <c r="J89">
        <v>1.39</v>
      </c>
      <c r="K89">
        <v>24.2</v>
      </c>
      <c r="L89" t="s">
        <v>14</v>
      </c>
      <c r="M89" t="s">
        <v>13</v>
      </c>
      <c r="N89">
        <v>1.81</v>
      </c>
      <c r="O89">
        <v>28.5</v>
      </c>
      <c r="P89">
        <v>841</v>
      </c>
      <c r="R89" s="4">
        <v>1.5</v>
      </c>
      <c r="S89" s="4">
        <v>1</v>
      </c>
      <c r="T89" s="4"/>
      <c r="U89" s="4">
        <f t="shared" si="7"/>
        <v>24.2</v>
      </c>
      <c r="V89" s="4">
        <f t="shared" si="8"/>
        <v>16.7</v>
      </c>
      <c r="W89" s="4">
        <f t="shared" si="9"/>
        <v>25.049999999999997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6"/>
        <v>841</v>
      </c>
      <c r="AG89" s="4">
        <f t="shared" si="10"/>
        <v>500</v>
      </c>
      <c r="AH89" s="4">
        <f t="shared" si="11"/>
        <v>750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 x14ac:dyDescent="0.25">
      <c r="A90" s="1">
        <v>43916</v>
      </c>
      <c r="B90" t="s">
        <v>324</v>
      </c>
      <c r="C90" t="s">
        <v>229</v>
      </c>
      <c r="D90">
        <v>46</v>
      </c>
      <c r="E90">
        <v>1</v>
      </c>
      <c r="F90">
        <v>1</v>
      </c>
      <c r="G90" t="s">
        <v>12</v>
      </c>
      <c r="H90" t="s">
        <v>13</v>
      </c>
      <c r="I90">
        <v>4.1599999999999998E-2</v>
      </c>
      <c r="J90">
        <v>0.878</v>
      </c>
      <c r="K90">
        <v>14.6</v>
      </c>
      <c r="L90" t="s">
        <v>14</v>
      </c>
      <c r="M90" t="s">
        <v>13</v>
      </c>
      <c r="N90">
        <v>1.1399999999999999</v>
      </c>
      <c r="O90">
        <v>18.100000000000001</v>
      </c>
      <c r="P90">
        <v>532</v>
      </c>
      <c r="R90" s="4">
        <v>1.5</v>
      </c>
      <c r="S90" s="4">
        <v>1</v>
      </c>
      <c r="T90" s="4"/>
      <c r="U90" s="4">
        <f t="shared" si="7"/>
        <v>14.6</v>
      </c>
      <c r="V90" s="4">
        <f t="shared" si="8"/>
        <v>7.1</v>
      </c>
      <c r="W90" s="4">
        <f t="shared" si="9"/>
        <v>10.649999999999999</v>
      </c>
      <c r="X90" s="4"/>
      <c r="Y90" s="4"/>
      <c r="Z90" s="4"/>
      <c r="AA90" s="4"/>
      <c r="AB90" s="7"/>
      <c r="AC90" s="7"/>
      <c r="AD90" s="4">
        <v>1</v>
      </c>
      <c r="AE90" s="4"/>
      <c r="AF90" s="4">
        <f t="shared" si="6"/>
        <v>532</v>
      </c>
      <c r="AG90" s="4">
        <f t="shared" si="10"/>
        <v>191</v>
      </c>
      <c r="AH90" s="4">
        <f t="shared" si="11"/>
        <v>286.5</v>
      </c>
      <c r="AI90" s="4"/>
      <c r="AJ90" s="4"/>
      <c r="AK90" s="4"/>
      <c r="AL90" s="4"/>
      <c r="AM90" s="7"/>
      <c r="AN90" s="7"/>
      <c r="AO90" s="4"/>
      <c r="AP90" s="4"/>
      <c r="AQ90" s="4"/>
    </row>
    <row r="91" spans="1:43" x14ac:dyDescent="0.25">
      <c r="A91" s="1">
        <v>43916</v>
      </c>
      <c r="B91" t="s">
        <v>324</v>
      </c>
      <c r="C91" t="s">
        <v>230</v>
      </c>
      <c r="D91">
        <v>47</v>
      </c>
      <c r="E91">
        <v>1</v>
      </c>
      <c r="F91">
        <v>1</v>
      </c>
      <c r="G91" t="s">
        <v>12</v>
      </c>
      <c r="H91" t="s">
        <v>13</v>
      </c>
      <c r="I91">
        <v>5.1900000000000002E-2</v>
      </c>
      <c r="J91">
        <v>1.1599999999999999</v>
      </c>
      <c r="K91">
        <v>20</v>
      </c>
      <c r="L91" t="s">
        <v>14</v>
      </c>
      <c r="M91" t="s">
        <v>13</v>
      </c>
      <c r="N91">
        <v>2.57</v>
      </c>
      <c r="O91">
        <v>41.2</v>
      </c>
      <c r="P91">
        <v>1220</v>
      </c>
      <c r="Q91">
        <f>(O91-0.0528)/0.0377</f>
        <v>1091.4376657824935</v>
      </c>
      <c r="R91" s="4">
        <v>1.5</v>
      </c>
      <c r="S91" s="4">
        <v>1</v>
      </c>
      <c r="T91" s="4"/>
      <c r="U91" s="4">
        <f t="shared" si="7"/>
        <v>20</v>
      </c>
      <c r="V91" s="4">
        <f t="shared" si="8"/>
        <v>12.5</v>
      </c>
      <c r="W91" s="4">
        <f t="shared" si="9"/>
        <v>18.75</v>
      </c>
      <c r="X91" s="5"/>
      <c r="Y91" s="5"/>
      <c r="Z91" s="7"/>
      <c r="AA91" s="7"/>
      <c r="AB91" s="5"/>
      <c r="AC91" s="5"/>
      <c r="AD91" s="4">
        <v>2</v>
      </c>
      <c r="AE91" s="4" t="s">
        <v>421</v>
      </c>
      <c r="AF91" s="4">
        <v>1091.4376657824935</v>
      </c>
      <c r="AG91" s="4">
        <f t="shared" si="10"/>
        <v>750.43766578249347</v>
      </c>
      <c r="AH91" s="4">
        <f t="shared" si="11"/>
        <v>1125.6564986737403</v>
      </c>
      <c r="AI91" s="5"/>
      <c r="AJ91" s="5"/>
      <c r="AK91" s="7"/>
      <c r="AL91" s="7"/>
      <c r="AM91" s="5"/>
      <c r="AN91" s="5"/>
      <c r="AO91" s="4"/>
      <c r="AP91" s="4"/>
      <c r="AQ91" s="4"/>
    </row>
    <row r="92" spans="1:43" x14ac:dyDescent="0.25">
      <c r="A92" s="1">
        <v>43916</v>
      </c>
      <c r="B92" t="s">
        <v>324</v>
      </c>
      <c r="C92" t="s">
        <v>231</v>
      </c>
      <c r="D92">
        <v>48</v>
      </c>
      <c r="E92">
        <v>1</v>
      </c>
      <c r="F92">
        <v>1</v>
      </c>
      <c r="G92" t="s">
        <v>12</v>
      </c>
      <c r="H92" t="s">
        <v>13</v>
      </c>
      <c r="I92">
        <v>0.253</v>
      </c>
      <c r="J92">
        <v>4.8</v>
      </c>
      <c r="K92">
        <v>87.5</v>
      </c>
      <c r="L92" t="s">
        <v>14</v>
      </c>
      <c r="M92" t="s">
        <v>13</v>
      </c>
      <c r="N92">
        <v>1.77</v>
      </c>
      <c r="O92">
        <v>28</v>
      </c>
      <c r="P92">
        <v>825</v>
      </c>
      <c r="R92" s="4">
        <v>1.5</v>
      </c>
      <c r="S92" s="4">
        <v>1</v>
      </c>
      <c r="T92" s="4"/>
      <c r="U92" s="4">
        <f t="shared" si="7"/>
        <v>87.5</v>
      </c>
      <c r="V92" s="4">
        <f t="shared" si="8"/>
        <v>80</v>
      </c>
      <c r="W92" s="4">
        <f t="shared" si="9"/>
        <v>120</v>
      </c>
      <c r="AD92" s="4">
        <v>1</v>
      </c>
      <c r="AE92" s="4"/>
      <c r="AF92" s="4">
        <f t="shared" si="6"/>
        <v>825</v>
      </c>
      <c r="AG92" s="4">
        <f t="shared" si="10"/>
        <v>484</v>
      </c>
      <c r="AH92" s="4">
        <f t="shared" si="11"/>
        <v>726</v>
      </c>
      <c r="AO92" s="4"/>
      <c r="AP92" s="4"/>
      <c r="AQ92" s="4"/>
    </row>
    <row r="93" spans="1:43" x14ac:dyDescent="0.25">
      <c r="A93" s="1">
        <v>43916</v>
      </c>
      <c r="B93" t="s">
        <v>324</v>
      </c>
      <c r="C93" t="s">
        <v>232</v>
      </c>
      <c r="D93">
        <v>49</v>
      </c>
      <c r="E93">
        <v>1</v>
      </c>
      <c r="F93">
        <v>1</v>
      </c>
      <c r="G93" t="s">
        <v>12</v>
      </c>
      <c r="H93" t="s">
        <v>13</v>
      </c>
      <c r="I93">
        <v>8.8800000000000004E-2</v>
      </c>
      <c r="J93">
        <v>1.99</v>
      </c>
      <c r="K93">
        <v>35.4</v>
      </c>
      <c r="L93" t="s">
        <v>14</v>
      </c>
      <c r="M93" t="s">
        <v>13</v>
      </c>
      <c r="N93">
        <v>2.5099999999999998</v>
      </c>
      <c r="O93">
        <v>39.6</v>
      </c>
      <c r="P93">
        <v>1170</v>
      </c>
      <c r="R93" s="4">
        <v>1.5</v>
      </c>
      <c r="S93" s="4">
        <v>1</v>
      </c>
      <c r="T93" s="4"/>
      <c r="U93" s="4">
        <f t="shared" si="7"/>
        <v>35.4</v>
      </c>
      <c r="V93" s="4">
        <f t="shared" si="8"/>
        <v>27.9</v>
      </c>
      <c r="W93" s="4">
        <f t="shared" si="9"/>
        <v>41.849999999999994</v>
      </c>
      <c r="AD93" s="4">
        <v>1</v>
      </c>
      <c r="AE93" s="4"/>
      <c r="AF93" s="4">
        <f t="shared" si="6"/>
        <v>1170</v>
      </c>
      <c r="AG93" s="4">
        <f t="shared" si="10"/>
        <v>829</v>
      </c>
      <c r="AH93" s="4">
        <f t="shared" si="11"/>
        <v>1243.5</v>
      </c>
      <c r="AO93" s="4"/>
      <c r="AP93" s="4"/>
      <c r="AQ93" s="4"/>
    </row>
    <row r="94" spans="1:43" x14ac:dyDescent="0.25">
      <c r="A94" s="1">
        <v>43916</v>
      </c>
      <c r="B94" t="s">
        <v>324</v>
      </c>
      <c r="C94" t="s">
        <v>233</v>
      </c>
      <c r="D94">
        <v>50</v>
      </c>
      <c r="E94">
        <v>1</v>
      </c>
      <c r="F94">
        <v>1</v>
      </c>
      <c r="G94" t="s">
        <v>12</v>
      </c>
      <c r="H94" t="s">
        <v>13</v>
      </c>
      <c r="I94">
        <v>5.0099999999999999E-2</v>
      </c>
      <c r="J94">
        <v>1.0900000000000001</v>
      </c>
      <c r="K94">
        <v>18.5</v>
      </c>
      <c r="L94" t="s">
        <v>14</v>
      </c>
      <c r="M94" t="s">
        <v>13</v>
      </c>
      <c r="N94">
        <v>1.32</v>
      </c>
      <c r="O94">
        <v>20.9</v>
      </c>
      <c r="P94">
        <v>614</v>
      </c>
      <c r="R94" s="4">
        <v>1.5</v>
      </c>
      <c r="S94" s="4">
        <v>1</v>
      </c>
      <c r="T94" s="4"/>
      <c r="U94" s="4">
        <f t="shared" si="7"/>
        <v>18.5</v>
      </c>
      <c r="V94" s="4">
        <f t="shared" si="8"/>
        <v>11</v>
      </c>
      <c r="W94" s="4">
        <f t="shared" si="9"/>
        <v>16.5</v>
      </c>
      <c r="Z94" s="7"/>
      <c r="AA94" s="7"/>
      <c r="AD94" s="4">
        <v>1</v>
      </c>
      <c r="AE94" s="4"/>
      <c r="AF94" s="4">
        <f t="shared" si="6"/>
        <v>614</v>
      </c>
      <c r="AG94" s="4">
        <f t="shared" si="10"/>
        <v>273</v>
      </c>
      <c r="AH94" s="4">
        <f t="shared" si="11"/>
        <v>409.5</v>
      </c>
      <c r="AK94" s="7"/>
      <c r="AL94" s="7"/>
      <c r="AO94" s="4"/>
      <c r="AP94" s="4"/>
      <c r="AQ94" s="4"/>
    </row>
    <row r="95" spans="1:43" x14ac:dyDescent="0.25">
      <c r="A95" s="1">
        <v>43916</v>
      </c>
      <c r="B95" t="s">
        <v>324</v>
      </c>
      <c r="C95" t="s">
        <v>325</v>
      </c>
      <c r="D95" t="s">
        <v>11</v>
      </c>
      <c r="E95">
        <v>1</v>
      </c>
      <c r="F95">
        <v>1</v>
      </c>
      <c r="G95" t="s">
        <v>12</v>
      </c>
      <c r="H95" t="s">
        <v>13</v>
      </c>
      <c r="I95">
        <v>7.6399999999999996E-2</v>
      </c>
      <c r="J95">
        <v>1.37</v>
      </c>
      <c r="K95">
        <v>23.9</v>
      </c>
      <c r="L95" t="s">
        <v>14</v>
      </c>
      <c r="M95" t="s">
        <v>13</v>
      </c>
      <c r="N95">
        <v>0.55000000000000004</v>
      </c>
      <c r="O95">
        <v>8.61</v>
      </c>
      <c r="P95">
        <v>252</v>
      </c>
      <c r="R95" s="4">
        <v>1</v>
      </c>
      <c r="S95" s="4">
        <v>1</v>
      </c>
      <c r="T95" s="4"/>
      <c r="U95" s="4">
        <f t="shared" si="7"/>
        <v>23.9</v>
      </c>
      <c r="V95" s="4">
        <f t="shared" si="8"/>
        <v>23.9</v>
      </c>
      <c r="W95" s="4">
        <f t="shared" si="9"/>
        <v>23.9</v>
      </c>
      <c r="X95" s="5">
        <f>100*(W95-25)/25</f>
        <v>-4.4000000000000057</v>
      </c>
      <c r="Y95" s="5" t="str">
        <f>IF((ABS(X95))&lt;=20,"PASS","FAIL")</f>
        <v>PASS</v>
      </c>
      <c r="AB95" s="7"/>
      <c r="AC95" s="7"/>
      <c r="AD95" s="4">
        <v>1</v>
      </c>
      <c r="AE95" s="4"/>
      <c r="AF95" s="4">
        <f t="shared" si="6"/>
        <v>252</v>
      </c>
      <c r="AG95" s="4">
        <f t="shared" si="10"/>
        <v>252</v>
      </c>
      <c r="AH95" s="4">
        <f t="shared" si="11"/>
        <v>252</v>
      </c>
      <c r="AI95" s="5">
        <f>100*(AH95-250)/250</f>
        <v>0.8</v>
      </c>
      <c r="AJ95" s="5" t="str">
        <f>IF((ABS(AI95))&lt;=20,"PASS","FAIL")</f>
        <v>PASS</v>
      </c>
      <c r="AM95" s="7"/>
      <c r="AN95" s="7"/>
      <c r="AO95" s="4"/>
      <c r="AP95" s="4"/>
      <c r="AQ95" s="4"/>
    </row>
    <row r="96" spans="1:43" x14ac:dyDescent="0.25">
      <c r="A96" s="1">
        <v>43916</v>
      </c>
      <c r="B96" t="s">
        <v>324</v>
      </c>
      <c r="C96" t="s">
        <v>189</v>
      </c>
      <c r="D96" t="s">
        <v>15</v>
      </c>
      <c r="E96">
        <v>1</v>
      </c>
      <c r="F96">
        <v>1</v>
      </c>
      <c r="G96" t="s">
        <v>12</v>
      </c>
      <c r="H96" t="s">
        <v>13</v>
      </c>
      <c r="I96">
        <v>-3.3099999999999997E-2</v>
      </c>
      <c r="J96">
        <v>-0.183</v>
      </c>
      <c r="K96">
        <v>-5.46</v>
      </c>
      <c r="L96" t="s">
        <v>14</v>
      </c>
      <c r="M96" t="s">
        <v>13</v>
      </c>
      <c r="N96">
        <v>1.91E-3</v>
      </c>
      <c r="O96">
        <v>-2.6100000000000002E-2</v>
      </c>
      <c r="P96">
        <v>-1.01</v>
      </c>
      <c r="R96" s="4">
        <v>1</v>
      </c>
      <c r="S96" s="4">
        <v>1</v>
      </c>
      <c r="T96" s="4"/>
      <c r="U96" s="4">
        <f t="shared" si="7"/>
        <v>-5.46</v>
      </c>
      <c r="V96" s="4">
        <f t="shared" si="8"/>
        <v>-5.46</v>
      </c>
      <c r="W96" s="4">
        <f t="shared" si="9"/>
        <v>-5.46</v>
      </c>
      <c r="AD96" s="4">
        <v>1</v>
      </c>
      <c r="AE96" s="4"/>
      <c r="AF96" s="4">
        <f t="shared" si="6"/>
        <v>-1.01</v>
      </c>
      <c r="AG96" s="4">
        <f t="shared" si="10"/>
        <v>-1.01</v>
      </c>
      <c r="AH96" s="4">
        <f t="shared" si="11"/>
        <v>-1.01</v>
      </c>
      <c r="AO96" s="4"/>
      <c r="AP96" s="4"/>
      <c r="AQ96" s="4"/>
    </row>
    <row r="97" spans="1:43" x14ac:dyDescent="0.25">
      <c r="A97" s="1">
        <v>43916</v>
      </c>
      <c r="B97" t="s">
        <v>324</v>
      </c>
      <c r="C97" t="s">
        <v>234</v>
      </c>
      <c r="D97">
        <v>51</v>
      </c>
      <c r="E97">
        <v>1</v>
      </c>
      <c r="F97">
        <v>1</v>
      </c>
      <c r="G97" t="s">
        <v>12</v>
      </c>
      <c r="H97" t="s">
        <v>13</v>
      </c>
      <c r="I97">
        <v>5.8799999999999998E-2</v>
      </c>
      <c r="J97">
        <v>1.32</v>
      </c>
      <c r="K97">
        <v>23</v>
      </c>
      <c r="L97" t="s">
        <v>14</v>
      </c>
      <c r="M97" t="s">
        <v>13</v>
      </c>
      <c r="N97">
        <v>1.1599999999999999</v>
      </c>
      <c r="O97">
        <v>18.3</v>
      </c>
      <c r="P97">
        <v>538</v>
      </c>
      <c r="R97" s="4">
        <v>1.5</v>
      </c>
      <c r="S97" s="4">
        <v>1</v>
      </c>
      <c r="T97" s="4"/>
      <c r="U97" s="4">
        <f t="shared" si="7"/>
        <v>23</v>
      </c>
      <c r="V97" s="4">
        <f t="shared" si="8"/>
        <v>15.5</v>
      </c>
      <c r="W97" s="4">
        <f t="shared" si="9"/>
        <v>23.25</v>
      </c>
      <c r="AD97" s="4">
        <v>1</v>
      </c>
      <c r="AE97" s="4"/>
      <c r="AF97" s="4">
        <f t="shared" si="6"/>
        <v>538</v>
      </c>
      <c r="AG97" s="4">
        <f t="shared" si="10"/>
        <v>197</v>
      </c>
      <c r="AH97" s="4">
        <f t="shared" si="11"/>
        <v>295.5</v>
      </c>
      <c r="AO97" s="4"/>
      <c r="AP97" s="4"/>
      <c r="AQ97" s="4"/>
    </row>
    <row r="98" spans="1:43" x14ac:dyDescent="0.25">
      <c r="A98" s="1">
        <v>43916</v>
      </c>
      <c r="B98" t="s">
        <v>324</v>
      </c>
      <c r="C98" t="s">
        <v>235</v>
      </c>
      <c r="D98">
        <v>52</v>
      </c>
      <c r="E98">
        <v>1</v>
      </c>
      <c r="F98">
        <v>1</v>
      </c>
      <c r="G98" t="s">
        <v>12</v>
      </c>
      <c r="H98" t="s">
        <v>13</v>
      </c>
      <c r="I98">
        <v>5.7599999999999998E-2</v>
      </c>
      <c r="J98">
        <v>1.3</v>
      </c>
      <c r="K98">
        <v>22.4</v>
      </c>
      <c r="L98" t="s">
        <v>14</v>
      </c>
      <c r="M98" t="s">
        <v>13</v>
      </c>
      <c r="N98">
        <v>1.64</v>
      </c>
      <c r="O98">
        <v>25.9</v>
      </c>
      <c r="P98">
        <v>762</v>
      </c>
      <c r="R98" s="4">
        <v>1.5</v>
      </c>
      <c r="S98" s="4">
        <v>1</v>
      </c>
      <c r="T98" s="4"/>
      <c r="U98" s="4">
        <f t="shared" si="7"/>
        <v>22.4</v>
      </c>
      <c r="V98" s="4">
        <f t="shared" si="8"/>
        <v>14.899999999999999</v>
      </c>
      <c r="W98" s="4">
        <f t="shared" si="9"/>
        <v>22.349999999999998</v>
      </c>
      <c r="AD98" s="4">
        <v>1</v>
      </c>
      <c r="AE98" s="4"/>
      <c r="AF98" s="4">
        <f t="shared" si="6"/>
        <v>762</v>
      </c>
      <c r="AG98" s="4">
        <f t="shared" si="10"/>
        <v>421</v>
      </c>
      <c r="AH98" s="4">
        <f t="shared" si="11"/>
        <v>631.5</v>
      </c>
      <c r="AO98" s="4"/>
      <c r="AP98" s="4"/>
      <c r="AQ98" s="4"/>
    </row>
    <row r="99" spans="1:43" x14ac:dyDescent="0.25">
      <c r="A99" s="1">
        <v>43916</v>
      </c>
      <c r="B99" t="s">
        <v>324</v>
      </c>
      <c r="C99" t="s">
        <v>236</v>
      </c>
      <c r="D99">
        <v>53</v>
      </c>
      <c r="E99">
        <v>1</v>
      </c>
      <c r="F99">
        <v>1</v>
      </c>
      <c r="G99" t="s">
        <v>12</v>
      </c>
      <c r="H99" t="s">
        <v>13</v>
      </c>
      <c r="I99">
        <v>5.1299999999999998E-2</v>
      </c>
      <c r="J99">
        <v>1.19</v>
      </c>
      <c r="K99">
        <v>20.399999999999999</v>
      </c>
      <c r="L99" t="s">
        <v>14</v>
      </c>
      <c r="M99" t="s">
        <v>13</v>
      </c>
      <c r="N99">
        <v>2.58</v>
      </c>
      <c r="O99">
        <v>41.1</v>
      </c>
      <c r="P99">
        <v>1220</v>
      </c>
      <c r="Q99">
        <f>(O99-0.0528)/0.0377</f>
        <v>1088.7851458885943</v>
      </c>
      <c r="R99" s="4">
        <v>1.5</v>
      </c>
      <c r="S99" s="4">
        <v>1</v>
      </c>
      <c r="T99" s="4"/>
      <c r="U99" s="4">
        <f t="shared" si="7"/>
        <v>20.399999999999999</v>
      </c>
      <c r="V99" s="4">
        <f t="shared" si="8"/>
        <v>12.899999999999999</v>
      </c>
      <c r="W99" s="4">
        <f t="shared" si="9"/>
        <v>19.349999999999998</v>
      </c>
      <c r="X99" s="5"/>
      <c r="Y99" s="5"/>
      <c r="Z99" s="7">
        <f>ABS(100*ABS(W99-W91)/AVERAGE(W99,W91))</f>
        <v>3.1496062992125875</v>
      </c>
      <c r="AA99" s="7" t="str">
        <f>IF(W99&gt;10, (IF((AND(Z99&gt;=0,Z99&lt;=20)=TRUE),"PASS","FAIL")),(IF((AND(Z99&gt;=0,Z99&lt;=50)=TRUE),"PASS","FAIL")))</f>
        <v>PASS</v>
      </c>
      <c r="AD99" s="4">
        <v>3</v>
      </c>
      <c r="AE99" s="4" t="s">
        <v>410</v>
      </c>
      <c r="AF99" s="4">
        <f t="shared" si="6"/>
        <v>1220</v>
      </c>
      <c r="AG99" s="4">
        <f t="shared" si="10"/>
        <v>879</v>
      </c>
      <c r="AH99" s="4">
        <f t="shared" si="11"/>
        <v>1318.5</v>
      </c>
      <c r="AI99" s="5"/>
      <c r="AJ99" s="5"/>
      <c r="AK99" s="7">
        <f>ABS(100*ABS(AH99-AH91)/AVERAGE(AH99,AH91))</f>
        <v>15.779963470498009</v>
      </c>
      <c r="AL99" s="7" t="str">
        <f>IF(AH99&gt;10, (IF((AND(AK99&gt;=0,AK99&lt;=20)=TRUE),"PASS","FAIL")),(IF((AND(AK99&gt;=0,AK99&lt;=50)=TRUE),"PASS","FAIL")))</f>
        <v>PASS</v>
      </c>
      <c r="AO99" s="4"/>
      <c r="AP99" s="4"/>
      <c r="AQ99" s="4"/>
    </row>
    <row r="100" spans="1:43" x14ac:dyDescent="0.25">
      <c r="A100" s="1">
        <v>43916</v>
      </c>
      <c r="B100" t="s">
        <v>324</v>
      </c>
      <c r="C100" t="s">
        <v>237</v>
      </c>
      <c r="D100">
        <v>54</v>
      </c>
      <c r="E100">
        <v>1</v>
      </c>
      <c r="F100">
        <v>1</v>
      </c>
      <c r="G100" t="s">
        <v>12</v>
      </c>
      <c r="H100" t="s">
        <v>13</v>
      </c>
      <c r="I100">
        <v>7.9799999999999996E-2</v>
      </c>
      <c r="J100">
        <v>1.24</v>
      </c>
      <c r="K100">
        <v>21.4</v>
      </c>
      <c r="L100" t="s">
        <v>14</v>
      </c>
      <c r="M100" t="s">
        <v>13</v>
      </c>
      <c r="N100">
        <v>1.65</v>
      </c>
      <c r="O100">
        <v>26</v>
      </c>
      <c r="P100">
        <v>766</v>
      </c>
      <c r="R100" s="4">
        <v>1.5</v>
      </c>
      <c r="S100" s="4">
        <v>1</v>
      </c>
      <c r="T100" s="4"/>
      <c r="U100" s="4">
        <f t="shared" si="7"/>
        <v>21.4</v>
      </c>
      <c r="V100" s="4">
        <f t="shared" si="8"/>
        <v>13.899999999999999</v>
      </c>
      <c r="W100" s="4">
        <f t="shared" si="9"/>
        <v>20.849999999999998</v>
      </c>
      <c r="AB100" s="7">
        <f>100*((W100*10250)-(W98*10000))/(1000*250)</f>
        <v>-3.915</v>
      </c>
      <c r="AC100" s="7" t="str">
        <f>IF(W100&gt;30, (IF((AND(AB100&gt;=80,AB100&lt;=120)=TRUE),"PASS","FAIL")),(IF((AND(AB100&gt;=50,AB100&lt;=150)=TRUE),"PASS","FAIL")))</f>
        <v>FAIL</v>
      </c>
      <c r="AD100" s="4">
        <v>1</v>
      </c>
      <c r="AE100" s="4"/>
      <c r="AF100" s="4">
        <f t="shared" si="6"/>
        <v>766</v>
      </c>
      <c r="AG100" s="4">
        <f t="shared" si="10"/>
        <v>425</v>
      </c>
      <c r="AH100" s="4">
        <f t="shared" si="11"/>
        <v>637.5</v>
      </c>
      <c r="AM100" s="7">
        <f>100*((AH100*10250)-(AH98*10000))/(10000*250)</f>
        <v>8.7750000000000004</v>
      </c>
      <c r="AN100" s="7" t="str">
        <f>IF(AH100&gt;30, (IF((AND(AM100&gt;=80,AM100&lt;=120)=TRUE),"PASS","FAIL")),(IF((AND(AM100&gt;=50,AM100&lt;=150)=TRUE),"PASS","FAIL")))</f>
        <v>FAIL</v>
      </c>
      <c r="AO100" s="4"/>
      <c r="AP100" s="4"/>
      <c r="AQ100" s="4"/>
    </row>
    <row r="101" spans="1:43" x14ac:dyDescent="0.25">
      <c r="A101" s="1">
        <v>43916</v>
      </c>
      <c r="B101" t="s">
        <v>324</v>
      </c>
      <c r="C101" t="s">
        <v>238</v>
      </c>
      <c r="D101">
        <v>55</v>
      </c>
      <c r="E101">
        <v>1</v>
      </c>
      <c r="F101">
        <v>1</v>
      </c>
      <c r="G101" t="s">
        <v>12</v>
      </c>
      <c r="H101" t="s">
        <v>13</v>
      </c>
      <c r="I101">
        <v>6.8900000000000003E-2</v>
      </c>
      <c r="J101">
        <v>1.63</v>
      </c>
      <c r="K101">
        <v>28.7</v>
      </c>
      <c r="L101" t="s">
        <v>14</v>
      </c>
      <c r="M101" t="s">
        <v>13</v>
      </c>
      <c r="N101">
        <v>2.12</v>
      </c>
      <c r="O101">
        <v>33.6</v>
      </c>
      <c r="P101">
        <v>995</v>
      </c>
      <c r="R101" s="4">
        <v>1.5</v>
      </c>
      <c r="S101" s="4">
        <v>1</v>
      </c>
      <c r="T101" s="4"/>
      <c r="U101" s="4">
        <f t="shared" si="7"/>
        <v>28.7</v>
      </c>
      <c r="V101" s="4">
        <f t="shared" si="8"/>
        <v>21.2</v>
      </c>
      <c r="W101" s="4">
        <f t="shared" si="9"/>
        <v>31.799999999999997</v>
      </c>
      <c r="X101" s="5"/>
      <c r="Y101" s="5"/>
      <c r="AD101" s="4">
        <v>1</v>
      </c>
      <c r="AE101" s="4"/>
      <c r="AF101" s="4">
        <f t="shared" si="6"/>
        <v>995</v>
      </c>
      <c r="AG101" s="4">
        <f t="shared" si="10"/>
        <v>654</v>
      </c>
      <c r="AH101" s="4">
        <f t="shared" si="11"/>
        <v>981</v>
      </c>
      <c r="AI101" s="5"/>
      <c r="AJ101" s="5"/>
      <c r="AO101" s="4"/>
      <c r="AP101" s="4"/>
      <c r="AQ101" s="4"/>
    </row>
    <row r="102" spans="1:43" x14ac:dyDescent="0.25">
      <c r="A102" s="1">
        <v>43916</v>
      </c>
      <c r="B102" t="s">
        <v>324</v>
      </c>
      <c r="C102" t="s">
        <v>239</v>
      </c>
      <c r="D102">
        <v>56</v>
      </c>
      <c r="E102">
        <v>1</v>
      </c>
      <c r="F102">
        <v>1</v>
      </c>
      <c r="G102" t="s">
        <v>12</v>
      </c>
      <c r="H102" t="s">
        <v>13</v>
      </c>
      <c r="I102">
        <v>4.65E-2</v>
      </c>
      <c r="J102">
        <v>0.98199999999999998</v>
      </c>
      <c r="K102">
        <v>16.5</v>
      </c>
      <c r="L102" t="s">
        <v>14</v>
      </c>
      <c r="M102" t="s">
        <v>13</v>
      </c>
      <c r="N102">
        <v>1.0900000000000001</v>
      </c>
      <c r="O102">
        <v>17.3</v>
      </c>
      <c r="P102">
        <v>509</v>
      </c>
      <c r="R102" s="4">
        <v>1.5</v>
      </c>
      <c r="S102" s="4">
        <v>1</v>
      </c>
      <c r="T102" s="4"/>
      <c r="U102" s="4">
        <f t="shared" si="7"/>
        <v>16.5</v>
      </c>
      <c r="V102" s="4">
        <f t="shared" si="8"/>
        <v>9</v>
      </c>
      <c r="W102" s="4">
        <f t="shared" si="9"/>
        <v>13.5</v>
      </c>
      <c r="AD102" s="4">
        <v>1</v>
      </c>
      <c r="AE102" s="4"/>
      <c r="AF102" s="4">
        <f t="shared" si="6"/>
        <v>509</v>
      </c>
      <c r="AG102" s="4">
        <f t="shared" si="10"/>
        <v>168</v>
      </c>
      <c r="AH102" s="4">
        <f t="shared" si="11"/>
        <v>252</v>
      </c>
      <c r="AO102" s="4"/>
      <c r="AP102" s="4"/>
      <c r="AQ102" s="4"/>
    </row>
    <row r="103" spans="1:43" x14ac:dyDescent="0.25">
      <c r="A103" s="1">
        <v>43916</v>
      </c>
      <c r="B103" t="s">
        <v>324</v>
      </c>
      <c r="C103" t="s">
        <v>240</v>
      </c>
      <c r="D103">
        <v>57</v>
      </c>
      <c r="E103">
        <v>1</v>
      </c>
      <c r="F103">
        <v>1</v>
      </c>
      <c r="G103" t="s">
        <v>12</v>
      </c>
      <c r="H103" t="s">
        <v>13</v>
      </c>
      <c r="I103">
        <v>4.6399999999999997E-2</v>
      </c>
      <c r="J103">
        <v>1.01</v>
      </c>
      <c r="K103">
        <v>17</v>
      </c>
      <c r="L103" t="s">
        <v>14</v>
      </c>
      <c r="M103" t="s">
        <v>13</v>
      </c>
      <c r="N103">
        <v>1.22</v>
      </c>
      <c r="O103">
        <v>19.3</v>
      </c>
      <c r="P103">
        <v>567</v>
      </c>
      <c r="R103" s="4">
        <v>1.5</v>
      </c>
      <c r="S103" s="4">
        <v>1</v>
      </c>
      <c r="T103" s="4"/>
      <c r="U103" s="4">
        <f t="shared" si="7"/>
        <v>17</v>
      </c>
      <c r="V103" s="4">
        <f t="shared" si="8"/>
        <v>9.5</v>
      </c>
      <c r="W103" s="4">
        <f t="shared" si="9"/>
        <v>14.25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6"/>
        <v>567</v>
      </c>
      <c r="AG103" s="4">
        <f t="shared" si="10"/>
        <v>226</v>
      </c>
      <c r="AH103" s="4">
        <f t="shared" si="11"/>
        <v>339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 x14ac:dyDescent="0.25">
      <c r="A104" s="1">
        <v>43916</v>
      </c>
      <c r="B104" t="s">
        <v>324</v>
      </c>
      <c r="C104" t="s">
        <v>241</v>
      </c>
      <c r="D104">
        <v>58</v>
      </c>
      <c r="E104">
        <v>1</v>
      </c>
      <c r="F104">
        <v>1</v>
      </c>
      <c r="G104" t="s">
        <v>12</v>
      </c>
      <c r="H104" t="s">
        <v>13</v>
      </c>
      <c r="I104">
        <v>6.1499999999999999E-2</v>
      </c>
      <c r="J104">
        <v>1.36</v>
      </c>
      <c r="K104">
        <v>23.7</v>
      </c>
      <c r="L104" t="s">
        <v>14</v>
      </c>
      <c r="M104" t="s">
        <v>13</v>
      </c>
      <c r="N104">
        <v>2.73</v>
      </c>
      <c r="O104">
        <v>43.5</v>
      </c>
      <c r="P104">
        <v>1290</v>
      </c>
      <c r="Q104">
        <f>(O104-0.0528)/0.0377</f>
        <v>1152.4456233421752</v>
      </c>
      <c r="R104" s="4">
        <v>1.5</v>
      </c>
      <c r="S104" s="4">
        <v>1</v>
      </c>
      <c r="T104" s="4"/>
      <c r="U104" s="4">
        <f t="shared" si="7"/>
        <v>23.7</v>
      </c>
      <c r="V104" s="4">
        <f t="shared" si="8"/>
        <v>16.2</v>
      </c>
      <c r="W104" s="4">
        <f t="shared" si="9"/>
        <v>24.299999999999997</v>
      </c>
      <c r="X104" s="4"/>
      <c r="Y104" s="4"/>
      <c r="Z104" s="4"/>
      <c r="AA104" s="4"/>
      <c r="AB104" s="7"/>
      <c r="AC104" s="7"/>
      <c r="AD104" s="4">
        <v>2</v>
      </c>
      <c r="AE104" s="4" t="s">
        <v>421</v>
      </c>
      <c r="AF104" s="4">
        <v>1152.4456233421752</v>
      </c>
      <c r="AG104" s="4">
        <f t="shared" si="10"/>
        <v>811.44562334217517</v>
      </c>
      <c r="AH104" s="4">
        <f t="shared" si="11"/>
        <v>1217.1684350132628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 x14ac:dyDescent="0.25">
      <c r="A105" s="1">
        <v>43916</v>
      </c>
      <c r="B105" t="s">
        <v>324</v>
      </c>
      <c r="C105" t="s">
        <v>242</v>
      </c>
      <c r="D105">
        <v>59</v>
      </c>
      <c r="E105">
        <v>1</v>
      </c>
      <c r="F105">
        <v>1</v>
      </c>
      <c r="G105" t="s">
        <v>12</v>
      </c>
      <c r="H105" t="s">
        <v>13</v>
      </c>
      <c r="I105">
        <v>9.5699999999999993E-2</v>
      </c>
      <c r="J105">
        <v>2.11</v>
      </c>
      <c r="K105">
        <v>37.799999999999997</v>
      </c>
      <c r="L105" t="s">
        <v>14</v>
      </c>
      <c r="M105" t="s">
        <v>13</v>
      </c>
      <c r="N105">
        <v>1.91</v>
      </c>
      <c r="O105">
        <v>30.2</v>
      </c>
      <c r="P105">
        <v>890</v>
      </c>
      <c r="R105" s="4">
        <v>1.5</v>
      </c>
      <c r="S105" s="4">
        <v>1</v>
      </c>
      <c r="T105" s="4"/>
      <c r="U105" s="4">
        <f t="shared" si="7"/>
        <v>37.799999999999997</v>
      </c>
      <c r="V105" s="4">
        <f t="shared" si="8"/>
        <v>30.299999999999997</v>
      </c>
      <c r="W105" s="4">
        <f t="shared" si="9"/>
        <v>45.449999999999996</v>
      </c>
      <c r="X105" s="5"/>
      <c r="Y105" s="5"/>
      <c r="Z105" s="7"/>
      <c r="AA105" s="7"/>
      <c r="AB105" s="5"/>
      <c r="AC105" s="5"/>
      <c r="AD105" s="4">
        <v>1</v>
      </c>
      <c r="AE105" s="4"/>
      <c r="AF105" s="4">
        <f t="shared" si="6"/>
        <v>890</v>
      </c>
      <c r="AG105" s="4">
        <f t="shared" si="10"/>
        <v>549</v>
      </c>
      <c r="AH105" s="4">
        <f t="shared" si="11"/>
        <v>823.5</v>
      </c>
      <c r="AI105" s="5"/>
      <c r="AJ105" s="5"/>
      <c r="AK105" s="7"/>
      <c r="AL105" s="7"/>
      <c r="AM105" s="5"/>
      <c r="AN105" s="5"/>
      <c r="AO105" s="4"/>
      <c r="AP105" s="4"/>
      <c r="AQ105" s="4"/>
    </row>
    <row r="106" spans="1:43" x14ac:dyDescent="0.25">
      <c r="A106" s="1">
        <v>43916</v>
      </c>
      <c r="B106" t="s">
        <v>324</v>
      </c>
      <c r="C106" t="s">
        <v>243</v>
      </c>
      <c r="D106">
        <v>60</v>
      </c>
      <c r="E106">
        <v>1</v>
      </c>
      <c r="F106">
        <v>1</v>
      </c>
      <c r="G106" t="s">
        <v>12</v>
      </c>
      <c r="H106" t="s">
        <v>13</v>
      </c>
      <c r="I106">
        <v>6.1199999999999997E-2</v>
      </c>
      <c r="J106">
        <v>1.38</v>
      </c>
      <c r="K106">
        <v>23.9</v>
      </c>
      <c r="L106" t="s">
        <v>14</v>
      </c>
      <c r="M106" t="s">
        <v>13</v>
      </c>
      <c r="N106">
        <v>1.49</v>
      </c>
      <c r="O106">
        <v>23.8</v>
      </c>
      <c r="P106">
        <v>701</v>
      </c>
      <c r="R106" s="4">
        <v>1.5</v>
      </c>
      <c r="S106" s="4">
        <v>1</v>
      </c>
      <c r="T106" s="4"/>
      <c r="U106" s="4">
        <f t="shared" si="7"/>
        <v>23.9</v>
      </c>
      <c r="V106" s="4">
        <f t="shared" si="8"/>
        <v>16.399999999999999</v>
      </c>
      <c r="W106" s="4">
        <f t="shared" si="9"/>
        <v>24.599999999999998</v>
      </c>
      <c r="AD106" s="4">
        <v>1</v>
      </c>
      <c r="AE106" s="4"/>
      <c r="AF106" s="4">
        <f t="shared" si="6"/>
        <v>701</v>
      </c>
      <c r="AG106" s="4">
        <f t="shared" si="10"/>
        <v>360</v>
      </c>
      <c r="AH106" s="4">
        <f t="shared" si="11"/>
        <v>540</v>
      </c>
      <c r="AO106" s="4"/>
      <c r="AP106" s="4"/>
      <c r="AQ106" s="4"/>
    </row>
    <row r="107" spans="1:43" x14ac:dyDescent="0.25">
      <c r="A107" s="1">
        <v>43916</v>
      </c>
      <c r="B107" t="s">
        <v>324</v>
      </c>
      <c r="C107" t="s">
        <v>325</v>
      </c>
      <c r="D107" t="s">
        <v>11</v>
      </c>
      <c r="E107">
        <v>1</v>
      </c>
      <c r="F107">
        <v>1</v>
      </c>
      <c r="G107" t="s">
        <v>12</v>
      </c>
      <c r="H107" t="s">
        <v>13</v>
      </c>
      <c r="I107">
        <v>7.5499999999999998E-2</v>
      </c>
      <c r="J107">
        <v>1.37</v>
      </c>
      <c r="K107">
        <v>23.8</v>
      </c>
      <c r="L107" t="s">
        <v>14</v>
      </c>
      <c r="M107" t="s">
        <v>13</v>
      </c>
      <c r="N107">
        <v>0.54300000000000004</v>
      </c>
      <c r="O107">
        <v>8.61</v>
      </c>
      <c r="P107">
        <v>251</v>
      </c>
      <c r="R107" s="4">
        <v>1</v>
      </c>
      <c r="S107" s="4">
        <v>1</v>
      </c>
      <c r="T107" s="4"/>
      <c r="U107" s="4">
        <f t="shared" si="7"/>
        <v>23.8</v>
      </c>
      <c r="V107" s="4">
        <f t="shared" si="8"/>
        <v>23.8</v>
      </c>
      <c r="W107" s="4">
        <f t="shared" si="9"/>
        <v>23.8</v>
      </c>
      <c r="X107" s="5">
        <f>100*(W107-25)/25</f>
        <v>-4.7999999999999972</v>
      </c>
      <c r="Y107" s="5" t="str">
        <f>IF((ABS(X107))&lt;=20,"PASS","FAIL")</f>
        <v>PASS</v>
      </c>
      <c r="AD107" s="4">
        <v>1</v>
      </c>
      <c r="AE107" s="4"/>
      <c r="AF107" s="4">
        <f t="shared" si="6"/>
        <v>251</v>
      </c>
      <c r="AG107" s="4">
        <f t="shared" si="10"/>
        <v>251</v>
      </c>
      <c r="AH107" s="4">
        <f t="shared" si="11"/>
        <v>251</v>
      </c>
      <c r="AI107" s="5">
        <f>100*(AH107-250)/250</f>
        <v>0.4</v>
      </c>
      <c r="AJ107" s="5" t="str">
        <f>IF((ABS(AI107))&lt;=20,"PASS","FAIL")</f>
        <v>PASS</v>
      </c>
      <c r="AO107" s="4"/>
      <c r="AP107" s="4"/>
      <c r="AQ107" s="4"/>
    </row>
    <row r="108" spans="1:43" x14ac:dyDescent="0.25">
      <c r="A108" s="1">
        <v>43916</v>
      </c>
      <c r="B108" t="s">
        <v>324</v>
      </c>
      <c r="C108" t="s">
        <v>189</v>
      </c>
      <c r="D108" t="s">
        <v>15</v>
      </c>
      <c r="E108">
        <v>1</v>
      </c>
      <c r="F108">
        <v>1</v>
      </c>
      <c r="G108" t="s">
        <v>12</v>
      </c>
      <c r="H108" t="s">
        <v>13</v>
      </c>
      <c r="I108">
        <v>2.0799999999999999E-2</v>
      </c>
      <c r="J108">
        <v>9.6500000000000002E-2</v>
      </c>
      <c r="K108">
        <v>-0.16800000000000001</v>
      </c>
      <c r="L108" t="s">
        <v>14</v>
      </c>
      <c r="M108" t="s">
        <v>13</v>
      </c>
      <c r="N108">
        <v>-4.13E-3</v>
      </c>
      <c r="O108">
        <v>-3.0200000000000001E-2</v>
      </c>
      <c r="P108">
        <v>-1.1299999999999999</v>
      </c>
      <c r="R108" s="4">
        <v>1</v>
      </c>
      <c r="S108" s="4">
        <v>1</v>
      </c>
      <c r="T108" s="4"/>
      <c r="U108" s="4">
        <f t="shared" si="7"/>
        <v>-0.16800000000000001</v>
      </c>
      <c r="V108" s="4">
        <f t="shared" si="8"/>
        <v>-0.16800000000000001</v>
      </c>
      <c r="W108" s="4">
        <f t="shared" si="9"/>
        <v>-0.16800000000000001</v>
      </c>
      <c r="Z108" s="7"/>
      <c r="AA108" s="7"/>
      <c r="AD108" s="4">
        <v>1</v>
      </c>
      <c r="AE108" s="4"/>
      <c r="AF108" s="4">
        <f t="shared" si="6"/>
        <v>-1.1299999999999999</v>
      </c>
      <c r="AG108" s="4">
        <f t="shared" si="10"/>
        <v>-1.1299999999999999</v>
      </c>
      <c r="AH108" s="4">
        <f t="shared" si="11"/>
        <v>-1.1299999999999999</v>
      </c>
      <c r="AK108" s="7"/>
      <c r="AL108" s="7"/>
      <c r="AO108" s="4"/>
      <c r="AP108" s="4"/>
      <c r="AQ108" s="4"/>
    </row>
    <row r="109" spans="1:43" x14ac:dyDescent="0.25">
      <c r="A109" s="1">
        <v>43916</v>
      </c>
      <c r="B109" t="s">
        <v>324</v>
      </c>
      <c r="C109" t="s">
        <v>244</v>
      </c>
      <c r="D109">
        <v>61</v>
      </c>
      <c r="E109">
        <v>1</v>
      </c>
      <c r="F109">
        <v>1</v>
      </c>
      <c r="G109" t="s">
        <v>12</v>
      </c>
      <c r="H109" t="s">
        <v>13</v>
      </c>
      <c r="I109">
        <v>5.7500000000000002E-2</v>
      </c>
      <c r="J109">
        <v>1.32</v>
      </c>
      <c r="K109">
        <v>22.9</v>
      </c>
      <c r="L109" t="s">
        <v>14</v>
      </c>
      <c r="M109" t="s">
        <v>13</v>
      </c>
      <c r="N109">
        <v>1.92</v>
      </c>
      <c r="O109">
        <v>30.4</v>
      </c>
      <c r="P109">
        <v>899</v>
      </c>
      <c r="R109" s="4">
        <v>1.5</v>
      </c>
      <c r="S109" s="4">
        <v>1</v>
      </c>
      <c r="T109" s="4"/>
      <c r="U109" s="4">
        <f t="shared" si="7"/>
        <v>22.9</v>
      </c>
      <c r="V109" s="4">
        <f t="shared" si="8"/>
        <v>15.399999999999999</v>
      </c>
      <c r="W109" s="4">
        <f t="shared" si="9"/>
        <v>23.099999999999998</v>
      </c>
      <c r="X109" s="5"/>
      <c r="Y109" s="5"/>
      <c r="AB109" s="7"/>
      <c r="AC109" s="7"/>
      <c r="AD109" s="4">
        <v>1</v>
      </c>
      <c r="AE109" s="4"/>
      <c r="AF109" s="4">
        <f t="shared" si="6"/>
        <v>899</v>
      </c>
      <c r="AG109" s="4">
        <f t="shared" si="10"/>
        <v>558</v>
      </c>
      <c r="AH109" s="4">
        <f t="shared" si="11"/>
        <v>837</v>
      </c>
      <c r="AI109" s="5"/>
      <c r="AJ109" s="5"/>
      <c r="AM109" s="7"/>
      <c r="AN109" s="7"/>
      <c r="AO109" s="4"/>
      <c r="AP109" s="4"/>
      <c r="AQ109" s="4"/>
    </row>
    <row r="110" spans="1:43" x14ac:dyDescent="0.25">
      <c r="A110" s="1">
        <v>43916</v>
      </c>
      <c r="B110" t="s">
        <v>324</v>
      </c>
      <c r="C110" t="s">
        <v>245</v>
      </c>
      <c r="D110">
        <v>62</v>
      </c>
      <c r="E110">
        <v>1</v>
      </c>
      <c r="F110">
        <v>1</v>
      </c>
      <c r="G110" t="s">
        <v>12</v>
      </c>
      <c r="H110" t="s">
        <v>13</v>
      </c>
      <c r="I110">
        <v>0.10199999999999999</v>
      </c>
      <c r="J110">
        <v>2.21</v>
      </c>
      <c r="K110">
        <v>39.6</v>
      </c>
      <c r="L110" t="s">
        <v>14</v>
      </c>
      <c r="M110" t="s">
        <v>13</v>
      </c>
      <c r="N110">
        <v>1.88</v>
      </c>
      <c r="O110">
        <v>29.9</v>
      </c>
      <c r="P110">
        <v>882</v>
      </c>
      <c r="R110" s="4">
        <v>1.5</v>
      </c>
      <c r="S110" s="4">
        <v>1</v>
      </c>
      <c r="T110" s="4"/>
      <c r="U110" s="4">
        <f t="shared" si="7"/>
        <v>39.6</v>
      </c>
      <c r="V110" s="4">
        <f t="shared" si="8"/>
        <v>32.1</v>
      </c>
      <c r="W110" s="4">
        <f t="shared" si="9"/>
        <v>48.150000000000006</v>
      </c>
      <c r="X110" s="5"/>
      <c r="Y110" s="5"/>
      <c r="AD110" s="4">
        <v>1</v>
      </c>
      <c r="AE110" s="4"/>
      <c r="AF110" s="4">
        <f t="shared" si="6"/>
        <v>882</v>
      </c>
      <c r="AG110" s="4">
        <f t="shared" si="10"/>
        <v>541</v>
      </c>
      <c r="AH110" s="4">
        <f t="shared" si="11"/>
        <v>811.5</v>
      </c>
      <c r="AI110" s="5"/>
      <c r="AJ110" s="5"/>
      <c r="AO110" s="4"/>
      <c r="AP110" s="4"/>
      <c r="AQ110" s="4"/>
    </row>
    <row r="111" spans="1:43" x14ac:dyDescent="0.25">
      <c r="A111" s="1">
        <v>43916</v>
      </c>
      <c r="B111" t="s">
        <v>324</v>
      </c>
      <c r="C111" t="s">
        <v>246</v>
      </c>
      <c r="D111">
        <v>63</v>
      </c>
      <c r="E111">
        <v>1</v>
      </c>
      <c r="F111">
        <v>1</v>
      </c>
      <c r="G111" t="s">
        <v>12</v>
      </c>
      <c r="H111" t="s">
        <v>13</v>
      </c>
      <c r="I111">
        <v>6.08E-2</v>
      </c>
      <c r="J111">
        <v>1.37</v>
      </c>
      <c r="K111">
        <v>23.9</v>
      </c>
      <c r="L111" t="s">
        <v>14</v>
      </c>
      <c r="M111" t="s">
        <v>13</v>
      </c>
      <c r="N111">
        <v>1.18</v>
      </c>
      <c r="O111">
        <v>18.7</v>
      </c>
      <c r="P111">
        <v>549</v>
      </c>
      <c r="R111" s="4">
        <v>1.5</v>
      </c>
      <c r="S111" s="4">
        <v>1</v>
      </c>
      <c r="T111" s="4"/>
      <c r="U111" s="4">
        <f t="shared" si="7"/>
        <v>23.9</v>
      </c>
      <c r="V111" s="4">
        <f t="shared" si="8"/>
        <v>16.399999999999999</v>
      </c>
      <c r="W111" s="4">
        <f t="shared" si="9"/>
        <v>24.599999999999998</v>
      </c>
      <c r="AD111" s="4">
        <v>1</v>
      </c>
      <c r="AE111" s="4"/>
      <c r="AF111" s="4">
        <f t="shared" si="6"/>
        <v>549</v>
      </c>
      <c r="AG111" s="4">
        <f t="shared" si="10"/>
        <v>208</v>
      </c>
      <c r="AH111" s="4">
        <f t="shared" si="11"/>
        <v>312</v>
      </c>
      <c r="AO111" s="4"/>
      <c r="AP111" s="4"/>
      <c r="AQ111" s="4"/>
    </row>
    <row r="112" spans="1:43" x14ac:dyDescent="0.25">
      <c r="A112" s="1">
        <v>43916</v>
      </c>
      <c r="B112" t="s">
        <v>324</v>
      </c>
      <c r="C112" t="s">
        <v>247</v>
      </c>
      <c r="D112">
        <v>64</v>
      </c>
      <c r="E112">
        <v>1</v>
      </c>
      <c r="F112">
        <v>1</v>
      </c>
      <c r="G112" t="s">
        <v>12</v>
      </c>
      <c r="H112" t="s">
        <v>13</v>
      </c>
      <c r="I112">
        <v>6.5000000000000002E-2</v>
      </c>
      <c r="J112">
        <v>1.48</v>
      </c>
      <c r="K112">
        <v>25.8</v>
      </c>
      <c r="L112" t="s">
        <v>14</v>
      </c>
      <c r="M112" t="s">
        <v>13</v>
      </c>
      <c r="N112">
        <v>1.7</v>
      </c>
      <c r="O112">
        <v>26.8</v>
      </c>
      <c r="P112">
        <v>791</v>
      </c>
      <c r="R112" s="4">
        <v>1.5</v>
      </c>
      <c r="S112" s="4">
        <v>1</v>
      </c>
      <c r="T112" s="4"/>
      <c r="U112" s="4">
        <f t="shared" si="7"/>
        <v>25.8</v>
      </c>
      <c r="V112" s="4">
        <f t="shared" si="8"/>
        <v>18.3</v>
      </c>
      <c r="W112" s="4">
        <f t="shared" si="9"/>
        <v>27.450000000000003</v>
      </c>
      <c r="AD112" s="4">
        <v>1</v>
      </c>
      <c r="AE112" s="4"/>
      <c r="AF112" s="4">
        <f t="shared" si="6"/>
        <v>791</v>
      </c>
      <c r="AG112" s="4">
        <f t="shared" si="10"/>
        <v>450</v>
      </c>
      <c r="AH112" s="4">
        <f t="shared" si="11"/>
        <v>675</v>
      </c>
      <c r="AO112" s="4"/>
      <c r="AP112" s="4"/>
      <c r="AQ112" s="4"/>
    </row>
    <row r="113" spans="1:43" x14ac:dyDescent="0.25">
      <c r="A113" s="1">
        <v>43916</v>
      </c>
      <c r="B113" t="s">
        <v>324</v>
      </c>
      <c r="C113" t="s">
        <v>248</v>
      </c>
      <c r="D113">
        <v>65</v>
      </c>
      <c r="E113">
        <v>1</v>
      </c>
      <c r="F113">
        <v>1</v>
      </c>
      <c r="G113" t="s">
        <v>12</v>
      </c>
      <c r="H113" t="s">
        <v>13</v>
      </c>
      <c r="I113">
        <v>9.9099999999999994E-2</v>
      </c>
      <c r="J113">
        <v>2.14</v>
      </c>
      <c r="K113">
        <v>38.200000000000003</v>
      </c>
      <c r="L113" t="s">
        <v>14</v>
      </c>
      <c r="M113" t="s">
        <v>13</v>
      </c>
      <c r="N113">
        <v>1.9</v>
      </c>
      <c r="O113">
        <v>30.1</v>
      </c>
      <c r="P113">
        <v>888</v>
      </c>
      <c r="R113" s="4">
        <v>1.5</v>
      </c>
      <c r="S113" s="4">
        <v>1</v>
      </c>
      <c r="T113" s="4"/>
      <c r="U113" s="4">
        <f t="shared" si="7"/>
        <v>38.200000000000003</v>
      </c>
      <c r="V113" s="4">
        <f t="shared" si="8"/>
        <v>30.700000000000003</v>
      </c>
      <c r="W113" s="4">
        <f t="shared" si="9"/>
        <v>46.050000000000004</v>
      </c>
      <c r="X113" s="5"/>
      <c r="Y113" s="5"/>
      <c r="Z113" s="7">
        <f>ABS(100*ABS(W113-W105)/AVERAGE(W113,W105))</f>
        <v>1.3114754098360841</v>
      </c>
      <c r="AA113" s="7" t="str">
        <f>IF(W113&gt;10, (IF((AND(Z113&gt;=0,Z113&lt;=20)=TRUE),"PASS","FAIL")),(IF((AND(Z113&gt;=0,Z113&lt;=50)=TRUE),"PASS","FAIL")))</f>
        <v>PASS</v>
      </c>
      <c r="AB113" s="4"/>
      <c r="AC113" s="4"/>
      <c r="AD113" s="4">
        <v>1</v>
      </c>
      <c r="AE113" s="4"/>
      <c r="AF113" s="4">
        <f t="shared" si="6"/>
        <v>888</v>
      </c>
      <c r="AG113" s="4">
        <f t="shared" si="10"/>
        <v>547</v>
      </c>
      <c r="AH113" s="4">
        <f t="shared" si="11"/>
        <v>820.5</v>
      </c>
      <c r="AI113" s="5"/>
      <c r="AJ113" s="5"/>
      <c r="AK113" s="7">
        <f>ABS(100*ABS(AH113-AH105)/AVERAGE(AH113,AH105))</f>
        <v>0.36496350364963503</v>
      </c>
      <c r="AL113" s="7" t="str">
        <f>IF(AH113&gt;10, (IF((AND(AK113&gt;=0,AK113&lt;=20)=TRUE),"PASS","FAIL")),(IF((AND(AK113&gt;=0,AK113&lt;=50)=TRUE),"PASS","FAIL")))</f>
        <v>PASS</v>
      </c>
      <c r="AM113" s="4"/>
      <c r="AN113" s="4"/>
      <c r="AO113" s="4"/>
      <c r="AP113" s="4"/>
      <c r="AQ113" s="4"/>
    </row>
    <row r="114" spans="1:43" x14ac:dyDescent="0.25">
      <c r="A114" s="1">
        <v>43916</v>
      </c>
      <c r="B114" t="s">
        <v>324</v>
      </c>
      <c r="C114" t="s">
        <v>249</v>
      </c>
      <c r="D114">
        <v>66</v>
      </c>
      <c r="E114">
        <v>1</v>
      </c>
      <c r="F114">
        <v>1</v>
      </c>
      <c r="G114" t="s">
        <v>12</v>
      </c>
      <c r="H114" t="s">
        <v>13</v>
      </c>
      <c r="I114">
        <v>0.11700000000000001</v>
      </c>
      <c r="J114">
        <v>2.5</v>
      </c>
      <c r="K114">
        <v>45</v>
      </c>
      <c r="L114" t="s">
        <v>14</v>
      </c>
      <c r="M114" t="s">
        <v>13</v>
      </c>
      <c r="N114">
        <v>2.0699999999999998</v>
      </c>
      <c r="O114">
        <v>32.5</v>
      </c>
      <c r="P114">
        <v>962</v>
      </c>
      <c r="R114" s="4">
        <v>1.5</v>
      </c>
      <c r="S114" s="4">
        <v>1</v>
      </c>
      <c r="T114" s="4"/>
      <c r="U114" s="4">
        <f t="shared" si="7"/>
        <v>45</v>
      </c>
      <c r="V114" s="4">
        <f t="shared" si="8"/>
        <v>37.5</v>
      </c>
      <c r="W114" s="4">
        <f t="shared" si="9"/>
        <v>56.25</v>
      </c>
      <c r="X114" s="4"/>
      <c r="Y114" s="4"/>
      <c r="Z114" s="4"/>
      <c r="AA114" s="4"/>
      <c r="AB114" s="7">
        <f>100*((W114*10250)-(W112*10000))/(1000*250)</f>
        <v>120.825</v>
      </c>
      <c r="AC114" s="7" t="str">
        <f>IF(W114&gt;30, (IF((AND(AB114&gt;=80,AB114&lt;=120)=TRUE),"PASS","FAIL")),(IF((AND(AB114&gt;=50,AB114&lt;=150)=TRUE),"PASS","FAIL")))</f>
        <v>FAIL</v>
      </c>
      <c r="AD114" s="4">
        <v>1</v>
      </c>
      <c r="AE114" s="4"/>
      <c r="AF114" s="4">
        <f t="shared" si="6"/>
        <v>962</v>
      </c>
      <c r="AG114" s="4">
        <f t="shared" si="10"/>
        <v>621</v>
      </c>
      <c r="AH114" s="4">
        <f t="shared" si="11"/>
        <v>931.5</v>
      </c>
      <c r="AI114" s="4"/>
      <c r="AJ114" s="4"/>
      <c r="AK114" s="4"/>
      <c r="AL114" s="4"/>
      <c r="AM114" s="7">
        <f>100*((AH114*10250)-(AH112*10000))/(10000*250)</f>
        <v>111.91500000000001</v>
      </c>
      <c r="AN114" s="7" t="str">
        <f>IF(AH114&gt;30, (IF((AND(AM114&gt;=80,AM114&lt;=120)=TRUE),"PASS","FAIL")),(IF((AND(AM114&gt;=50,AM114&lt;=150)=TRUE),"PASS","FAIL")))</f>
        <v>PASS</v>
      </c>
      <c r="AO114" s="4"/>
      <c r="AP114" s="4"/>
      <c r="AQ114" s="4"/>
    </row>
    <row r="115" spans="1:43" x14ac:dyDescent="0.25">
      <c r="A115" s="1">
        <v>43916</v>
      </c>
      <c r="B115" t="s">
        <v>324</v>
      </c>
      <c r="C115" t="s">
        <v>250</v>
      </c>
      <c r="D115">
        <v>67</v>
      </c>
      <c r="E115">
        <v>1</v>
      </c>
      <c r="F115">
        <v>1</v>
      </c>
      <c r="G115" t="s">
        <v>12</v>
      </c>
      <c r="H115" t="s">
        <v>13</v>
      </c>
      <c r="I115">
        <v>4.5900000000000003E-2</v>
      </c>
      <c r="J115">
        <v>0.999</v>
      </c>
      <c r="K115">
        <v>16.899999999999999</v>
      </c>
      <c r="L115" t="s">
        <v>14</v>
      </c>
      <c r="M115" t="s">
        <v>13</v>
      </c>
      <c r="N115">
        <v>1.17</v>
      </c>
      <c r="O115">
        <v>18.399999999999999</v>
      </c>
      <c r="P115">
        <v>539</v>
      </c>
      <c r="R115" s="4">
        <v>1.5</v>
      </c>
      <c r="S115" s="4">
        <v>1</v>
      </c>
      <c r="T115" s="4"/>
      <c r="U115" s="4">
        <f t="shared" si="7"/>
        <v>16.899999999999999</v>
      </c>
      <c r="V115" s="4">
        <f t="shared" si="8"/>
        <v>9.3999999999999986</v>
      </c>
      <c r="W115" s="4">
        <f t="shared" si="9"/>
        <v>14.099999999999998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6"/>
        <v>539</v>
      </c>
      <c r="AG115" s="4">
        <f t="shared" si="10"/>
        <v>198</v>
      </c>
      <c r="AH115" s="4">
        <f t="shared" si="11"/>
        <v>297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 x14ac:dyDescent="0.25">
      <c r="A116" s="1">
        <v>43916</v>
      </c>
      <c r="B116" t="s">
        <v>324</v>
      </c>
      <c r="C116" t="s">
        <v>251</v>
      </c>
      <c r="D116">
        <v>68</v>
      </c>
      <c r="E116">
        <v>1</v>
      </c>
      <c r="F116">
        <v>1</v>
      </c>
      <c r="G116" t="s">
        <v>12</v>
      </c>
      <c r="H116" t="s">
        <v>13</v>
      </c>
      <c r="I116">
        <v>7.1199999999999999E-2</v>
      </c>
      <c r="J116">
        <v>1.59</v>
      </c>
      <c r="K116">
        <v>27.9</v>
      </c>
      <c r="L116" t="s">
        <v>14</v>
      </c>
      <c r="M116" t="s">
        <v>13</v>
      </c>
      <c r="N116">
        <v>2.73</v>
      </c>
      <c r="O116">
        <v>43.3</v>
      </c>
      <c r="P116">
        <v>1290</v>
      </c>
      <c r="Q116">
        <f>(O116-0.0528)/0.0377</f>
        <v>1147.1405835543767</v>
      </c>
      <c r="R116" s="4">
        <v>1.5</v>
      </c>
      <c r="S116" s="4">
        <v>1</v>
      </c>
      <c r="T116" s="4"/>
      <c r="U116" s="4">
        <f t="shared" si="7"/>
        <v>27.9</v>
      </c>
      <c r="V116" s="4">
        <f t="shared" si="8"/>
        <v>20.399999999999999</v>
      </c>
      <c r="W116" s="4">
        <f t="shared" si="9"/>
        <v>30.599999999999998</v>
      </c>
      <c r="Z116" s="7"/>
      <c r="AA116" s="7"/>
      <c r="AD116" s="4">
        <v>2</v>
      </c>
      <c r="AE116" s="4" t="s">
        <v>421</v>
      </c>
      <c r="AF116" s="4">
        <v>1147.1405835543767</v>
      </c>
      <c r="AG116" s="4">
        <f t="shared" si="10"/>
        <v>806.14058355437669</v>
      </c>
      <c r="AH116" s="4">
        <f t="shared" si="11"/>
        <v>1209.2108753315651</v>
      </c>
      <c r="AK116" s="7"/>
      <c r="AL116" s="7"/>
      <c r="AO116" s="4"/>
      <c r="AP116" s="4"/>
      <c r="AQ116" s="4"/>
    </row>
    <row r="117" spans="1:43" x14ac:dyDescent="0.25">
      <c r="A117" s="1">
        <v>43916</v>
      </c>
      <c r="B117" t="s">
        <v>324</v>
      </c>
      <c r="C117" t="s">
        <v>252</v>
      </c>
      <c r="D117">
        <v>69</v>
      </c>
      <c r="E117">
        <v>1</v>
      </c>
      <c r="F117">
        <v>1</v>
      </c>
      <c r="G117" t="s">
        <v>12</v>
      </c>
      <c r="H117" t="s">
        <v>13</v>
      </c>
      <c r="I117">
        <v>4.4699999999999997E-2</v>
      </c>
      <c r="J117">
        <v>0.96499999999999997</v>
      </c>
      <c r="K117">
        <v>16.2</v>
      </c>
      <c r="L117" t="s">
        <v>14</v>
      </c>
      <c r="M117" t="s">
        <v>13</v>
      </c>
      <c r="N117">
        <v>1.1599999999999999</v>
      </c>
      <c r="O117">
        <v>18.2</v>
      </c>
      <c r="P117">
        <v>534</v>
      </c>
      <c r="R117" s="4">
        <v>1.5</v>
      </c>
      <c r="S117" s="4">
        <v>1</v>
      </c>
      <c r="T117" s="4"/>
      <c r="U117" s="4">
        <f t="shared" si="7"/>
        <v>16.2</v>
      </c>
      <c r="V117" s="4">
        <f t="shared" si="8"/>
        <v>8.6999999999999993</v>
      </c>
      <c r="W117" s="4">
        <f t="shared" si="9"/>
        <v>13.049999999999999</v>
      </c>
      <c r="X117" s="5"/>
      <c r="Y117" s="5"/>
      <c r="AB117" s="7"/>
      <c r="AC117" s="7"/>
      <c r="AD117" s="4">
        <v>1</v>
      </c>
      <c r="AE117" s="4"/>
      <c r="AF117" s="4">
        <f t="shared" si="6"/>
        <v>534</v>
      </c>
      <c r="AG117" s="4">
        <f t="shared" si="10"/>
        <v>193</v>
      </c>
      <c r="AH117" s="4">
        <f t="shared" si="11"/>
        <v>289.5</v>
      </c>
      <c r="AI117" s="5"/>
      <c r="AJ117" s="5"/>
      <c r="AM117" s="7"/>
      <c r="AN117" s="7"/>
      <c r="AO117" s="4"/>
      <c r="AP117" s="4"/>
      <c r="AQ117" s="4"/>
    </row>
    <row r="118" spans="1:43" x14ac:dyDescent="0.25">
      <c r="A118" s="1">
        <v>43916</v>
      </c>
      <c r="B118" t="s">
        <v>324</v>
      </c>
      <c r="C118" t="s">
        <v>253</v>
      </c>
      <c r="D118">
        <v>70</v>
      </c>
      <c r="E118">
        <v>1</v>
      </c>
      <c r="F118">
        <v>1</v>
      </c>
      <c r="G118" t="s">
        <v>12</v>
      </c>
      <c r="H118" t="s">
        <v>13</v>
      </c>
      <c r="I118">
        <v>8.2600000000000007E-2</v>
      </c>
      <c r="J118">
        <v>1.82</v>
      </c>
      <c r="K118">
        <v>32.200000000000003</v>
      </c>
      <c r="L118" t="s">
        <v>14</v>
      </c>
      <c r="M118" t="s">
        <v>13</v>
      </c>
      <c r="N118">
        <v>0.98399999999999999</v>
      </c>
      <c r="O118">
        <v>15.5</v>
      </c>
      <c r="P118">
        <v>453</v>
      </c>
      <c r="R118" s="4">
        <v>1.5</v>
      </c>
      <c r="S118" s="4">
        <v>1</v>
      </c>
      <c r="T118" s="4"/>
      <c r="U118" s="4">
        <f t="shared" si="7"/>
        <v>32.200000000000003</v>
      </c>
      <c r="V118" s="4">
        <f t="shared" si="8"/>
        <v>24.700000000000003</v>
      </c>
      <c r="W118" s="4">
        <f t="shared" si="9"/>
        <v>37.050000000000004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6"/>
        <v>453</v>
      </c>
      <c r="AG118" s="4">
        <f t="shared" si="10"/>
        <v>112</v>
      </c>
      <c r="AH118" s="4">
        <f t="shared" si="11"/>
        <v>168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 x14ac:dyDescent="0.25">
      <c r="A119" s="1">
        <v>43916</v>
      </c>
      <c r="B119" t="s">
        <v>324</v>
      </c>
      <c r="C119" t="s">
        <v>325</v>
      </c>
      <c r="D119" t="s">
        <v>11</v>
      </c>
      <c r="E119">
        <v>1</v>
      </c>
      <c r="F119">
        <v>1</v>
      </c>
      <c r="G119" t="s">
        <v>12</v>
      </c>
      <c r="H119" t="s">
        <v>13</v>
      </c>
      <c r="I119">
        <v>7.6100000000000001E-2</v>
      </c>
      <c r="J119">
        <v>1.44</v>
      </c>
      <c r="K119">
        <v>25.2</v>
      </c>
      <c r="L119" t="s">
        <v>14</v>
      </c>
      <c r="M119" t="s">
        <v>13</v>
      </c>
      <c r="N119">
        <v>0.53100000000000003</v>
      </c>
      <c r="O119">
        <v>8.41</v>
      </c>
      <c r="P119">
        <v>246</v>
      </c>
      <c r="R119" s="4">
        <v>1</v>
      </c>
      <c r="S119" s="4">
        <v>1</v>
      </c>
      <c r="T119" s="4"/>
      <c r="U119" s="4">
        <f t="shared" si="7"/>
        <v>25.2</v>
      </c>
      <c r="V119" s="4">
        <f t="shared" si="8"/>
        <v>25.2</v>
      </c>
      <c r="W119" s="4">
        <f t="shared" si="9"/>
        <v>25.2</v>
      </c>
      <c r="X119" s="5">
        <f>100*(W119-25)/25</f>
        <v>0.79999999999999716</v>
      </c>
      <c r="Y119" s="5" t="str">
        <f>IF((ABS(X119))&lt;=20,"PASS","FAIL")</f>
        <v>PASS</v>
      </c>
      <c r="Z119" s="7"/>
      <c r="AA119" s="7"/>
      <c r="AD119" s="4">
        <v>1</v>
      </c>
      <c r="AE119" s="4"/>
      <c r="AF119" s="4">
        <f t="shared" si="6"/>
        <v>246</v>
      </c>
      <c r="AG119" s="4">
        <f t="shared" si="10"/>
        <v>246</v>
      </c>
      <c r="AH119" s="4">
        <f t="shared" si="11"/>
        <v>246</v>
      </c>
      <c r="AI119" s="5">
        <f>100*(AH119-250)/250</f>
        <v>-1.6</v>
      </c>
      <c r="AJ119" s="5" t="str">
        <f>IF((ABS(AI119))&lt;=20,"PASS","FAIL")</f>
        <v>PASS</v>
      </c>
      <c r="AK119" s="7"/>
      <c r="AL119" s="7"/>
      <c r="AO119" s="4"/>
      <c r="AP119" s="4"/>
      <c r="AQ119" s="4"/>
    </row>
    <row r="120" spans="1:43" x14ac:dyDescent="0.25">
      <c r="A120" s="1">
        <v>43916</v>
      </c>
      <c r="B120" t="s">
        <v>324</v>
      </c>
      <c r="C120" t="s">
        <v>189</v>
      </c>
      <c r="D120" t="s">
        <v>15</v>
      </c>
      <c r="E120">
        <v>1</v>
      </c>
      <c r="F120">
        <v>1</v>
      </c>
      <c r="G120" t="s">
        <v>12</v>
      </c>
      <c r="H120" t="s">
        <v>13</v>
      </c>
      <c r="I120">
        <v>3.8300000000000001E-2</v>
      </c>
      <c r="J120">
        <v>0.29899999999999999</v>
      </c>
      <c r="K120">
        <v>3.65</v>
      </c>
      <c r="L120" t="s">
        <v>14</v>
      </c>
      <c r="M120" t="s">
        <v>13</v>
      </c>
      <c r="N120">
        <v>-1.83E-3</v>
      </c>
      <c r="O120">
        <v>-1.89E-2</v>
      </c>
      <c r="P120">
        <v>-0.8</v>
      </c>
      <c r="R120" s="4">
        <v>1</v>
      </c>
      <c r="S120" s="4">
        <v>1</v>
      </c>
      <c r="T120" s="4"/>
      <c r="U120" s="4">
        <f t="shared" si="7"/>
        <v>3.65</v>
      </c>
      <c r="V120" s="4">
        <f t="shared" si="8"/>
        <v>3.65</v>
      </c>
      <c r="W120" s="4">
        <f t="shared" si="9"/>
        <v>3.65</v>
      </c>
      <c r="AB120" s="7"/>
      <c r="AC120" s="7"/>
      <c r="AD120" s="4">
        <v>1</v>
      </c>
      <c r="AE120" s="4"/>
      <c r="AF120" s="4">
        <f t="shared" si="6"/>
        <v>-0.8</v>
      </c>
      <c r="AG120" s="4">
        <f t="shared" si="10"/>
        <v>-0.8</v>
      </c>
      <c r="AH120" s="4">
        <f t="shared" si="11"/>
        <v>-0.8</v>
      </c>
      <c r="AM120" s="7"/>
      <c r="AN120" s="7"/>
      <c r="AO120" s="4"/>
      <c r="AP120" s="4"/>
      <c r="AQ120" s="4"/>
    </row>
    <row r="121" spans="1:43" x14ac:dyDescent="0.25">
      <c r="A121" s="1">
        <v>43916</v>
      </c>
      <c r="B121" t="s">
        <v>324</v>
      </c>
      <c r="C121" t="s">
        <v>254</v>
      </c>
      <c r="D121">
        <v>71</v>
      </c>
      <c r="E121">
        <v>1</v>
      </c>
      <c r="F121">
        <v>1</v>
      </c>
      <c r="G121" t="s">
        <v>12</v>
      </c>
      <c r="H121" t="s">
        <v>13</v>
      </c>
      <c r="I121">
        <v>5.7799999999999997E-2</v>
      </c>
      <c r="J121">
        <v>1.3</v>
      </c>
      <c r="K121">
        <v>22.6</v>
      </c>
      <c r="L121" t="s">
        <v>14</v>
      </c>
      <c r="M121" t="s">
        <v>13</v>
      </c>
      <c r="N121">
        <v>1.91</v>
      </c>
      <c r="O121">
        <v>30.4</v>
      </c>
      <c r="P121">
        <v>899</v>
      </c>
      <c r="R121" s="4">
        <v>1.5</v>
      </c>
      <c r="S121" s="4">
        <v>1</v>
      </c>
      <c r="T121" s="4"/>
      <c r="U121" s="4">
        <f t="shared" si="7"/>
        <v>22.6</v>
      </c>
      <c r="V121" s="4">
        <f t="shared" si="8"/>
        <v>15.100000000000001</v>
      </c>
      <c r="W121" s="4">
        <f t="shared" si="9"/>
        <v>22.650000000000002</v>
      </c>
      <c r="AD121" s="4">
        <v>1</v>
      </c>
      <c r="AE121" s="4"/>
      <c r="AF121" s="4">
        <f t="shared" si="6"/>
        <v>899</v>
      </c>
      <c r="AG121" s="4">
        <f t="shared" si="10"/>
        <v>558</v>
      </c>
      <c r="AH121" s="4">
        <f t="shared" si="11"/>
        <v>837</v>
      </c>
      <c r="AO121" s="4"/>
      <c r="AP121" s="4"/>
      <c r="AQ121" s="4"/>
    </row>
    <row r="122" spans="1:43" x14ac:dyDescent="0.25">
      <c r="A122" s="1">
        <v>43916</v>
      </c>
      <c r="B122" t="s">
        <v>324</v>
      </c>
      <c r="C122" t="s">
        <v>255</v>
      </c>
      <c r="D122">
        <v>72</v>
      </c>
      <c r="E122">
        <v>1</v>
      </c>
      <c r="F122">
        <v>1</v>
      </c>
      <c r="G122" t="s">
        <v>12</v>
      </c>
      <c r="H122" t="s">
        <v>13</v>
      </c>
      <c r="I122">
        <v>7.0499999999999993E-2</v>
      </c>
      <c r="J122">
        <v>1.57</v>
      </c>
      <c r="K122">
        <v>27.6</v>
      </c>
      <c r="L122" t="s">
        <v>14</v>
      </c>
      <c r="M122" t="s">
        <v>13</v>
      </c>
      <c r="N122">
        <v>1.3</v>
      </c>
      <c r="O122">
        <v>20.8</v>
      </c>
      <c r="P122">
        <v>610</v>
      </c>
      <c r="R122" s="4">
        <v>1.5</v>
      </c>
      <c r="S122" s="4">
        <v>1</v>
      </c>
      <c r="T122" s="4"/>
      <c r="U122" s="4">
        <f t="shared" si="7"/>
        <v>27.6</v>
      </c>
      <c r="V122" s="4">
        <f t="shared" si="8"/>
        <v>20.100000000000001</v>
      </c>
      <c r="W122" s="4">
        <f t="shared" si="9"/>
        <v>30.150000000000002</v>
      </c>
      <c r="X122" s="5"/>
      <c r="Y122" s="5"/>
      <c r="Z122" s="7"/>
      <c r="AA122" s="7"/>
      <c r="AD122" s="4">
        <v>1</v>
      </c>
      <c r="AE122" s="4"/>
      <c r="AF122" s="4">
        <f t="shared" si="6"/>
        <v>610</v>
      </c>
      <c r="AG122" s="4">
        <f t="shared" si="10"/>
        <v>269</v>
      </c>
      <c r="AH122" s="4">
        <f t="shared" si="11"/>
        <v>403.5</v>
      </c>
      <c r="AI122" s="5"/>
      <c r="AJ122" s="5"/>
      <c r="AK122" s="7"/>
      <c r="AL122" s="7"/>
      <c r="AO122" s="4"/>
      <c r="AP122" s="4"/>
      <c r="AQ122" s="4"/>
    </row>
    <row r="123" spans="1:43" x14ac:dyDescent="0.25">
      <c r="A123" s="1">
        <v>43916</v>
      </c>
      <c r="B123" t="s">
        <v>324</v>
      </c>
      <c r="C123" t="s">
        <v>256</v>
      </c>
      <c r="D123">
        <v>73</v>
      </c>
      <c r="E123">
        <v>1</v>
      </c>
      <c r="F123">
        <v>1</v>
      </c>
      <c r="G123" t="s">
        <v>12</v>
      </c>
      <c r="H123" t="s">
        <v>13</v>
      </c>
      <c r="I123">
        <v>4.4999999999999998E-2</v>
      </c>
      <c r="J123">
        <v>0.94799999999999995</v>
      </c>
      <c r="K123">
        <v>15.9</v>
      </c>
      <c r="L123" t="s">
        <v>14</v>
      </c>
      <c r="M123" t="s">
        <v>13</v>
      </c>
      <c r="N123">
        <v>1.1399999999999999</v>
      </c>
      <c r="O123">
        <v>18.2</v>
      </c>
      <c r="P123">
        <v>533</v>
      </c>
      <c r="R123" s="4">
        <v>1.5</v>
      </c>
      <c r="S123" s="4">
        <v>1</v>
      </c>
      <c r="T123" s="4"/>
      <c r="U123" s="4">
        <f t="shared" si="7"/>
        <v>15.9</v>
      </c>
      <c r="V123" s="4">
        <f t="shared" si="8"/>
        <v>8.4</v>
      </c>
      <c r="W123" s="4">
        <f t="shared" si="9"/>
        <v>12.600000000000001</v>
      </c>
      <c r="AB123" s="7"/>
      <c r="AC123" s="7"/>
      <c r="AD123" s="4">
        <v>1</v>
      </c>
      <c r="AE123" s="4"/>
      <c r="AF123" s="4">
        <f t="shared" si="6"/>
        <v>533</v>
      </c>
      <c r="AG123" s="4">
        <f t="shared" si="10"/>
        <v>192</v>
      </c>
      <c r="AH123" s="4">
        <f t="shared" si="11"/>
        <v>288</v>
      </c>
      <c r="AM123" s="7"/>
      <c r="AN123" s="7"/>
      <c r="AO123" s="4"/>
      <c r="AP123" s="4"/>
      <c r="AQ123" s="4"/>
    </row>
    <row r="124" spans="1:43" x14ac:dyDescent="0.25">
      <c r="A124" s="1">
        <v>43916</v>
      </c>
      <c r="B124" t="s">
        <v>324</v>
      </c>
      <c r="C124" t="s">
        <v>257</v>
      </c>
      <c r="D124">
        <v>74</v>
      </c>
      <c r="E124">
        <v>1</v>
      </c>
      <c r="F124">
        <v>1</v>
      </c>
      <c r="G124" t="s">
        <v>12</v>
      </c>
      <c r="H124" t="s">
        <v>13</v>
      </c>
      <c r="I124">
        <v>0.182</v>
      </c>
      <c r="J124">
        <v>3.76</v>
      </c>
      <c r="K124">
        <v>68.3</v>
      </c>
      <c r="L124" t="s">
        <v>14</v>
      </c>
      <c r="M124" t="s">
        <v>13</v>
      </c>
      <c r="N124">
        <v>1.39</v>
      </c>
      <c r="O124">
        <v>22</v>
      </c>
      <c r="P124">
        <v>648</v>
      </c>
      <c r="R124" s="4">
        <v>1.5</v>
      </c>
      <c r="S124" s="4">
        <v>1</v>
      </c>
      <c r="T124" s="4"/>
      <c r="U124" s="4">
        <f t="shared" si="7"/>
        <v>68.3</v>
      </c>
      <c r="V124" s="4">
        <f t="shared" si="8"/>
        <v>60.8</v>
      </c>
      <c r="W124" s="4">
        <f t="shared" si="9"/>
        <v>91.199999999999989</v>
      </c>
      <c r="AD124" s="4">
        <v>1</v>
      </c>
      <c r="AE124" s="4"/>
      <c r="AF124" s="4">
        <f t="shared" si="6"/>
        <v>648</v>
      </c>
      <c r="AG124" s="4">
        <f t="shared" si="10"/>
        <v>307</v>
      </c>
      <c r="AH124" s="4">
        <f t="shared" si="11"/>
        <v>460.5</v>
      </c>
      <c r="AO124" s="4"/>
      <c r="AP124" s="4"/>
      <c r="AQ124" s="4"/>
    </row>
    <row r="125" spans="1:43" x14ac:dyDescent="0.25">
      <c r="A125" s="1">
        <v>43916</v>
      </c>
      <c r="B125" t="s">
        <v>324</v>
      </c>
      <c r="C125" t="s">
        <v>258</v>
      </c>
      <c r="D125">
        <v>75</v>
      </c>
      <c r="E125">
        <v>1</v>
      </c>
      <c r="F125">
        <v>1</v>
      </c>
      <c r="G125" t="s">
        <v>12</v>
      </c>
      <c r="H125" t="s">
        <v>13</v>
      </c>
      <c r="I125">
        <v>0.155</v>
      </c>
      <c r="J125">
        <v>3.16</v>
      </c>
      <c r="K125">
        <v>57.2</v>
      </c>
      <c r="L125" t="s">
        <v>14</v>
      </c>
      <c r="M125" t="s">
        <v>13</v>
      </c>
      <c r="N125">
        <v>1.29</v>
      </c>
      <c r="O125">
        <v>20.399999999999999</v>
      </c>
      <c r="P125">
        <v>599</v>
      </c>
      <c r="R125" s="4">
        <v>1.5</v>
      </c>
      <c r="S125" s="4">
        <v>1</v>
      </c>
      <c r="T125" s="4"/>
      <c r="U125" s="4">
        <f t="shared" si="7"/>
        <v>57.2</v>
      </c>
      <c r="V125" s="4">
        <f t="shared" si="8"/>
        <v>49.7</v>
      </c>
      <c r="W125" s="4">
        <f t="shared" si="9"/>
        <v>74.550000000000011</v>
      </c>
      <c r="X125" s="5"/>
      <c r="Y125" s="5"/>
      <c r="AD125" s="4">
        <v>1</v>
      </c>
      <c r="AE125" s="4"/>
      <c r="AF125" s="4">
        <f t="shared" si="6"/>
        <v>599</v>
      </c>
      <c r="AG125" s="4">
        <f t="shared" si="10"/>
        <v>258</v>
      </c>
      <c r="AH125" s="4">
        <f t="shared" si="11"/>
        <v>387</v>
      </c>
      <c r="AI125" s="5"/>
      <c r="AJ125" s="5"/>
      <c r="AO125" s="4"/>
      <c r="AP125" s="4"/>
      <c r="AQ125" s="4"/>
    </row>
    <row r="126" spans="1:43" x14ac:dyDescent="0.25">
      <c r="A126" s="1">
        <v>43916</v>
      </c>
      <c r="B126" t="s">
        <v>324</v>
      </c>
      <c r="C126" t="s">
        <v>259</v>
      </c>
      <c r="D126">
        <v>76</v>
      </c>
      <c r="E126">
        <v>1</v>
      </c>
      <c r="F126">
        <v>1</v>
      </c>
      <c r="G126" t="s">
        <v>12</v>
      </c>
      <c r="H126" t="s">
        <v>13</v>
      </c>
      <c r="I126">
        <v>6.2700000000000006E-2</v>
      </c>
      <c r="J126">
        <v>1.43</v>
      </c>
      <c r="K126">
        <v>25</v>
      </c>
      <c r="L126" t="s">
        <v>14</v>
      </c>
      <c r="M126" t="s">
        <v>13</v>
      </c>
      <c r="N126">
        <v>2.64</v>
      </c>
      <c r="O126">
        <v>43.1</v>
      </c>
      <c r="P126">
        <v>1280</v>
      </c>
      <c r="Q126">
        <f>(O126-0.0528)/0.0377</f>
        <v>1141.8355437665784</v>
      </c>
      <c r="R126" s="4">
        <v>1.5</v>
      </c>
      <c r="S126" s="4">
        <v>1</v>
      </c>
      <c r="T126" s="4"/>
      <c r="U126" s="4">
        <f t="shared" si="7"/>
        <v>25</v>
      </c>
      <c r="V126" s="4">
        <f t="shared" si="8"/>
        <v>17.5</v>
      </c>
      <c r="W126" s="4">
        <f t="shared" si="9"/>
        <v>26.25</v>
      </c>
      <c r="AD126" s="4">
        <v>3</v>
      </c>
      <c r="AE126" s="4" t="s">
        <v>410</v>
      </c>
      <c r="AF126" s="4">
        <f t="shared" si="6"/>
        <v>1280</v>
      </c>
      <c r="AG126" s="4">
        <f t="shared" si="10"/>
        <v>939</v>
      </c>
      <c r="AH126" s="4">
        <f t="shared" si="11"/>
        <v>1408.5</v>
      </c>
      <c r="AO126" s="4"/>
      <c r="AP126" s="4"/>
      <c r="AQ126" s="4"/>
    </row>
    <row r="127" spans="1:43" x14ac:dyDescent="0.25">
      <c r="A127" s="1">
        <v>43916</v>
      </c>
      <c r="B127" t="s">
        <v>324</v>
      </c>
      <c r="C127" t="s">
        <v>260</v>
      </c>
      <c r="D127">
        <v>77</v>
      </c>
      <c r="E127">
        <v>1</v>
      </c>
      <c r="F127">
        <v>1</v>
      </c>
      <c r="G127" t="s">
        <v>12</v>
      </c>
      <c r="H127" t="s">
        <v>13</v>
      </c>
      <c r="I127">
        <v>3.37</v>
      </c>
      <c r="J127">
        <v>26</v>
      </c>
      <c r="K127">
        <v>449</v>
      </c>
      <c r="L127" t="s">
        <v>14</v>
      </c>
      <c r="M127" t="s">
        <v>13</v>
      </c>
      <c r="N127">
        <v>7.7899999999999997E-2</v>
      </c>
      <c r="O127">
        <v>0.46700000000000003</v>
      </c>
      <c r="P127">
        <v>13.4</v>
      </c>
      <c r="R127" s="4">
        <v>1.5</v>
      </c>
      <c r="S127" s="4">
        <v>3</v>
      </c>
      <c r="T127" s="4" t="s">
        <v>437</v>
      </c>
      <c r="U127" s="4">
        <f t="shared" si="7"/>
        <v>449</v>
      </c>
      <c r="V127" s="4">
        <f t="shared" si="8"/>
        <v>441.5</v>
      </c>
      <c r="W127" s="4">
        <f t="shared" si="9"/>
        <v>662.25</v>
      </c>
      <c r="X127" s="5"/>
      <c r="Y127" s="5"/>
      <c r="Z127" s="7"/>
      <c r="AA127" s="7"/>
      <c r="AD127" s="4">
        <v>3</v>
      </c>
      <c r="AE127" s="4" t="s">
        <v>437</v>
      </c>
      <c r="AF127" s="4">
        <f t="shared" si="6"/>
        <v>13.4</v>
      </c>
      <c r="AG127" s="4">
        <f t="shared" si="10"/>
        <v>-327.60000000000002</v>
      </c>
      <c r="AH127" s="4">
        <f t="shared" si="11"/>
        <v>-491.40000000000003</v>
      </c>
      <c r="AI127" s="5"/>
      <c r="AJ127" s="5"/>
      <c r="AK127" s="7"/>
      <c r="AL127" s="7"/>
      <c r="AO127" s="4"/>
      <c r="AP127" s="4"/>
      <c r="AQ127" s="4"/>
    </row>
    <row r="128" spans="1:43" x14ac:dyDescent="0.25">
      <c r="A128" s="1">
        <v>43916</v>
      </c>
      <c r="B128" t="s">
        <v>324</v>
      </c>
      <c r="C128" t="s">
        <v>261</v>
      </c>
      <c r="D128">
        <v>78</v>
      </c>
      <c r="E128">
        <v>1</v>
      </c>
      <c r="F128">
        <v>1</v>
      </c>
      <c r="G128" t="s">
        <v>12</v>
      </c>
      <c r="H128" t="s">
        <v>13</v>
      </c>
      <c r="I128">
        <v>0.112</v>
      </c>
      <c r="J128">
        <v>2.3199999999999998</v>
      </c>
      <c r="K128">
        <v>41.5</v>
      </c>
      <c r="L128" t="s">
        <v>14</v>
      </c>
      <c r="M128" t="s">
        <v>13</v>
      </c>
      <c r="N128">
        <v>3.67</v>
      </c>
      <c r="O128">
        <v>54.8</v>
      </c>
      <c r="P128">
        <v>1640</v>
      </c>
      <c r="Q128">
        <f>(O128-0.0528)/0.0377</f>
        <v>1452.1803713527852</v>
      </c>
      <c r="R128" s="4">
        <v>1.5</v>
      </c>
      <c r="S128" s="4">
        <v>1</v>
      </c>
      <c r="T128" s="4"/>
      <c r="U128" s="4">
        <f t="shared" si="7"/>
        <v>41.5</v>
      </c>
      <c r="V128" s="4">
        <f t="shared" si="8"/>
        <v>34</v>
      </c>
      <c r="W128" s="4">
        <f t="shared" si="9"/>
        <v>51</v>
      </c>
      <c r="AD128" s="4">
        <v>1</v>
      </c>
      <c r="AE128" s="4"/>
      <c r="AF128" s="4">
        <f t="shared" si="6"/>
        <v>1640</v>
      </c>
      <c r="AG128" s="4">
        <f t="shared" si="10"/>
        <v>1299</v>
      </c>
      <c r="AH128" s="4">
        <f t="shared" si="11"/>
        <v>1948.5</v>
      </c>
      <c r="AO128" s="4"/>
      <c r="AP128" s="4"/>
      <c r="AQ128" s="4"/>
    </row>
    <row r="129" spans="1:43" x14ac:dyDescent="0.25">
      <c r="A129" s="1">
        <v>43916</v>
      </c>
      <c r="B129" t="s">
        <v>324</v>
      </c>
      <c r="C129" t="s">
        <v>262</v>
      </c>
      <c r="D129">
        <v>79</v>
      </c>
      <c r="E129">
        <v>1</v>
      </c>
      <c r="F129">
        <v>1</v>
      </c>
      <c r="G129" t="s">
        <v>12</v>
      </c>
      <c r="H129" t="s">
        <v>13</v>
      </c>
      <c r="I129">
        <v>9.6500000000000002E-2</v>
      </c>
      <c r="J129">
        <v>2.13</v>
      </c>
      <c r="K129">
        <v>38.1</v>
      </c>
      <c r="L129" t="s">
        <v>14</v>
      </c>
      <c r="M129" t="s">
        <v>13</v>
      </c>
      <c r="N129">
        <v>1.4</v>
      </c>
      <c r="O129">
        <v>21.1</v>
      </c>
      <c r="P129">
        <v>620</v>
      </c>
      <c r="R129" s="4">
        <v>1.5</v>
      </c>
      <c r="S129" s="4">
        <v>1</v>
      </c>
      <c r="T129" s="4"/>
      <c r="U129" s="4">
        <f t="shared" si="7"/>
        <v>38.1</v>
      </c>
      <c r="V129" s="4">
        <f t="shared" si="8"/>
        <v>30.6</v>
      </c>
      <c r="W129" s="4">
        <f t="shared" si="9"/>
        <v>45.900000000000006</v>
      </c>
      <c r="AD129" s="4">
        <v>1</v>
      </c>
      <c r="AE129" s="4"/>
      <c r="AF129" s="4">
        <f t="shared" si="6"/>
        <v>620</v>
      </c>
      <c r="AG129" s="4">
        <f t="shared" si="10"/>
        <v>279</v>
      </c>
      <c r="AH129" s="4">
        <f t="shared" si="11"/>
        <v>418.5</v>
      </c>
      <c r="AO129" s="4"/>
      <c r="AP129" s="4"/>
      <c r="AQ129" s="4"/>
    </row>
    <row r="130" spans="1:43" x14ac:dyDescent="0.25">
      <c r="A130" s="1">
        <v>43916</v>
      </c>
      <c r="B130" t="s">
        <v>324</v>
      </c>
      <c r="C130" t="s">
        <v>263</v>
      </c>
      <c r="D130">
        <v>80</v>
      </c>
      <c r="E130">
        <v>1</v>
      </c>
      <c r="F130">
        <v>1</v>
      </c>
      <c r="G130" t="s">
        <v>12</v>
      </c>
      <c r="H130" t="s">
        <v>13</v>
      </c>
      <c r="I130">
        <v>5.1499999999999997E-2</v>
      </c>
      <c r="J130">
        <v>1.1399999999999999</v>
      </c>
      <c r="K130">
        <v>19.600000000000001</v>
      </c>
      <c r="L130" t="s">
        <v>14</v>
      </c>
      <c r="M130" t="s">
        <v>13</v>
      </c>
      <c r="N130">
        <v>0.97899999999999998</v>
      </c>
      <c r="O130">
        <v>14.8</v>
      </c>
      <c r="P130">
        <v>432</v>
      </c>
      <c r="R130" s="4">
        <v>1.5</v>
      </c>
      <c r="S130" s="4">
        <v>1</v>
      </c>
      <c r="T130" s="4"/>
      <c r="U130" s="4">
        <f t="shared" si="7"/>
        <v>19.600000000000001</v>
      </c>
      <c r="V130" s="4">
        <f t="shared" si="8"/>
        <v>12.100000000000001</v>
      </c>
      <c r="W130" s="4">
        <f t="shared" si="9"/>
        <v>18.150000000000002</v>
      </c>
      <c r="Z130" s="7"/>
      <c r="AA130" s="7"/>
      <c r="AD130" s="4">
        <v>1</v>
      </c>
      <c r="AE130" s="4"/>
      <c r="AF130" s="4">
        <f t="shared" ref="AF130:AF193" si="12">P130</f>
        <v>432</v>
      </c>
      <c r="AG130" s="4">
        <f t="shared" si="10"/>
        <v>91</v>
      </c>
      <c r="AH130" s="4">
        <f t="shared" si="11"/>
        <v>136.5</v>
      </c>
      <c r="AK130" s="7"/>
      <c r="AL130" s="7"/>
      <c r="AO130" s="4"/>
      <c r="AP130" s="4"/>
      <c r="AQ130" s="4"/>
    </row>
    <row r="131" spans="1:43" x14ac:dyDescent="0.25">
      <c r="A131" s="1">
        <v>43916</v>
      </c>
      <c r="B131" t="s">
        <v>324</v>
      </c>
      <c r="C131" t="s">
        <v>325</v>
      </c>
      <c r="D131" t="s">
        <v>11</v>
      </c>
      <c r="E131">
        <v>1</v>
      </c>
      <c r="F131">
        <v>1</v>
      </c>
      <c r="G131" t="s">
        <v>12</v>
      </c>
      <c r="H131" t="s">
        <v>13</v>
      </c>
      <c r="I131">
        <v>7.6399999999999996E-2</v>
      </c>
      <c r="J131">
        <v>1.38</v>
      </c>
      <c r="K131">
        <v>23.9</v>
      </c>
      <c r="L131" t="s">
        <v>14</v>
      </c>
      <c r="M131" t="s">
        <v>13</v>
      </c>
      <c r="N131">
        <v>0.61699999999999999</v>
      </c>
      <c r="O131">
        <v>9.3699999999999992</v>
      </c>
      <c r="P131">
        <v>274</v>
      </c>
      <c r="R131" s="4">
        <v>1</v>
      </c>
      <c r="S131" s="4">
        <v>1</v>
      </c>
      <c r="T131" s="4"/>
      <c r="U131" s="4">
        <f t="shared" ref="U131:U194" si="13">K131</f>
        <v>23.9</v>
      </c>
      <c r="V131" s="4">
        <f t="shared" ref="V131:V194" si="14">IF(R131=1,U131,(U131-7.5))</f>
        <v>23.9</v>
      </c>
      <c r="W131" s="4">
        <f t="shared" ref="W131:W194" si="15">IF(R131=1,U131,(V131*R131))</f>
        <v>23.9</v>
      </c>
      <c r="X131" s="5">
        <f>100*(W131-25)/25</f>
        <v>-4.4000000000000057</v>
      </c>
      <c r="Y131" s="5" t="str">
        <f>IF((ABS(X131))&lt;=20,"PASS","FAIL")</f>
        <v>PASS</v>
      </c>
      <c r="AB131" s="7"/>
      <c r="AC131" s="7"/>
      <c r="AD131" s="4">
        <v>1</v>
      </c>
      <c r="AE131" s="4"/>
      <c r="AF131" s="4">
        <f t="shared" si="12"/>
        <v>274</v>
      </c>
      <c r="AG131" s="4">
        <f t="shared" ref="AG131:AG194" si="16">IF(R131=1,AF131,(AF131-341))</f>
        <v>274</v>
      </c>
      <c r="AH131" s="4">
        <f t="shared" ref="AH131:AH194" si="17">IF(R131=1,AF131,(AG131*R131))</f>
        <v>274</v>
      </c>
      <c r="AI131" s="5">
        <f>100*(AH131-250)/250</f>
        <v>9.6</v>
      </c>
      <c r="AJ131" s="5" t="str">
        <f>IF((ABS(AI131))&lt;=20,"PASS","FAIL")</f>
        <v>PASS</v>
      </c>
      <c r="AM131" s="7"/>
      <c r="AN131" s="7"/>
      <c r="AO131" s="4"/>
      <c r="AP131" s="4"/>
      <c r="AQ131" s="4"/>
    </row>
    <row r="132" spans="1:43" x14ac:dyDescent="0.25">
      <c r="A132" s="1">
        <v>43916</v>
      </c>
      <c r="B132" t="s">
        <v>324</v>
      </c>
      <c r="C132" t="s">
        <v>189</v>
      </c>
      <c r="D132" t="s">
        <v>15</v>
      </c>
      <c r="E132">
        <v>1</v>
      </c>
      <c r="F132">
        <v>1</v>
      </c>
      <c r="G132" t="s">
        <v>12</v>
      </c>
      <c r="H132" t="s">
        <v>13</v>
      </c>
      <c r="I132">
        <v>5.0600000000000003E-3</v>
      </c>
      <c r="J132">
        <v>6.1800000000000001E-2</v>
      </c>
      <c r="K132">
        <v>-0.82399999999999995</v>
      </c>
      <c r="L132" t="s">
        <v>14</v>
      </c>
      <c r="M132" t="s">
        <v>13</v>
      </c>
      <c r="N132">
        <v>2.33E-3</v>
      </c>
      <c r="O132">
        <v>-2.9899999999999999E-2</v>
      </c>
      <c r="P132">
        <v>-1.1200000000000001</v>
      </c>
      <c r="R132" s="4">
        <v>1</v>
      </c>
      <c r="S132" s="4">
        <v>1</v>
      </c>
      <c r="T132" s="4"/>
      <c r="U132" s="4">
        <f t="shared" si="13"/>
        <v>-0.82399999999999995</v>
      </c>
      <c r="V132" s="4">
        <f t="shared" si="14"/>
        <v>-0.82399999999999995</v>
      </c>
      <c r="W132" s="4">
        <f t="shared" si="15"/>
        <v>-0.82399999999999995</v>
      </c>
      <c r="AD132" s="4">
        <v>1</v>
      </c>
      <c r="AE132" s="4"/>
      <c r="AF132" s="4">
        <f t="shared" si="12"/>
        <v>-1.1200000000000001</v>
      </c>
      <c r="AG132" s="4">
        <f t="shared" si="16"/>
        <v>-1.1200000000000001</v>
      </c>
      <c r="AH132" s="4">
        <f t="shared" si="17"/>
        <v>-1.1200000000000001</v>
      </c>
      <c r="AO132" s="4"/>
      <c r="AP132" s="4"/>
      <c r="AQ132" s="4"/>
    </row>
    <row r="133" spans="1:43" x14ac:dyDescent="0.25">
      <c r="A133" s="1">
        <v>43916</v>
      </c>
      <c r="B133" t="s">
        <v>324</v>
      </c>
      <c r="C133" t="s">
        <v>264</v>
      </c>
      <c r="D133">
        <v>81</v>
      </c>
      <c r="E133">
        <v>1</v>
      </c>
      <c r="F133">
        <v>1</v>
      </c>
      <c r="G133" t="s">
        <v>12</v>
      </c>
      <c r="H133" t="s">
        <v>13</v>
      </c>
      <c r="I133">
        <v>0.05</v>
      </c>
      <c r="J133">
        <v>1.03</v>
      </c>
      <c r="K133">
        <v>17.399999999999999</v>
      </c>
      <c r="L133" t="s">
        <v>14</v>
      </c>
      <c r="M133" t="s">
        <v>13</v>
      </c>
      <c r="N133">
        <v>1.37</v>
      </c>
      <c r="O133">
        <v>21.1</v>
      </c>
      <c r="P133">
        <v>621</v>
      </c>
      <c r="R133" s="4">
        <v>1.5</v>
      </c>
      <c r="S133" s="4">
        <v>1</v>
      </c>
      <c r="T133" s="4"/>
      <c r="U133" s="4">
        <f t="shared" si="13"/>
        <v>17.399999999999999</v>
      </c>
      <c r="V133" s="4">
        <f t="shared" si="14"/>
        <v>9.8999999999999986</v>
      </c>
      <c r="W133" s="4">
        <f t="shared" si="15"/>
        <v>14.849999999999998</v>
      </c>
      <c r="Z133" s="7"/>
      <c r="AA133" s="7"/>
      <c r="AD133" s="4">
        <v>1</v>
      </c>
      <c r="AE133" s="4"/>
      <c r="AF133" s="4">
        <f t="shared" si="12"/>
        <v>621</v>
      </c>
      <c r="AG133" s="4">
        <f t="shared" si="16"/>
        <v>280</v>
      </c>
      <c r="AH133" s="4">
        <f t="shared" si="17"/>
        <v>420</v>
      </c>
      <c r="AK133" s="7"/>
      <c r="AL133" s="7"/>
      <c r="AO133" s="4"/>
      <c r="AP133" s="4"/>
      <c r="AQ133" s="4"/>
    </row>
    <row r="134" spans="1:43" x14ac:dyDescent="0.25">
      <c r="A134" s="1">
        <v>43916</v>
      </c>
      <c r="B134" t="s">
        <v>324</v>
      </c>
      <c r="C134" t="s">
        <v>265</v>
      </c>
      <c r="D134">
        <v>82</v>
      </c>
      <c r="E134">
        <v>1</v>
      </c>
      <c r="F134">
        <v>1</v>
      </c>
      <c r="G134" t="s">
        <v>12</v>
      </c>
      <c r="H134" t="s">
        <v>13</v>
      </c>
      <c r="I134">
        <v>6.4500000000000002E-2</v>
      </c>
      <c r="J134">
        <v>1.47</v>
      </c>
      <c r="K134">
        <v>25.6</v>
      </c>
      <c r="L134" t="s">
        <v>14</v>
      </c>
      <c r="M134" t="s">
        <v>13</v>
      </c>
      <c r="N134">
        <v>2.2400000000000002</v>
      </c>
      <c r="O134">
        <v>34.5</v>
      </c>
      <c r="P134">
        <v>1020</v>
      </c>
      <c r="R134" s="4">
        <v>1.5</v>
      </c>
      <c r="S134" s="4">
        <v>1</v>
      </c>
      <c r="T134" s="4"/>
      <c r="U134" s="4">
        <f t="shared" si="13"/>
        <v>25.6</v>
      </c>
      <c r="V134" s="4">
        <f t="shared" si="14"/>
        <v>18.100000000000001</v>
      </c>
      <c r="W134" s="4">
        <f t="shared" si="15"/>
        <v>27.150000000000002</v>
      </c>
      <c r="X134" s="5"/>
      <c r="Y134" s="5"/>
      <c r="AB134" s="7"/>
      <c r="AC134" s="7"/>
      <c r="AD134" s="4">
        <v>1</v>
      </c>
      <c r="AE134" s="4"/>
      <c r="AF134" s="4">
        <f t="shared" si="12"/>
        <v>1020</v>
      </c>
      <c r="AG134" s="4">
        <f t="shared" si="16"/>
        <v>679</v>
      </c>
      <c r="AH134" s="4">
        <f t="shared" si="17"/>
        <v>1018.5</v>
      </c>
      <c r="AI134" s="5"/>
      <c r="AJ134" s="5"/>
      <c r="AM134" s="7"/>
      <c r="AN134" s="7"/>
      <c r="AO134" s="4"/>
      <c r="AP134" s="4"/>
      <c r="AQ134" s="4"/>
    </row>
    <row r="135" spans="1:43" x14ac:dyDescent="0.25">
      <c r="A135" s="1">
        <v>43916</v>
      </c>
      <c r="B135" t="s">
        <v>324</v>
      </c>
      <c r="C135" t="s">
        <v>266</v>
      </c>
      <c r="D135">
        <v>83</v>
      </c>
      <c r="E135">
        <v>1</v>
      </c>
      <c r="F135">
        <v>1</v>
      </c>
      <c r="G135" t="s">
        <v>12</v>
      </c>
      <c r="H135" t="s">
        <v>13</v>
      </c>
      <c r="I135">
        <v>4.41E-2</v>
      </c>
      <c r="J135">
        <v>0.97599999999999998</v>
      </c>
      <c r="K135">
        <v>16.399999999999999</v>
      </c>
      <c r="L135" t="s">
        <v>14</v>
      </c>
      <c r="M135" t="s">
        <v>13</v>
      </c>
      <c r="N135">
        <v>1.25</v>
      </c>
      <c r="O135">
        <v>19.3</v>
      </c>
      <c r="P135">
        <v>567</v>
      </c>
      <c r="R135" s="4">
        <v>1.5</v>
      </c>
      <c r="S135" s="4">
        <v>1</v>
      </c>
      <c r="T135" s="4"/>
      <c r="U135" s="4">
        <f t="shared" si="13"/>
        <v>16.399999999999999</v>
      </c>
      <c r="V135" s="4">
        <f t="shared" si="14"/>
        <v>8.8999999999999986</v>
      </c>
      <c r="W135" s="4">
        <f t="shared" si="15"/>
        <v>13.349999999999998</v>
      </c>
      <c r="AD135" s="4">
        <v>1</v>
      </c>
      <c r="AE135" s="4"/>
      <c r="AF135" s="4">
        <f t="shared" si="12"/>
        <v>567</v>
      </c>
      <c r="AG135" s="4">
        <f t="shared" si="16"/>
        <v>226</v>
      </c>
      <c r="AH135" s="4">
        <f t="shared" si="17"/>
        <v>339</v>
      </c>
      <c r="AO135" s="4"/>
      <c r="AP135" s="4"/>
      <c r="AQ135" s="4"/>
    </row>
    <row r="136" spans="1:43" x14ac:dyDescent="0.25">
      <c r="A136" s="1">
        <v>43916</v>
      </c>
      <c r="B136" t="s">
        <v>324</v>
      </c>
      <c r="C136" t="s">
        <v>268</v>
      </c>
      <c r="D136">
        <v>84</v>
      </c>
      <c r="E136">
        <v>1</v>
      </c>
      <c r="F136">
        <v>1</v>
      </c>
      <c r="G136" t="s">
        <v>12</v>
      </c>
      <c r="H136" t="s">
        <v>13</v>
      </c>
      <c r="I136">
        <v>6.6100000000000006E-2</v>
      </c>
      <c r="J136">
        <v>1.48</v>
      </c>
      <c r="K136">
        <v>25.8</v>
      </c>
      <c r="L136" t="s">
        <v>14</v>
      </c>
      <c r="M136" t="s">
        <v>13</v>
      </c>
      <c r="N136">
        <v>2.04</v>
      </c>
      <c r="O136">
        <v>31.6</v>
      </c>
      <c r="P136">
        <v>935</v>
      </c>
      <c r="R136" s="4">
        <v>1.5</v>
      </c>
      <c r="S136" s="4">
        <v>1</v>
      </c>
      <c r="T136" s="4"/>
      <c r="U136" s="4">
        <f t="shared" si="13"/>
        <v>25.8</v>
      </c>
      <c r="V136" s="4">
        <f t="shared" si="14"/>
        <v>18.3</v>
      </c>
      <c r="W136" s="4">
        <f t="shared" si="15"/>
        <v>27.450000000000003</v>
      </c>
      <c r="AD136" s="4">
        <v>1</v>
      </c>
      <c r="AE136" s="4"/>
      <c r="AF136" s="4">
        <f t="shared" si="12"/>
        <v>935</v>
      </c>
      <c r="AG136" s="4">
        <f t="shared" si="16"/>
        <v>594</v>
      </c>
      <c r="AH136" s="4">
        <f t="shared" si="17"/>
        <v>891</v>
      </c>
      <c r="AO136" s="4"/>
      <c r="AP136" s="4"/>
      <c r="AQ136" s="4"/>
    </row>
    <row r="137" spans="1:43" x14ac:dyDescent="0.25">
      <c r="A137" s="1">
        <v>43916</v>
      </c>
      <c r="B137" t="s">
        <v>324</v>
      </c>
      <c r="C137" t="s">
        <v>269</v>
      </c>
      <c r="D137">
        <v>85</v>
      </c>
      <c r="E137">
        <v>1</v>
      </c>
      <c r="F137">
        <v>1</v>
      </c>
      <c r="G137" t="s">
        <v>12</v>
      </c>
      <c r="H137" t="s">
        <v>13</v>
      </c>
      <c r="I137">
        <v>0.215</v>
      </c>
      <c r="J137">
        <v>4.37</v>
      </c>
      <c r="K137">
        <v>79.5</v>
      </c>
      <c r="L137" t="s">
        <v>14</v>
      </c>
      <c r="M137" t="s">
        <v>13</v>
      </c>
      <c r="N137">
        <v>1.77</v>
      </c>
      <c r="O137">
        <v>27.6</v>
      </c>
      <c r="P137">
        <v>813</v>
      </c>
      <c r="R137" s="4">
        <v>1.5</v>
      </c>
      <c r="S137" s="4">
        <v>1</v>
      </c>
      <c r="T137" s="4"/>
      <c r="U137" s="4">
        <f t="shared" si="13"/>
        <v>79.5</v>
      </c>
      <c r="V137" s="4">
        <f t="shared" si="14"/>
        <v>72</v>
      </c>
      <c r="W137" s="4">
        <f t="shared" si="15"/>
        <v>108</v>
      </c>
      <c r="X137" s="5"/>
      <c r="Y137" s="5"/>
      <c r="AD137" s="4">
        <v>1</v>
      </c>
      <c r="AE137" s="4"/>
      <c r="AF137" s="4">
        <f t="shared" si="12"/>
        <v>813</v>
      </c>
      <c r="AG137" s="4">
        <f t="shared" si="16"/>
        <v>472</v>
      </c>
      <c r="AH137" s="4">
        <f t="shared" si="17"/>
        <v>708</v>
      </c>
      <c r="AI137" s="5"/>
      <c r="AJ137" s="5"/>
      <c r="AO137" s="4"/>
      <c r="AP137" s="4"/>
      <c r="AQ137" s="4"/>
    </row>
    <row r="138" spans="1:43" x14ac:dyDescent="0.25">
      <c r="A138" s="1">
        <v>43916</v>
      </c>
      <c r="B138" t="s">
        <v>324</v>
      </c>
      <c r="C138" t="s">
        <v>270</v>
      </c>
      <c r="D138">
        <v>86</v>
      </c>
      <c r="E138">
        <v>1</v>
      </c>
      <c r="F138">
        <v>1</v>
      </c>
      <c r="G138" t="s">
        <v>12</v>
      </c>
      <c r="H138" t="s">
        <v>13</v>
      </c>
      <c r="I138">
        <v>5.0099999999999999E-2</v>
      </c>
      <c r="J138">
        <v>0.98699999999999999</v>
      </c>
      <c r="K138">
        <v>16.600000000000001</v>
      </c>
      <c r="L138" t="s">
        <v>14</v>
      </c>
      <c r="M138" t="s">
        <v>13</v>
      </c>
      <c r="N138">
        <v>1.3</v>
      </c>
      <c r="O138">
        <v>20.3</v>
      </c>
      <c r="P138">
        <v>597</v>
      </c>
      <c r="R138" s="4">
        <v>1.5</v>
      </c>
      <c r="S138" s="4">
        <v>1</v>
      </c>
      <c r="T138" s="4"/>
      <c r="U138" s="4">
        <f t="shared" si="13"/>
        <v>16.600000000000001</v>
      </c>
      <c r="V138" s="4">
        <f t="shared" si="14"/>
        <v>9.1000000000000014</v>
      </c>
      <c r="W138" s="4">
        <f t="shared" si="15"/>
        <v>13.650000000000002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2"/>
        <v>597</v>
      </c>
      <c r="AG138" s="4">
        <f t="shared" si="16"/>
        <v>256</v>
      </c>
      <c r="AH138" s="4">
        <f t="shared" si="17"/>
        <v>384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 x14ac:dyDescent="0.25">
      <c r="A139" s="1">
        <v>43916</v>
      </c>
      <c r="B139" t="s">
        <v>324</v>
      </c>
      <c r="C139" t="s">
        <v>267</v>
      </c>
      <c r="D139">
        <v>87</v>
      </c>
      <c r="E139">
        <v>1</v>
      </c>
      <c r="F139">
        <v>1</v>
      </c>
      <c r="G139" t="s">
        <v>12</v>
      </c>
      <c r="H139" t="s">
        <v>13</v>
      </c>
      <c r="I139">
        <v>6.7100000000000007E-2</v>
      </c>
      <c r="J139">
        <v>1.51</v>
      </c>
      <c r="K139">
        <v>26.5</v>
      </c>
      <c r="L139" t="s">
        <v>14</v>
      </c>
      <c r="M139" t="s">
        <v>13</v>
      </c>
      <c r="N139">
        <v>2.0499999999999998</v>
      </c>
      <c r="O139">
        <v>32</v>
      </c>
      <c r="P139">
        <v>945</v>
      </c>
      <c r="R139" s="4">
        <v>1.5</v>
      </c>
      <c r="S139" s="4">
        <v>1</v>
      </c>
      <c r="T139" s="4"/>
      <c r="U139" s="4">
        <f t="shared" si="13"/>
        <v>26.5</v>
      </c>
      <c r="V139" s="4">
        <f t="shared" si="14"/>
        <v>19</v>
      </c>
      <c r="W139" s="4">
        <f t="shared" si="15"/>
        <v>28.5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2"/>
        <v>945</v>
      </c>
      <c r="AG139" s="4">
        <f t="shared" si="16"/>
        <v>604</v>
      </c>
      <c r="AH139" s="4">
        <f t="shared" si="17"/>
        <v>906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 x14ac:dyDescent="0.25">
      <c r="A140" s="1">
        <v>43916</v>
      </c>
      <c r="B140" t="s">
        <v>324</v>
      </c>
      <c r="C140" t="s">
        <v>271</v>
      </c>
      <c r="D140">
        <v>88</v>
      </c>
      <c r="E140">
        <v>1</v>
      </c>
      <c r="F140">
        <v>1</v>
      </c>
      <c r="G140" t="s">
        <v>12</v>
      </c>
      <c r="H140" t="s">
        <v>13</v>
      </c>
      <c r="I140">
        <v>6.7199999999999996E-2</v>
      </c>
      <c r="J140">
        <v>1.49</v>
      </c>
      <c r="K140">
        <v>26.1</v>
      </c>
      <c r="L140" t="s">
        <v>14</v>
      </c>
      <c r="M140" t="s">
        <v>13</v>
      </c>
      <c r="N140">
        <v>1.77</v>
      </c>
      <c r="O140">
        <v>27.6</v>
      </c>
      <c r="P140">
        <v>814</v>
      </c>
      <c r="R140" s="4">
        <v>1.5</v>
      </c>
      <c r="S140" s="4">
        <v>1</v>
      </c>
      <c r="T140" s="4"/>
      <c r="U140" s="4">
        <f t="shared" si="13"/>
        <v>26.1</v>
      </c>
      <c r="V140" s="4">
        <f t="shared" si="14"/>
        <v>18.600000000000001</v>
      </c>
      <c r="W140" s="4">
        <f t="shared" si="15"/>
        <v>27.900000000000002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2"/>
        <v>814</v>
      </c>
      <c r="AG140" s="4">
        <f t="shared" si="16"/>
        <v>473</v>
      </c>
      <c r="AH140" s="4">
        <f t="shared" si="17"/>
        <v>709.5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 x14ac:dyDescent="0.25">
      <c r="A141" s="1">
        <v>43916</v>
      </c>
      <c r="B141" t="s">
        <v>324</v>
      </c>
      <c r="C141" t="s">
        <v>272</v>
      </c>
      <c r="D141">
        <v>89</v>
      </c>
      <c r="E141">
        <v>1</v>
      </c>
      <c r="F141">
        <v>1</v>
      </c>
      <c r="G141" t="s">
        <v>12</v>
      </c>
      <c r="H141" t="s">
        <v>13</v>
      </c>
      <c r="I141">
        <v>4.1399999999999999E-2</v>
      </c>
      <c r="J141">
        <v>0.79100000000000004</v>
      </c>
      <c r="K141">
        <v>12.9</v>
      </c>
      <c r="L141" t="s">
        <v>14</v>
      </c>
      <c r="M141" t="s">
        <v>13</v>
      </c>
      <c r="N141">
        <v>1.18</v>
      </c>
      <c r="O141">
        <v>18.2</v>
      </c>
      <c r="P141">
        <v>535</v>
      </c>
      <c r="R141" s="4">
        <v>1.5</v>
      </c>
      <c r="S141" s="4">
        <v>1</v>
      </c>
      <c r="T141" s="4"/>
      <c r="U141" s="4">
        <f t="shared" si="13"/>
        <v>12.9</v>
      </c>
      <c r="V141" s="4">
        <f t="shared" si="14"/>
        <v>5.4</v>
      </c>
      <c r="W141" s="4">
        <f t="shared" si="15"/>
        <v>8.1000000000000014</v>
      </c>
      <c r="Z141" s="7">
        <f>ABS(100*ABS(W141-W135)/AVERAGE(W141,W135))</f>
        <v>48.951048951048918</v>
      </c>
      <c r="AA141" s="7" t="str">
        <f>IF(W141&gt;10, (IF((AND(Z141&gt;=0,Z141&lt;=20)=TRUE),"PASS","FAIL")),(IF((AND(Z141&gt;=0,Z141&lt;=50)=TRUE),"PASS","FAIL")))</f>
        <v>PASS</v>
      </c>
      <c r="AD141" s="4">
        <v>1</v>
      </c>
      <c r="AE141" s="4"/>
      <c r="AF141" s="4">
        <f t="shared" si="12"/>
        <v>535</v>
      </c>
      <c r="AG141" s="4">
        <f t="shared" si="16"/>
        <v>194</v>
      </c>
      <c r="AH141" s="4">
        <f t="shared" si="17"/>
        <v>291</v>
      </c>
      <c r="AK141" s="7">
        <f>ABS(100*ABS(AH141-AH135)/AVERAGE(AH141,AH135))</f>
        <v>15.238095238095237</v>
      </c>
      <c r="AL141" s="7" t="str">
        <f>IF(AH141&gt;10, (IF((AND(AK141&gt;=0,AK141&lt;=20)=TRUE),"PASS","FAIL")),(IF((AND(AK141&gt;=0,AK141&lt;=50)=TRUE),"PASS","FAIL")))</f>
        <v>PASS</v>
      </c>
      <c r="AO141" s="4"/>
      <c r="AP141" s="4"/>
      <c r="AQ141" s="4"/>
    </row>
    <row r="142" spans="1:43" x14ac:dyDescent="0.25">
      <c r="A142" s="1">
        <v>43916</v>
      </c>
      <c r="B142" t="s">
        <v>324</v>
      </c>
      <c r="C142" t="s">
        <v>273</v>
      </c>
      <c r="D142">
        <v>90</v>
      </c>
      <c r="E142">
        <v>1</v>
      </c>
      <c r="F142">
        <v>1</v>
      </c>
      <c r="G142" t="s">
        <v>12</v>
      </c>
      <c r="H142" t="s">
        <v>13</v>
      </c>
      <c r="I142">
        <v>0.112</v>
      </c>
      <c r="J142">
        <v>2.27</v>
      </c>
      <c r="K142">
        <v>40.700000000000003</v>
      </c>
      <c r="L142" t="s">
        <v>14</v>
      </c>
      <c r="M142" t="s">
        <v>13</v>
      </c>
      <c r="N142">
        <v>2.08</v>
      </c>
      <c r="O142">
        <v>32.700000000000003</v>
      </c>
      <c r="P142">
        <v>967</v>
      </c>
      <c r="R142" s="4">
        <v>1.5</v>
      </c>
      <c r="S142" s="4">
        <v>1</v>
      </c>
      <c r="T142" s="4"/>
      <c r="U142" s="4">
        <f t="shared" si="13"/>
        <v>40.700000000000003</v>
      </c>
      <c r="V142" s="4">
        <f t="shared" si="14"/>
        <v>33.200000000000003</v>
      </c>
      <c r="W142" s="4">
        <f t="shared" si="15"/>
        <v>49.800000000000004</v>
      </c>
      <c r="X142" s="5"/>
      <c r="Y142" s="5"/>
      <c r="AB142" s="7">
        <f>100*((W142*10250)-(W140*10000))/(1000*250)</f>
        <v>92.580000000000027</v>
      </c>
      <c r="AC142" s="7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4">
        <f t="shared" si="12"/>
        <v>967</v>
      </c>
      <c r="AG142" s="4">
        <f t="shared" si="16"/>
        <v>626</v>
      </c>
      <c r="AH142" s="4">
        <f t="shared" si="17"/>
        <v>939</v>
      </c>
      <c r="AI142" s="5"/>
      <c r="AJ142" s="5"/>
      <c r="AM142" s="7">
        <f>100*((AH142*10250)-(AH140*10000))/(10000*250)</f>
        <v>101.19</v>
      </c>
      <c r="AN142" s="7" t="str">
        <f>IF(AH142&gt;30, (IF((AND(AM142&gt;=80,AM142&lt;=120)=TRUE),"PASS","FAIL")),(IF((AND(AM142&gt;=50,AM142&lt;=150)=TRUE),"PASS","FAIL")))</f>
        <v>PASS</v>
      </c>
      <c r="AO142" s="4"/>
      <c r="AP142" s="4"/>
      <c r="AQ142" s="4"/>
    </row>
    <row r="143" spans="1:43" x14ac:dyDescent="0.25">
      <c r="A143" s="1">
        <v>43916</v>
      </c>
      <c r="B143" t="s">
        <v>324</v>
      </c>
      <c r="C143" t="s">
        <v>325</v>
      </c>
      <c r="D143" t="s">
        <v>11</v>
      </c>
      <c r="E143">
        <v>1</v>
      </c>
      <c r="F143">
        <v>1</v>
      </c>
      <c r="G143" t="s">
        <v>12</v>
      </c>
      <c r="H143" t="s">
        <v>13</v>
      </c>
      <c r="I143">
        <v>7.5700000000000003E-2</v>
      </c>
      <c r="J143">
        <v>1.37</v>
      </c>
      <c r="K143">
        <v>23.9</v>
      </c>
      <c r="L143" t="s">
        <v>14</v>
      </c>
      <c r="M143" t="s">
        <v>13</v>
      </c>
      <c r="N143">
        <v>0.55300000000000005</v>
      </c>
      <c r="O143">
        <v>8.6199999999999992</v>
      </c>
      <c r="P143">
        <v>252</v>
      </c>
      <c r="R143" s="4">
        <v>1</v>
      </c>
      <c r="S143" s="4">
        <v>1</v>
      </c>
      <c r="T143" s="4"/>
      <c r="U143" s="4">
        <f t="shared" si="13"/>
        <v>23.9</v>
      </c>
      <c r="V143" s="4">
        <f t="shared" si="14"/>
        <v>23.9</v>
      </c>
      <c r="W143" s="4">
        <f t="shared" si="15"/>
        <v>23.9</v>
      </c>
      <c r="X143" s="5">
        <f>100*(W143-25)/25</f>
        <v>-4.4000000000000057</v>
      </c>
      <c r="Y143" s="5" t="str">
        <f>IF((ABS(X143))&lt;=20,"PASS","FAIL")</f>
        <v>PASS</v>
      </c>
      <c r="Z143" s="7"/>
      <c r="AA143" s="7"/>
      <c r="AB143" s="4"/>
      <c r="AC143" s="4"/>
      <c r="AD143" s="4">
        <v>1</v>
      </c>
      <c r="AE143" s="4"/>
      <c r="AF143" s="4">
        <f t="shared" si="12"/>
        <v>252</v>
      </c>
      <c r="AG143" s="4">
        <f t="shared" si="16"/>
        <v>252</v>
      </c>
      <c r="AH143" s="4">
        <f t="shared" si="17"/>
        <v>252</v>
      </c>
      <c r="AI143" s="5">
        <f>100*(AH143-250)/250</f>
        <v>0.8</v>
      </c>
      <c r="AJ143" s="5" t="str">
        <f>IF((ABS(AI143))&lt;=20,"PASS","FAIL")</f>
        <v>PASS</v>
      </c>
      <c r="AK143" s="7"/>
      <c r="AL143" s="7"/>
      <c r="AM143" s="4"/>
      <c r="AN143" s="4"/>
      <c r="AO143" s="4"/>
      <c r="AP143" s="4"/>
      <c r="AQ143" s="4"/>
    </row>
    <row r="144" spans="1:43" x14ac:dyDescent="0.25">
      <c r="A144" s="1">
        <v>43916</v>
      </c>
      <c r="B144" t="s">
        <v>324</v>
      </c>
      <c r="C144" t="s">
        <v>189</v>
      </c>
      <c r="D144" t="s">
        <v>15</v>
      </c>
      <c r="E144">
        <v>1</v>
      </c>
      <c r="F144">
        <v>1</v>
      </c>
      <c r="G144" t="s">
        <v>12</v>
      </c>
      <c r="H144" t="s">
        <v>13</v>
      </c>
      <c r="I144">
        <v>4.7200000000000002E-3</v>
      </c>
      <c r="J144">
        <v>4.9599999999999998E-2</v>
      </c>
      <c r="K144">
        <v>-1.06</v>
      </c>
      <c r="L144" t="s">
        <v>14</v>
      </c>
      <c r="M144" t="s">
        <v>13</v>
      </c>
      <c r="N144">
        <v>1.18E-2</v>
      </c>
      <c r="O144">
        <v>0.25600000000000001</v>
      </c>
      <c r="P144">
        <v>7.21</v>
      </c>
      <c r="R144" s="4">
        <v>1</v>
      </c>
      <c r="S144" s="4">
        <v>1</v>
      </c>
      <c r="T144" s="4"/>
      <c r="U144" s="4">
        <f t="shared" si="13"/>
        <v>-1.06</v>
      </c>
      <c r="V144" s="4">
        <f t="shared" si="14"/>
        <v>-1.06</v>
      </c>
      <c r="W144" s="4">
        <f t="shared" si="15"/>
        <v>-1.06</v>
      </c>
      <c r="X144" s="4"/>
      <c r="Y144" s="4"/>
      <c r="Z144" s="7"/>
      <c r="AA144" s="7"/>
      <c r="AD144" s="4">
        <v>1</v>
      </c>
      <c r="AE144" s="4"/>
      <c r="AF144" s="4">
        <f t="shared" si="12"/>
        <v>7.21</v>
      </c>
      <c r="AG144" s="4">
        <f t="shared" si="16"/>
        <v>7.21</v>
      </c>
      <c r="AH144" s="4">
        <f t="shared" si="17"/>
        <v>7.21</v>
      </c>
      <c r="AI144" s="4"/>
      <c r="AJ144" s="4"/>
      <c r="AK144" s="7"/>
      <c r="AL144" s="7"/>
      <c r="AO144" s="4"/>
      <c r="AP144" s="4"/>
      <c r="AQ144" s="4"/>
    </row>
    <row r="145" spans="1:43" x14ac:dyDescent="0.25">
      <c r="A145" s="1">
        <v>43916</v>
      </c>
      <c r="B145" t="s">
        <v>324</v>
      </c>
      <c r="C145" t="s">
        <v>274</v>
      </c>
      <c r="D145">
        <v>91</v>
      </c>
      <c r="E145">
        <v>1</v>
      </c>
      <c r="F145">
        <v>1</v>
      </c>
      <c r="G145" t="s">
        <v>12</v>
      </c>
      <c r="H145" t="s">
        <v>13</v>
      </c>
      <c r="I145">
        <v>6.7799999999999999E-2</v>
      </c>
      <c r="J145">
        <v>1.5</v>
      </c>
      <c r="K145">
        <v>26.2</v>
      </c>
      <c r="L145" t="s">
        <v>14</v>
      </c>
      <c r="M145" t="s">
        <v>13</v>
      </c>
      <c r="N145">
        <v>2</v>
      </c>
      <c r="O145">
        <v>31.1</v>
      </c>
      <c r="P145">
        <v>919</v>
      </c>
      <c r="R145" s="4">
        <v>1.5</v>
      </c>
      <c r="S145" s="4">
        <v>1</v>
      </c>
      <c r="T145" s="4"/>
      <c r="U145" s="4">
        <f t="shared" si="13"/>
        <v>26.2</v>
      </c>
      <c r="V145" s="4">
        <f t="shared" si="14"/>
        <v>18.7</v>
      </c>
      <c r="W145" s="4">
        <f t="shared" si="15"/>
        <v>28.049999999999997</v>
      </c>
      <c r="X145" s="5"/>
      <c r="Y145" s="5"/>
      <c r="AB145" s="7"/>
      <c r="AC145" s="7"/>
      <c r="AD145" s="4">
        <v>1</v>
      </c>
      <c r="AE145" s="4"/>
      <c r="AF145" s="4">
        <f t="shared" si="12"/>
        <v>919</v>
      </c>
      <c r="AG145" s="4">
        <f t="shared" si="16"/>
        <v>578</v>
      </c>
      <c r="AH145" s="4">
        <f t="shared" si="17"/>
        <v>867</v>
      </c>
      <c r="AI145" s="5"/>
      <c r="AJ145" s="5"/>
      <c r="AM145" s="7"/>
      <c r="AN145" s="7"/>
      <c r="AO145" s="4"/>
      <c r="AP145" s="4"/>
      <c r="AQ145" s="4"/>
    </row>
    <row r="146" spans="1:43" x14ac:dyDescent="0.25">
      <c r="A146" s="1">
        <v>43916</v>
      </c>
      <c r="B146" t="s">
        <v>324</v>
      </c>
      <c r="C146" t="s">
        <v>275</v>
      </c>
      <c r="D146">
        <v>92</v>
      </c>
      <c r="E146">
        <v>1</v>
      </c>
      <c r="F146">
        <v>1</v>
      </c>
      <c r="G146" t="s">
        <v>12</v>
      </c>
      <c r="H146" t="s">
        <v>13</v>
      </c>
      <c r="I146">
        <v>6.6299999999999998E-2</v>
      </c>
      <c r="J146">
        <v>1.49</v>
      </c>
      <c r="K146">
        <v>26</v>
      </c>
      <c r="L146" t="s">
        <v>14</v>
      </c>
      <c r="M146" t="s">
        <v>13</v>
      </c>
      <c r="N146">
        <v>2.0499999999999998</v>
      </c>
      <c r="O146">
        <v>32</v>
      </c>
      <c r="P146">
        <v>947</v>
      </c>
      <c r="R146" s="4">
        <v>1.5</v>
      </c>
      <c r="S146" s="4">
        <v>1</v>
      </c>
      <c r="T146" s="4"/>
      <c r="U146" s="4">
        <f t="shared" si="13"/>
        <v>26</v>
      </c>
      <c r="V146" s="4">
        <f t="shared" si="14"/>
        <v>18.5</v>
      </c>
      <c r="W146" s="4">
        <f t="shared" si="15"/>
        <v>27.75</v>
      </c>
      <c r="X146" s="5"/>
      <c r="Y146" s="5"/>
      <c r="AD146" s="4">
        <v>1</v>
      </c>
      <c r="AE146" s="4"/>
      <c r="AF146" s="4">
        <f t="shared" si="12"/>
        <v>947</v>
      </c>
      <c r="AG146" s="4">
        <f t="shared" si="16"/>
        <v>606</v>
      </c>
      <c r="AH146" s="4">
        <f t="shared" si="17"/>
        <v>909</v>
      </c>
      <c r="AI146" s="5"/>
      <c r="AJ146" s="5"/>
      <c r="AO146" s="4"/>
      <c r="AP146" s="4"/>
      <c r="AQ146" s="4"/>
    </row>
    <row r="147" spans="1:43" x14ac:dyDescent="0.25">
      <c r="A147" s="1">
        <v>43916</v>
      </c>
      <c r="B147" t="s">
        <v>324</v>
      </c>
      <c r="C147" t="s">
        <v>276</v>
      </c>
      <c r="D147">
        <v>93</v>
      </c>
      <c r="E147">
        <v>1</v>
      </c>
      <c r="F147">
        <v>1</v>
      </c>
      <c r="G147" t="s">
        <v>12</v>
      </c>
      <c r="H147" t="s">
        <v>13</v>
      </c>
      <c r="I147">
        <v>4.9799999999999997E-2</v>
      </c>
      <c r="J147">
        <v>1.1200000000000001</v>
      </c>
      <c r="K147">
        <v>19.100000000000001</v>
      </c>
      <c r="L147" t="s">
        <v>14</v>
      </c>
      <c r="M147" t="s">
        <v>13</v>
      </c>
      <c r="N147">
        <v>1.32</v>
      </c>
      <c r="O147">
        <v>19.899999999999999</v>
      </c>
      <c r="P147">
        <v>584</v>
      </c>
      <c r="R147" s="4">
        <v>1.5</v>
      </c>
      <c r="S147" s="4">
        <v>1</v>
      </c>
      <c r="T147" s="4"/>
      <c r="U147" s="4">
        <f t="shared" si="13"/>
        <v>19.100000000000001</v>
      </c>
      <c r="V147" s="4">
        <f t="shared" si="14"/>
        <v>11.600000000000001</v>
      </c>
      <c r="W147" s="4">
        <f t="shared" si="15"/>
        <v>17.400000000000002</v>
      </c>
      <c r="Z147" s="7"/>
      <c r="AA147" s="7"/>
      <c r="AD147" s="4">
        <v>1</v>
      </c>
      <c r="AE147" s="4"/>
      <c r="AF147" s="4">
        <f t="shared" si="12"/>
        <v>584</v>
      </c>
      <c r="AG147" s="4">
        <f t="shared" si="16"/>
        <v>243</v>
      </c>
      <c r="AH147" s="4">
        <f t="shared" si="17"/>
        <v>364.5</v>
      </c>
      <c r="AK147" s="7"/>
      <c r="AL147" s="7"/>
      <c r="AO147" s="4"/>
      <c r="AP147" s="4"/>
      <c r="AQ147" s="4"/>
    </row>
    <row r="148" spans="1:43" x14ac:dyDescent="0.25">
      <c r="A148" s="1">
        <v>43916</v>
      </c>
      <c r="B148" t="s">
        <v>324</v>
      </c>
      <c r="C148" t="s">
        <v>277</v>
      </c>
      <c r="D148">
        <v>94</v>
      </c>
      <c r="E148">
        <v>1</v>
      </c>
      <c r="F148">
        <v>1</v>
      </c>
      <c r="G148" t="s">
        <v>12</v>
      </c>
      <c r="H148" t="s">
        <v>13</v>
      </c>
      <c r="I148">
        <v>5.6300000000000003E-2</v>
      </c>
      <c r="J148">
        <v>1.22</v>
      </c>
      <c r="K148">
        <v>21</v>
      </c>
      <c r="L148" t="s">
        <v>14</v>
      </c>
      <c r="M148" t="s">
        <v>13</v>
      </c>
      <c r="N148">
        <v>1.38</v>
      </c>
      <c r="O148">
        <v>20.6</v>
      </c>
      <c r="P148">
        <v>605</v>
      </c>
      <c r="R148" s="4">
        <v>1.5</v>
      </c>
      <c r="S148" s="4">
        <v>1</v>
      </c>
      <c r="T148" s="4"/>
      <c r="U148" s="4">
        <f t="shared" si="13"/>
        <v>21</v>
      </c>
      <c r="V148" s="4">
        <f t="shared" si="14"/>
        <v>13.5</v>
      </c>
      <c r="W148" s="4">
        <f t="shared" si="15"/>
        <v>20.25</v>
      </c>
      <c r="AB148" s="7"/>
      <c r="AC148" s="7"/>
      <c r="AD148" s="4">
        <v>1</v>
      </c>
      <c r="AE148" s="4"/>
      <c r="AF148" s="4">
        <f t="shared" si="12"/>
        <v>605</v>
      </c>
      <c r="AG148" s="4">
        <f t="shared" si="16"/>
        <v>264</v>
      </c>
      <c r="AH148" s="4">
        <f t="shared" si="17"/>
        <v>396</v>
      </c>
      <c r="AM148" s="7"/>
      <c r="AN148" s="7"/>
      <c r="AO148" s="4"/>
      <c r="AP148" s="4"/>
      <c r="AQ148" s="4"/>
    </row>
    <row r="149" spans="1:43" x14ac:dyDescent="0.25">
      <c r="A149" s="1">
        <v>43916</v>
      </c>
      <c r="B149" t="s">
        <v>324</v>
      </c>
      <c r="C149" t="s">
        <v>278</v>
      </c>
      <c r="D149">
        <v>95</v>
      </c>
      <c r="E149">
        <v>1</v>
      </c>
      <c r="F149">
        <v>1</v>
      </c>
      <c r="G149" t="s">
        <v>12</v>
      </c>
      <c r="H149" t="s">
        <v>13</v>
      </c>
      <c r="I149">
        <v>6.6799999999999998E-2</v>
      </c>
      <c r="J149">
        <v>1.5</v>
      </c>
      <c r="K149">
        <v>26.2</v>
      </c>
      <c r="L149" t="s">
        <v>14</v>
      </c>
      <c r="M149" t="s">
        <v>13</v>
      </c>
      <c r="N149">
        <v>1.41</v>
      </c>
      <c r="O149">
        <v>20.5</v>
      </c>
      <c r="P149">
        <v>602</v>
      </c>
      <c r="R149" s="4">
        <v>1.5</v>
      </c>
      <c r="S149" s="4">
        <v>1</v>
      </c>
      <c r="T149" s="4"/>
      <c r="U149" s="4">
        <f t="shared" si="13"/>
        <v>26.2</v>
      </c>
      <c r="V149" s="4">
        <f t="shared" si="14"/>
        <v>18.7</v>
      </c>
      <c r="W149" s="4">
        <f t="shared" si="15"/>
        <v>28.049999999999997</v>
      </c>
      <c r="X149" s="5"/>
      <c r="Y149" s="5"/>
      <c r="AD149" s="4">
        <v>1</v>
      </c>
      <c r="AE149" s="4"/>
      <c r="AF149" s="4">
        <f t="shared" si="12"/>
        <v>602</v>
      </c>
      <c r="AG149" s="4">
        <f t="shared" si="16"/>
        <v>261</v>
      </c>
      <c r="AH149" s="4">
        <f t="shared" si="17"/>
        <v>391.5</v>
      </c>
      <c r="AI149" s="5"/>
      <c r="AJ149" s="5"/>
      <c r="AO149" s="4"/>
      <c r="AP149" s="4"/>
      <c r="AQ149" s="4"/>
    </row>
    <row r="150" spans="1:43" x14ac:dyDescent="0.25">
      <c r="A150" s="1">
        <v>43916</v>
      </c>
      <c r="B150" t="s">
        <v>324</v>
      </c>
      <c r="C150" t="s">
        <v>279</v>
      </c>
      <c r="D150">
        <v>96</v>
      </c>
      <c r="E150">
        <v>1</v>
      </c>
      <c r="F150">
        <v>1</v>
      </c>
      <c r="G150" t="s">
        <v>12</v>
      </c>
      <c r="H150" t="s">
        <v>13</v>
      </c>
      <c r="I150">
        <v>0.25600000000000001</v>
      </c>
      <c r="J150">
        <v>5.15</v>
      </c>
      <c r="K150">
        <v>93.9</v>
      </c>
      <c r="L150" t="s">
        <v>14</v>
      </c>
      <c r="M150" t="s">
        <v>13</v>
      </c>
      <c r="N150">
        <v>1.91</v>
      </c>
      <c r="O150">
        <v>27.3</v>
      </c>
      <c r="P150">
        <v>805</v>
      </c>
      <c r="R150" s="4">
        <v>1.5</v>
      </c>
      <c r="S150" s="4">
        <v>1</v>
      </c>
      <c r="T150" s="4"/>
      <c r="U150" s="4">
        <f t="shared" si="13"/>
        <v>93.9</v>
      </c>
      <c r="V150" s="4">
        <f t="shared" si="14"/>
        <v>86.4</v>
      </c>
      <c r="W150" s="4">
        <f t="shared" si="15"/>
        <v>129.60000000000002</v>
      </c>
      <c r="AD150" s="4">
        <v>1</v>
      </c>
      <c r="AE150" s="4"/>
      <c r="AF150" s="4">
        <f t="shared" si="12"/>
        <v>805</v>
      </c>
      <c r="AG150" s="4">
        <f t="shared" si="16"/>
        <v>464</v>
      </c>
      <c r="AH150" s="4">
        <f t="shared" si="17"/>
        <v>696</v>
      </c>
      <c r="AO150" s="4"/>
      <c r="AP150" s="4"/>
      <c r="AQ150" s="4"/>
    </row>
    <row r="151" spans="1:43" x14ac:dyDescent="0.25">
      <c r="A151" s="1">
        <v>43916</v>
      </c>
      <c r="B151" t="s">
        <v>324</v>
      </c>
      <c r="C151" t="s">
        <v>280</v>
      </c>
      <c r="D151">
        <v>97</v>
      </c>
      <c r="E151">
        <v>1</v>
      </c>
      <c r="F151">
        <v>1</v>
      </c>
      <c r="G151" t="s">
        <v>12</v>
      </c>
      <c r="H151" t="s">
        <v>13</v>
      </c>
      <c r="I151">
        <v>4.8300000000000003E-2</v>
      </c>
      <c r="J151">
        <v>0.89</v>
      </c>
      <c r="K151">
        <v>14.8</v>
      </c>
      <c r="L151" t="s">
        <v>14</v>
      </c>
      <c r="M151" t="s">
        <v>13</v>
      </c>
      <c r="N151">
        <v>1.27</v>
      </c>
      <c r="O151">
        <v>18.3</v>
      </c>
      <c r="P151">
        <v>538</v>
      </c>
      <c r="R151" s="4">
        <v>1.5</v>
      </c>
      <c r="S151" s="4">
        <v>1</v>
      </c>
      <c r="T151" s="4"/>
      <c r="U151" s="4">
        <f t="shared" si="13"/>
        <v>14.8</v>
      </c>
      <c r="V151" s="4">
        <f t="shared" si="14"/>
        <v>7.3000000000000007</v>
      </c>
      <c r="W151" s="4">
        <f t="shared" si="15"/>
        <v>10.950000000000001</v>
      </c>
      <c r="AD151" s="4">
        <v>1</v>
      </c>
      <c r="AE151" s="4"/>
      <c r="AF151" s="4">
        <f t="shared" si="12"/>
        <v>538</v>
      </c>
      <c r="AG151" s="4">
        <f t="shared" si="16"/>
        <v>197</v>
      </c>
      <c r="AH151" s="4">
        <f t="shared" si="17"/>
        <v>295.5</v>
      </c>
      <c r="AO151" s="4"/>
      <c r="AP151" s="4"/>
      <c r="AQ151" s="4"/>
    </row>
    <row r="152" spans="1:43" x14ac:dyDescent="0.25">
      <c r="A152" s="1">
        <v>43916</v>
      </c>
      <c r="B152" t="s">
        <v>324</v>
      </c>
      <c r="C152" t="s">
        <v>281</v>
      </c>
      <c r="D152">
        <v>98</v>
      </c>
      <c r="E152">
        <v>1</v>
      </c>
      <c r="F152">
        <v>1</v>
      </c>
      <c r="G152" t="s">
        <v>12</v>
      </c>
      <c r="H152" t="s">
        <v>13</v>
      </c>
      <c r="I152">
        <v>0.152</v>
      </c>
      <c r="J152">
        <v>3.17</v>
      </c>
      <c r="K152">
        <v>57.4</v>
      </c>
      <c r="L152" t="s">
        <v>14</v>
      </c>
      <c r="M152" t="s">
        <v>13</v>
      </c>
      <c r="N152">
        <v>1.32</v>
      </c>
      <c r="O152">
        <v>18.899999999999999</v>
      </c>
      <c r="P152">
        <v>555</v>
      </c>
      <c r="R152" s="4">
        <v>1.5</v>
      </c>
      <c r="S152" s="4">
        <v>1</v>
      </c>
      <c r="T152" s="4"/>
      <c r="U152" s="4">
        <f t="shared" si="13"/>
        <v>57.4</v>
      </c>
      <c r="V152" s="4">
        <f t="shared" si="14"/>
        <v>49.9</v>
      </c>
      <c r="W152" s="4">
        <f t="shared" si="15"/>
        <v>74.849999999999994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12"/>
        <v>555</v>
      </c>
      <c r="AG152" s="4">
        <f t="shared" si="16"/>
        <v>214</v>
      </c>
      <c r="AH152" s="4">
        <f t="shared" si="17"/>
        <v>321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 x14ac:dyDescent="0.25">
      <c r="A153" s="1">
        <v>43916</v>
      </c>
      <c r="B153" t="s">
        <v>324</v>
      </c>
      <c r="C153" t="s">
        <v>282</v>
      </c>
      <c r="D153">
        <v>99</v>
      </c>
      <c r="E153">
        <v>1</v>
      </c>
      <c r="F153">
        <v>1</v>
      </c>
      <c r="G153" t="s">
        <v>12</v>
      </c>
      <c r="H153" t="s">
        <v>13</v>
      </c>
      <c r="I153">
        <v>0.16300000000000001</v>
      </c>
      <c r="J153">
        <v>3.34</v>
      </c>
      <c r="K153">
        <v>60.6</v>
      </c>
      <c r="L153" t="s">
        <v>14</v>
      </c>
      <c r="M153" t="s">
        <v>13</v>
      </c>
      <c r="N153">
        <v>1.18</v>
      </c>
      <c r="O153">
        <v>16.8</v>
      </c>
      <c r="P153">
        <v>492</v>
      </c>
      <c r="R153" s="4">
        <v>1.5</v>
      </c>
      <c r="S153" s="4">
        <v>1</v>
      </c>
      <c r="T153" s="4"/>
      <c r="U153" s="4">
        <f t="shared" si="13"/>
        <v>60.6</v>
      </c>
      <c r="V153" s="4">
        <f t="shared" si="14"/>
        <v>53.1</v>
      </c>
      <c r="W153" s="4">
        <f t="shared" si="15"/>
        <v>79.650000000000006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12"/>
        <v>492</v>
      </c>
      <c r="AG153" s="4">
        <f t="shared" si="16"/>
        <v>151</v>
      </c>
      <c r="AH153" s="4">
        <f t="shared" si="17"/>
        <v>226.5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 x14ac:dyDescent="0.25">
      <c r="A154" s="1">
        <v>43916</v>
      </c>
      <c r="B154" t="s">
        <v>324</v>
      </c>
      <c r="C154" t="s">
        <v>283</v>
      </c>
      <c r="D154">
        <v>100</v>
      </c>
      <c r="E154">
        <v>1</v>
      </c>
      <c r="F154">
        <v>1</v>
      </c>
      <c r="G154" t="s">
        <v>12</v>
      </c>
      <c r="H154" t="s">
        <v>13</v>
      </c>
      <c r="I154">
        <v>4.7399999999999998E-2</v>
      </c>
      <c r="J154">
        <v>1.02</v>
      </c>
      <c r="K154">
        <v>17.3</v>
      </c>
      <c r="L154" t="s">
        <v>14</v>
      </c>
      <c r="M154" t="s">
        <v>13</v>
      </c>
      <c r="N154">
        <v>1.3</v>
      </c>
      <c r="O154">
        <v>18.399999999999999</v>
      </c>
      <c r="P154">
        <v>539</v>
      </c>
      <c r="R154" s="4">
        <v>1.5</v>
      </c>
      <c r="S154" s="4">
        <v>1</v>
      </c>
      <c r="T154" s="4"/>
      <c r="U154" s="4">
        <f t="shared" si="13"/>
        <v>17.3</v>
      </c>
      <c r="V154" s="4">
        <f t="shared" si="14"/>
        <v>9.8000000000000007</v>
      </c>
      <c r="W154" s="4">
        <f t="shared" si="15"/>
        <v>14.700000000000001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12"/>
        <v>539</v>
      </c>
      <c r="AG154" s="4">
        <f t="shared" si="16"/>
        <v>198</v>
      </c>
      <c r="AH154" s="4">
        <f t="shared" si="17"/>
        <v>297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 x14ac:dyDescent="0.25">
      <c r="A155" s="1">
        <v>43916</v>
      </c>
      <c r="B155" t="s">
        <v>324</v>
      </c>
      <c r="C155" t="s">
        <v>325</v>
      </c>
      <c r="D155" t="s">
        <v>11</v>
      </c>
      <c r="E155">
        <v>1</v>
      </c>
      <c r="F155">
        <v>1</v>
      </c>
      <c r="G155" t="s">
        <v>12</v>
      </c>
      <c r="H155" t="s">
        <v>13</v>
      </c>
      <c r="I155">
        <v>7.6200000000000004E-2</v>
      </c>
      <c r="J155">
        <v>1.55</v>
      </c>
      <c r="K155">
        <v>27.1</v>
      </c>
      <c r="L155" t="s">
        <v>14</v>
      </c>
      <c r="M155" t="s">
        <v>13</v>
      </c>
      <c r="N155">
        <v>0.20899999999999999</v>
      </c>
      <c r="O155">
        <v>2.25</v>
      </c>
      <c r="P155">
        <v>65.400000000000006</v>
      </c>
      <c r="R155" s="4">
        <v>1</v>
      </c>
      <c r="S155" s="4">
        <v>1</v>
      </c>
      <c r="T155" s="4"/>
      <c r="U155" s="4">
        <f t="shared" si="13"/>
        <v>27.1</v>
      </c>
      <c r="V155" s="4">
        <f t="shared" si="14"/>
        <v>27.1</v>
      </c>
      <c r="W155" s="4">
        <f t="shared" si="15"/>
        <v>27.1</v>
      </c>
      <c r="X155" s="5">
        <f>100*(W155-25)/25</f>
        <v>8.4000000000000057</v>
      </c>
      <c r="Y155" s="5" t="str">
        <f>IF((ABS(X155))&lt;=20,"PASS","FAIL")</f>
        <v>PASS</v>
      </c>
      <c r="AD155" s="4">
        <v>3</v>
      </c>
      <c r="AE155" s="4" t="s">
        <v>407</v>
      </c>
      <c r="AF155" s="4">
        <f t="shared" si="12"/>
        <v>65.400000000000006</v>
      </c>
      <c r="AG155" s="4">
        <f t="shared" si="16"/>
        <v>65.400000000000006</v>
      </c>
      <c r="AH155" s="4">
        <f t="shared" si="17"/>
        <v>65.400000000000006</v>
      </c>
      <c r="AI155" s="5">
        <f>100*(AH155-250)/250</f>
        <v>-73.84</v>
      </c>
      <c r="AJ155" s="5" t="str">
        <f>IF((ABS(AI155))&lt;=20,"PASS","FAIL")</f>
        <v>FAIL</v>
      </c>
      <c r="AO155" s="4"/>
      <c r="AP155" s="4"/>
      <c r="AQ155" s="4"/>
    </row>
    <row r="156" spans="1:43" x14ac:dyDescent="0.25">
      <c r="A156" s="1">
        <v>43916</v>
      </c>
      <c r="B156" t="s">
        <v>324</v>
      </c>
      <c r="C156" t="s">
        <v>189</v>
      </c>
      <c r="D156" t="s">
        <v>15</v>
      </c>
      <c r="E156">
        <v>1</v>
      </c>
      <c r="F156">
        <v>1</v>
      </c>
      <c r="G156" t="s">
        <v>12</v>
      </c>
      <c r="H156" t="s">
        <v>13</v>
      </c>
      <c r="I156">
        <v>5.2399999999999999E-3</v>
      </c>
      <c r="J156">
        <v>6.4600000000000005E-2</v>
      </c>
      <c r="K156">
        <v>-0.77200000000000002</v>
      </c>
      <c r="L156" t="s">
        <v>14</v>
      </c>
      <c r="M156" t="s">
        <v>13</v>
      </c>
      <c r="N156">
        <v>7.8899999999999994E-3</v>
      </c>
      <c r="O156">
        <v>0.113</v>
      </c>
      <c r="P156">
        <v>3.05</v>
      </c>
      <c r="R156" s="4">
        <v>1</v>
      </c>
      <c r="S156" s="4">
        <v>1</v>
      </c>
      <c r="T156" s="4"/>
      <c r="U156" s="4">
        <f t="shared" si="13"/>
        <v>-0.77200000000000002</v>
      </c>
      <c r="V156" s="4">
        <f t="shared" si="14"/>
        <v>-0.77200000000000002</v>
      </c>
      <c r="W156" s="4">
        <f t="shared" si="15"/>
        <v>-0.77200000000000002</v>
      </c>
      <c r="AD156" s="4">
        <v>3</v>
      </c>
      <c r="AE156" s="4" t="s">
        <v>407</v>
      </c>
      <c r="AF156" s="4">
        <f t="shared" si="12"/>
        <v>3.05</v>
      </c>
      <c r="AG156" s="4">
        <f t="shared" si="16"/>
        <v>3.05</v>
      </c>
      <c r="AH156" s="4">
        <f t="shared" si="17"/>
        <v>3.05</v>
      </c>
      <c r="AO156" s="4"/>
      <c r="AP156" s="4"/>
      <c r="AQ156" s="4"/>
    </row>
    <row r="157" spans="1:43" x14ac:dyDescent="0.25">
      <c r="A157" s="1">
        <v>43916</v>
      </c>
      <c r="B157" t="s">
        <v>324</v>
      </c>
      <c r="C157" t="s">
        <v>284</v>
      </c>
      <c r="D157">
        <v>101</v>
      </c>
      <c r="E157">
        <v>1</v>
      </c>
      <c r="F157">
        <v>1</v>
      </c>
      <c r="G157" t="s">
        <v>12</v>
      </c>
      <c r="H157" t="s">
        <v>13</v>
      </c>
      <c r="I157">
        <v>4.8899999999999999E-2</v>
      </c>
      <c r="J157">
        <v>1.05</v>
      </c>
      <c r="K157">
        <v>17.8</v>
      </c>
      <c r="L157" t="s">
        <v>14</v>
      </c>
      <c r="M157" t="s">
        <v>13</v>
      </c>
      <c r="N157">
        <v>1.27</v>
      </c>
      <c r="O157">
        <v>17.3</v>
      </c>
      <c r="P157">
        <v>508</v>
      </c>
      <c r="R157" s="4">
        <v>1.5</v>
      </c>
      <c r="S157" s="4">
        <v>1</v>
      </c>
      <c r="T157" s="4"/>
      <c r="U157" s="4">
        <f t="shared" si="13"/>
        <v>17.8</v>
      </c>
      <c r="V157" s="4">
        <f t="shared" si="14"/>
        <v>10.3</v>
      </c>
      <c r="W157" s="4">
        <f t="shared" si="15"/>
        <v>15.450000000000001</v>
      </c>
      <c r="X157" s="5"/>
      <c r="Y157" s="5"/>
      <c r="Z157" s="7">
        <f>ABS(100*ABS(W157-W149)/AVERAGE(W157,W149))</f>
        <v>57.931034482758598</v>
      </c>
      <c r="AA157" s="7" t="str">
        <f>IF(W157&gt;10, (IF((AND(Z157&gt;=0,Z157&lt;=20)=TRUE),"PASS","FAIL")),(IF((AND(Z157&gt;=0,Z157&lt;=50)=TRUE),"PASS","FAIL")))</f>
        <v>FAIL</v>
      </c>
      <c r="AD157" s="4">
        <v>3</v>
      </c>
      <c r="AE157" s="4" t="s">
        <v>407</v>
      </c>
      <c r="AF157" s="4">
        <f t="shared" si="12"/>
        <v>508</v>
      </c>
      <c r="AG157" s="4">
        <f t="shared" si="16"/>
        <v>167</v>
      </c>
      <c r="AH157" s="4">
        <f t="shared" si="17"/>
        <v>250.5</v>
      </c>
      <c r="AI157" s="5"/>
      <c r="AJ157" s="5"/>
      <c r="AK157" s="7">
        <f>ABS(100*ABS(AH157-AH149)/AVERAGE(AH157,AH149))</f>
        <v>43.925233644859816</v>
      </c>
      <c r="AL157" s="7" t="str">
        <f>IF(AH157&gt;10, (IF((AND(AK157&gt;=0,AK157&lt;=20)=TRUE),"PASS","FAIL")),(IF((AND(AK157&gt;=0,AK157&lt;=50)=TRUE),"PASS","FAIL")))</f>
        <v>FAIL</v>
      </c>
      <c r="AO157" s="4"/>
      <c r="AP157" s="4"/>
      <c r="AQ157" s="4"/>
    </row>
    <row r="158" spans="1:43" x14ac:dyDescent="0.25">
      <c r="A158" s="1">
        <v>43916</v>
      </c>
      <c r="B158" t="s">
        <v>324</v>
      </c>
      <c r="C158" t="s">
        <v>285</v>
      </c>
      <c r="D158">
        <v>102</v>
      </c>
      <c r="E158">
        <v>1</v>
      </c>
      <c r="F158">
        <v>1</v>
      </c>
      <c r="G158" t="s">
        <v>12</v>
      </c>
      <c r="H158" t="s">
        <v>13</v>
      </c>
      <c r="I158">
        <v>9.0200000000000002E-2</v>
      </c>
      <c r="J158">
        <v>2.02</v>
      </c>
      <c r="K158">
        <v>36</v>
      </c>
      <c r="L158" t="s">
        <v>14</v>
      </c>
      <c r="M158" t="s">
        <v>13</v>
      </c>
      <c r="N158">
        <v>1.65</v>
      </c>
      <c r="O158">
        <v>22.4</v>
      </c>
      <c r="P158">
        <v>660</v>
      </c>
      <c r="R158" s="4">
        <v>1.5</v>
      </c>
      <c r="S158" s="4">
        <v>1</v>
      </c>
      <c r="T158" s="4"/>
      <c r="U158" s="4">
        <f t="shared" si="13"/>
        <v>36</v>
      </c>
      <c r="V158" s="4">
        <f t="shared" si="14"/>
        <v>28.5</v>
      </c>
      <c r="W158" s="4">
        <f t="shared" si="15"/>
        <v>42.75</v>
      </c>
      <c r="X158" s="5"/>
      <c r="Y158" s="5"/>
      <c r="AB158" s="7">
        <f>100*((W158*10250)-(W154*10000))/(1000*250)</f>
        <v>116.47499999999999</v>
      </c>
      <c r="AC158" s="7" t="str">
        <f>IF(W158&gt;30, (IF((AND(AB158&gt;=80,AB158&lt;=120)=TRUE),"PASS","FAIL")),(IF((AND(AB158&gt;=50,AB158&lt;=150)=TRUE),"PASS","FAIL")))</f>
        <v>PASS</v>
      </c>
      <c r="AD158" s="4">
        <v>3</v>
      </c>
      <c r="AE158" s="4" t="s">
        <v>407</v>
      </c>
      <c r="AF158" s="4">
        <f t="shared" si="12"/>
        <v>660</v>
      </c>
      <c r="AG158" s="4">
        <f t="shared" si="16"/>
        <v>319</v>
      </c>
      <c r="AH158" s="4">
        <f t="shared" si="17"/>
        <v>478.5</v>
      </c>
      <c r="AI158" s="5"/>
      <c r="AJ158" s="5"/>
      <c r="AM158" s="7">
        <f>100*((AH158*10250)-(AH154*10000))/(10000*250)</f>
        <v>77.385000000000005</v>
      </c>
      <c r="AN158" s="7" t="str">
        <f>IF(AH158&gt;30, (IF((AND(AM158&gt;=80,AM158&lt;=120)=TRUE),"PASS","FAIL")),(IF((AND(AM158&gt;=50,AM158&lt;=150)=TRUE),"PASS","FAIL")))</f>
        <v>FAIL</v>
      </c>
      <c r="AO158" s="4"/>
      <c r="AP158" s="4"/>
      <c r="AQ158" s="4"/>
    </row>
    <row r="159" spans="1:43" x14ac:dyDescent="0.25">
      <c r="A159" s="1">
        <v>43916</v>
      </c>
      <c r="B159" t="s">
        <v>324</v>
      </c>
      <c r="C159" t="s">
        <v>286</v>
      </c>
      <c r="D159">
        <v>103</v>
      </c>
      <c r="E159">
        <v>1</v>
      </c>
      <c r="F159">
        <v>1</v>
      </c>
      <c r="G159" t="s">
        <v>12</v>
      </c>
      <c r="H159" t="s">
        <v>13</v>
      </c>
      <c r="I159">
        <v>6.1100000000000002E-2</v>
      </c>
      <c r="J159">
        <v>1.1599999999999999</v>
      </c>
      <c r="K159">
        <v>19.899999999999999</v>
      </c>
      <c r="L159" t="s">
        <v>14</v>
      </c>
      <c r="M159" t="s">
        <v>13</v>
      </c>
      <c r="N159">
        <v>1.3</v>
      </c>
      <c r="O159">
        <v>17.399999999999999</v>
      </c>
      <c r="P159">
        <v>510</v>
      </c>
      <c r="R159" s="4">
        <v>1.5</v>
      </c>
      <c r="S159" s="4">
        <v>1</v>
      </c>
      <c r="T159" s="4"/>
      <c r="U159" s="4">
        <f t="shared" si="13"/>
        <v>19.899999999999999</v>
      </c>
      <c r="V159" s="4">
        <f t="shared" si="14"/>
        <v>12.399999999999999</v>
      </c>
      <c r="W159" s="4">
        <f t="shared" si="15"/>
        <v>18.599999999999998</v>
      </c>
      <c r="X159" s="5"/>
      <c r="Y159" s="5"/>
      <c r="Z159" s="4"/>
      <c r="AA159" s="4"/>
      <c r="AB159" s="5"/>
      <c r="AC159" s="5"/>
      <c r="AD159" s="4">
        <v>3</v>
      </c>
      <c r="AE159" s="4" t="s">
        <v>407</v>
      </c>
      <c r="AF159" s="4">
        <f t="shared" si="12"/>
        <v>510</v>
      </c>
      <c r="AG159" s="4">
        <f t="shared" si="16"/>
        <v>169</v>
      </c>
      <c r="AH159" s="4">
        <f t="shared" si="17"/>
        <v>253.5</v>
      </c>
      <c r="AI159" s="5"/>
      <c r="AJ159" s="5"/>
      <c r="AK159" s="4"/>
      <c r="AL159" s="4"/>
      <c r="AM159" s="5"/>
      <c r="AN159" s="5"/>
      <c r="AO159" s="4"/>
      <c r="AP159" s="4"/>
      <c r="AQ159" s="4"/>
    </row>
    <row r="160" spans="1:43" x14ac:dyDescent="0.25">
      <c r="A160" s="1">
        <v>43916</v>
      </c>
      <c r="B160" t="s">
        <v>324</v>
      </c>
      <c r="C160" t="s">
        <v>287</v>
      </c>
      <c r="D160">
        <v>104</v>
      </c>
      <c r="E160">
        <v>1</v>
      </c>
      <c r="F160">
        <v>1</v>
      </c>
      <c r="G160" t="s">
        <v>12</v>
      </c>
      <c r="H160" t="s">
        <v>13</v>
      </c>
      <c r="I160">
        <v>6.1800000000000001E-2</v>
      </c>
      <c r="J160">
        <v>1.34</v>
      </c>
      <c r="K160">
        <v>23.2</v>
      </c>
      <c r="L160" t="s">
        <v>14</v>
      </c>
      <c r="M160" t="s">
        <v>13</v>
      </c>
      <c r="N160">
        <v>1.1100000000000001</v>
      </c>
      <c r="O160">
        <v>14.7</v>
      </c>
      <c r="P160">
        <v>431</v>
      </c>
      <c r="R160" s="4">
        <v>1.5</v>
      </c>
      <c r="S160" s="4">
        <v>1</v>
      </c>
      <c r="T160" s="4"/>
      <c r="U160" s="4">
        <f t="shared" si="13"/>
        <v>23.2</v>
      </c>
      <c r="V160" s="4">
        <f t="shared" si="14"/>
        <v>15.7</v>
      </c>
      <c r="W160" s="4">
        <f t="shared" si="15"/>
        <v>23.549999999999997</v>
      </c>
      <c r="Z160" s="7"/>
      <c r="AA160" s="7"/>
      <c r="AD160" s="4">
        <v>3</v>
      </c>
      <c r="AE160" s="4" t="s">
        <v>407</v>
      </c>
      <c r="AF160" s="4">
        <f t="shared" si="12"/>
        <v>431</v>
      </c>
      <c r="AG160" s="4">
        <f t="shared" si="16"/>
        <v>90</v>
      </c>
      <c r="AH160" s="4">
        <f t="shared" si="17"/>
        <v>135</v>
      </c>
      <c r="AK160" s="7"/>
      <c r="AL160" s="7"/>
      <c r="AO160" s="4"/>
      <c r="AP160" s="4"/>
      <c r="AQ160" s="4"/>
    </row>
    <row r="161" spans="1:43" x14ac:dyDescent="0.25">
      <c r="A161" s="1">
        <v>43916</v>
      </c>
      <c r="B161" t="s">
        <v>324</v>
      </c>
      <c r="C161" t="s">
        <v>288</v>
      </c>
      <c r="D161">
        <v>105</v>
      </c>
      <c r="E161">
        <v>1</v>
      </c>
      <c r="F161">
        <v>1</v>
      </c>
      <c r="G161" t="s">
        <v>12</v>
      </c>
      <c r="H161" t="s">
        <v>13</v>
      </c>
      <c r="I161">
        <v>0.13700000000000001</v>
      </c>
      <c r="J161">
        <v>2.92</v>
      </c>
      <c r="K161">
        <v>52.7</v>
      </c>
      <c r="L161" t="s">
        <v>14</v>
      </c>
      <c r="M161" t="s">
        <v>13</v>
      </c>
      <c r="N161">
        <v>1.46</v>
      </c>
      <c r="O161">
        <v>19.2</v>
      </c>
      <c r="P161">
        <v>562</v>
      </c>
      <c r="R161" s="4">
        <v>1.5</v>
      </c>
      <c r="S161" s="4">
        <v>1</v>
      </c>
      <c r="T161" s="4"/>
      <c r="U161" s="4">
        <f t="shared" si="13"/>
        <v>52.7</v>
      </c>
      <c r="V161" s="4">
        <f t="shared" si="14"/>
        <v>45.2</v>
      </c>
      <c r="W161" s="4">
        <f t="shared" si="15"/>
        <v>67.800000000000011</v>
      </c>
      <c r="X161" s="5"/>
      <c r="Y161" s="5"/>
      <c r="AB161" s="7"/>
      <c r="AC161" s="7"/>
      <c r="AD161" s="4">
        <v>3</v>
      </c>
      <c r="AE161" s="4" t="s">
        <v>407</v>
      </c>
      <c r="AF161" s="4">
        <f t="shared" si="12"/>
        <v>562</v>
      </c>
      <c r="AG161" s="4">
        <f t="shared" si="16"/>
        <v>221</v>
      </c>
      <c r="AH161" s="4">
        <f t="shared" si="17"/>
        <v>331.5</v>
      </c>
      <c r="AI161" s="5"/>
      <c r="AJ161" s="5"/>
      <c r="AM161" s="7"/>
      <c r="AN161" s="7"/>
      <c r="AO161" s="4"/>
      <c r="AP161" s="4"/>
      <c r="AQ161" s="4"/>
    </row>
    <row r="162" spans="1:43" x14ac:dyDescent="0.25">
      <c r="A162" s="1">
        <v>43916</v>
      </c>
      <c r="B162" t="s">
        <v>324</v>
      </c>
      <c r="C162" t="s">
        <v>289</v>
      </c>
      <c r="D162">
        <v>106</v>
      </c>
      <c r="E162">
        <v>1</v>
      </c>
      <c r="F162">
        <v>1</v>
      </c>
      <c r="G162" t="s">
        <v>12</v>
      </c>
      <c r="H162" t="s">
        <v>13</v>
      </c>
      <c r="I162">
        <v>5.9700000000000003E-2</v>
      </c>
      <c r="J162">
        <v>1.3</v>
      </c>
      <c r="K162">
        <v>22.6</v>
      </c>
      <c r="L162" t="s">
        <v>14</v>
      </c>
      <c r="M162" t="s">
        <v>13</v>
      </c>
      <c r="N162">
        <v>4.87</v>
      </c>
      <c r="O162">
        <v>64.099999999999994</v>
      </c>
      <c r="P162">
        <v>1920</v>
      </c>
      <c r="R162" s="4">
        <v>1.5</v>
      </c>
      <c r="S162" s="4">
        <v>1</v>
      </c>
      <c r="T162" s="4"/>
      <c r="U162" s="4">
        <f t="shared" si="13"/>
        <v>22.6</v>
      </c>
      <c r="V162" s="4">
        <f t="shared" si="14"/>
        <v>15.100000000000001</v>
      </c>
      <c r="W162" s="4">
        <f t="shared" si="15"/>
        <v>22.650000000000002</v>
      </c>
      <c r="Z162" s="7"/>
      <c r="AA162" s="7"/>
      <c r="AD162" s="4">
        <v>3</v>
      </c>
      <c r="AE162" s="4" t="s">
        <v>407</v>
      </c>
      <c r="AF162" s="4">
        <f t="shared" si="12"/>
        <v>1920</v>
      </c>
      <c r="AG162" s="4">
        <f t="shared" si="16"/>
        <v>1579</v>
      </c>
      <c r="AH162" s="4">
        <f t="shared" si="17"/>
        <v>2368.5</v>
      </c>
      <c r="AK162" s="7"/>
      <c r="AL162" s="7"/>
      <c r="AO162" s="4"/>
      <c r="AP162" s="4"/>
      <c r="AQ162" s="4"/>
    </row>
    <row r="163" spans="1:43" x14ac:dyDescent="0.25">
      <c r="A163" s="1">
        <v>43916</v>
      </c>
      <c r="B163" t="s">
        <v>324</v>
      </c>
      <c r="C163" t="s">
        <v>290</v>
      </c>
      <c r="D163">
        <v>107</v>
      </c>
      <c r="E163">
        <v>1</v>
      </c>
      <c r="F163">
        <v>1</v>
      </c>
      <c r="G163" t="s">
        <v>12</v>
      </c>
      <c r="H163" t="s">
        <v>13</v>
      </c>
      <c r="I163">
        <v>7.3999999999999996E-2</v>
      </c>
      <c r="J163">
        <v>1.65</v>
      </c>
      <c r="K163">
        <v>29.1</v>
      </c>
      <c r="L163" t="s">
        <v>14</v>
      </c>
      <c r="M163" t="s">
        <v>13</v>
      </c>
      <c r="N163">
        <v>1.82</v>
      </c>
      <c r="O163">
        <v>22.8</v>
      </c>
      <c r="P163">
        <v>672</v>
      </c>
      <c r="R163" s="4">
        <v>1.5</v>
      </c>
      <c r="S163" s="4">
        <v>1</v>
      </c>
      <c r="T163" s="4"/>
      <c r="U163" s="4">
        <f t="shared" si="13"/>
        <v>29.1</v>
      </c>
      <c r="V163" s="4">
        <f t="shared" si="14"/>
        <v>21.6</v>
      </c>
      <c r="W163" s="4">
        <f t="shared" si="15"/>
        <v>32.400000000000006</v>
      </c>
      <c r="Z163" s="7"/>
      <c r="AA163" s="7"/>
      <c r="AD163" s="4">
        <v>3</v>
      </c>
      <c r="AE163" s="4" t="s">
        <v>407</v>
      </c>
      <c r="AF163" s="4">
        <f t="shared" si="12"/>
        <v>672</v>
      </c>
      <c r="AG163" s="4">
        <f t="shared" si="16"/>
        <v>331</v>
      </c>
      <c r="AH163" s="4">
        <f t="shared" si="17"/>
        <v>496.5</v>
      </c>
      <c r="AK163" s="7"/>
      <c r="AL163" s="7"/>
      <c r="AO163" s="4"/>
      <c r="AP163" s="4"/>
      <c r="AQ163" s="4"/>
    </row>
    <row r="164" spans="1:43" x14ac:dyDescent="0.25">
      <c r="A164" s="1">
        <v>43916</v>
      </c>
      <c r="B164" t="s">
        <v>324</v>
      </c>
      <c r="C164" t="s">
        <v>291</v>
      </c>
      <c r="D164">
        <v>108</v>
      </c>
      <c r="E164">
        <v>1</v>
      </c>
      <c r="F164">
        <v>1</v>
      </c>
      <c r="G164" t="s">
        <v>12</v>
      </c>
      <c r="H164" t="s">
        <v>13</v>
      </c>
      <c r="I164">
        <v>5.0500000000000003E-2</v>
      </c>
      <c r="J164">
        <v>1.06</v>
      </c>
      <c r="K164">
        <v>17.899999999999999</v>
      </c>
      <c r="L164" t="s">
        <v>14</v>
      </c>
      <c r="M164" t="s">
        <v>13</v>
      </c>
      <c r="N164">
        <v>1.18</v>
      </c>
      <c r="O164">
        <v>14.9</v>
      </c>
      <c r="P164">
        <v>437</v>
      </c>
      <c r="R164" s="4">
        <v>1.5</v>
      </c>
      <c r="S164" s="4">
        <v>1</v>
      </c>
      <c r="T164" s="4"/>
      <c r="U164" s="4">
        <f t="shared" si="13"/>
        <v>17.899999999999999</v>
      </c>
      <c r="V164" s="4">
        <f t="shared" si="14"/>
        <v>10.399999999999999</v>
      </c>
      <c r="W164" s="4">
        <f t="shared" si="15"/>
        <v>15.599999999999998</v>
      </c>
      <c r="AB164" s="7"/>
      <c r="AC164" s="7"/>
      <c r="AD164" s="4">
        <v>3</v>
      </c>
      <c r="AE164" s="4" t="s">
        <v>407</v>
      </c>
      <c r="AF164" s="4">
        <f t="shared" si="12"/>
        <v>437</v>
      </c>
      <c r="AG164" s="4">
        <f t="shared" si="16"/>
        <v>96</v>
      </c>
      <c r="AH164" s="4">
        <f t="shared" si="17"/>
        <v>144</v>
      </c>
      <c r="AM164" s="7"/>
      <c r="AN164" s="7"/>
      <c r="AO164" s="4"/>
      <c r="AP164" s="4"/>
      <c r="AQ164" s="4"/>
    </row>
    <row r="165" spans="1:43" x14ac:dyDescent="0.25">
      <c r="A165" s="1">
        <v>43916</v>
      </c>
      <c r="B165" t="s">
        <v>324</v>
      </c>
      <c r="C165" t="s">
        <v>292</v>
      </c>
      <c r="D165">
        <v>109</v>
      </c>
      <c r="E165">
        <v>1</v>
      </c>
      <c r="F165">
        <v>1</v>
      </c>
      <c r="G165" t="s">
        <v>12</v>
      </c>
      <c r="H165" t="s">
        <v>13</v>
      </c>
      <c r="I165">
        <v>6.9199999999999998E-2</v>
      </c>
      <c r="J165">
        <v>1.52</v>
      </c>
      <c r="K165">
        <v>26.7</v>
      </c>
      <c r="L165" t="s">
        <v>14</v>
      </c>
      <c r="M165" t="s">
        <v>13</v>
      </c>
      <c r="N165">
        <v>1.61</v>
      </c>
      <c r="O165">
        <v>20.2</v>
      </c>
      <c r="P165">
        <v>595</v>
      </c>
      <c r="R165" s="4">
        <v>1.5</v>
      </c>
      <c r="S165" s="4">
        <v>1</v>
      </c>
      <c r="T165" s="4"/>
      <c r="U165" s="4">
        <f t="shared" si="13"/>
        <v>26.7</v>
      </c>
      <c r="V165" s="4">
        <f t="shared" si="14"/>
        <v>19.2</v>
      </c>
      <c r="W165" s="4">
        <f t="shared" si="15"/>
        <v>28.799999999999997</v>
      </c>
      <c r="AD165" s="4">
        <v>3</v>
      </c>
      <c r="AE165" s="4" t="s">
        <v>407</v>
      </c>
      <c r="AF165" s="4">
        <f t="shared" si="12"/>
        <v>595</v>
      </c>
      <c r="AG165" s="4">
        <f t="shared" si="16"/>
        <v>254</v>
      </c>
      <c r="AH165" s="4">
        <f t="shared" si="17"/>
        <v>381</v>
      </c>
      <c r="AO165" s="4"/>
      <c r="AP165" s="4"/>
      <c r="AQ165" s="4"/>
    </row>
    <row r="166" spans="1:43" x14ac:dyDescent="0.25">
      <c r="A166" s="1">
        <v>43916</v>
      </c>
      <c r="B166" t="s">
        <v>324</v>
      </c>
      <c r="C166" t="s">
        <v>293</v>
      </c>
      <c r="D166">
        <v>110</v>
      </c>
      <c r="E166">
        <v>1</v>
      </c>
      <c r="F166">
        <v>1</v>
      </c>
      <c r="G166" t="s">
        <v>12</v>
      </c>
      <c r="H166" t="s">
        <v>13</v>
      </c>
      <c r="I166">
        <v>8.6900000000000005E-2</v>
      </c>
      <c r="J166">
        <v>1.91</v>
      </c>
      <c r="K166">
        <v>34</v>
      </c>
      <c r="L166" t="s">
        <v>14</v>
      </c>
      <c r="M166" t="s">
        <v>13</v>
      </c>
      <c r="N166">
        <v>0.98199999999999998</v>
      </c>
      <c r="O166">
        <v>12.2</v>
      </c>
      <c r="P166">
        <v>358</v>
      </c>
      <c r="R166" s="4">
        <v>1.5</v>
      </c>
      <c r="S166" s="4">
        <v>1</v>
      </c>
      <c r="T166" s="4"/>
      <c r="U166" s="4">
        <f t="shared" si="13"/>
        <v>34</v>
      </c>
      <c r="V166" s="4">
        <f t="shared" si="14"/>
        <v>26.5</v>
      </c>
      <c r="W166" s="4">
        <f t="shared" si="15"/>
        <v>39.75</v>
      </c>
      <c r="X166" s="5"/>
      <c r="Y166" s="5"/>
      <c r="Z166" s="7"/>
      <c r="AA166" s="7"/>
      <c r="AB166" s="4"/>
      <c r="AC166" s="4"/>
      <c r="AD166" s="4">
        <v>3</v>
      </c>
      <c r="AE166" s="4" t="s">
        <v>407</v>
      </c>
      <c r="AF166" s="4">
        <f t="shared" si="12"/>
        <v>358</v>
      </c>
      <c r="AG166" s="4">
        <f t="shared" si="16"/>
        <v>17</v>
      </c>
      <c r="AH166" s="4">
        <f t="shared" si="17"/>
        <v>25.5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 x14ac:dyDescent="0.25">
      <c r="A167" s="1">
        <v>43916</v>
      </c>
      <c r="B167" t="s">
        <v>324</v>
      </c>
      <c r="C167" t="s">
        <v>325</v>
      </c>
      <c r="D167" t="s">
        <v>11</v>
      </c>
      <c r="E167">
        <v>1</v>
      </c>
      <c r="F167">
        <v>1</v>
      </c>
      <c r="G167" t="s">
        <v>12</v>
      </c>
      <c r="H167" t="s">
        <v>13</v>
      </c>
      <c r="I167">
        <v>7.5700000000000003E-2</v>
      </c>
      <c r="J167">
        <v>1.34</v>
      </c>
      <c r="K167">
        <v>23.3</v>
      </c>
      <c r="L167" t="s">
        <v>14</v>
      </c>
      <c r="M167" t="s">
        <v>13</v>
      </c>
      <c r="N167">
        <v>7.0999999999999994E-2</v>
      </c>
      <c r="O167">
        <v>0.89</v>
      </c>
      <c r="P167">
        <v>25.7</v>
      </c>
      <c r="R167" s="4">
        <v>1</v>
      </c>
      <c r="S167" s="4">
        <v>1</v>
      </c>
      <c r="T167" s="4"/>
      <c r="U167" s="4">
        <f t="shared" si="13"/>
        <v>23.3</v>
      </c>
      <c r="V167" s="4">
        <f t="shared" si="14"/>
        <v>23.3</v>
      </c>
      <c r="W167" s="4">
        <f t="shared" si="15"/>
        <v>23.3</v>
      </c>
      <c r="X167" s="5">
        <f>100*(W167-25)/25</f>
        <v>-6.799999999999998</v>
      </c>
      <c r="Y167" s="5" t="str">
        <f>IF((ABS(X167))&lt;=20,"PASS","FAIL")</f>
        <v>PASS</v>
      </c>
      <c r="Z167" s="4"/>
      <c r="AA167" s="4"/>
      <c r="AB167" s="7"/>
      <c r="AC167" s="7"/>
      <c r="AD167" s="4">
        <v>3</v>
      </c>
      <c r="AE167" s="4" t="s">
        <v>407</v>
      </c>
      <c r="AF167" s="4">
        <f t="shared" si="12"/>
        <v>25.7</v>
      </c>
      <c r="AG167" s="4">
        <f t="shared" si="16"/>
        <v>25.7</v>
      </c>
      <c r="AH167" s="4">
        <f t="shared" si="17"/>
        <v>25.7</v>
      </c>
      <c r="AI167" s="5">
        <f>100*(AH167-250)/250</f>
        <v>-89.72</v>
      </c>
      <c r="AJ167" s="5" t="str">
        <f>IF((ABS(AI167))&lt;=20,"PASS","FAIL")</f>
        <v>FAIL</v>
      </c>
      <c r="AK167" s="4"/>
      <c r="AL167" s="4"/>
      <c r="AM167" s="7"/>
      <c r="AN167" s="7"/>
      <c r="AO167" s="4"/>
      <c r="AP167" s="4"/>
      <c r="AQ167" s="4"/>
    </row>
    <row r="168" spans="1:43" x14ac:dyDescent="0.25">
      <c r="A168" s="1">
        <v>43916</v>
      </c>
      <c r="B168" t="s">
        <v>324</v>
      </c>
      <c r="C168" t="s">
        <v>189</v>
      </c>
      <c r="D168" t="s">
        <v>15</v>
      </c>
      <c r="E168">
        <v>1</v>
      </c>
      <c r="F168">
        <v>1</v>
      </c>
      <c r="G168" t="s">
        <v>12</v>
      </c>
      <c r="H168" t="s">
        <v>13</v>
      </c>
      <c r="I168">
        <v>4.96E-3</v>
      </c>
      <c r="J168">
        <v>5.8799999999999998E-2</v>
      </c>
      <c r="K168">
        <v>-0.88100000000000001</v>
      </c>
      <c r="L168" t="s">
        <v>14</v>
      </c>
      <c r="M168" t="s">
        <v>13</v>
      </c>
      <c r="N168">
        <v>4.1000000000000003E-3</v>
      </c>
      <c r="O168">
        <v>4.0500000000000001E-2</v>
      </c>
      <c r="P168">
        <v>0.92900000000000005</v>
      </c>
      <c r="R168" s="4">
        <v>1</v>
      </c>
      <c r="S168" s="4">
        <v>1</v>
      </c>
      <c r="T168" s="4"/>
      <c r="U168" s="4">
        <f t="shared" si="13"/>
        <v>-0.88100000000000001</v>
      </c>
      <c r="V168" s="4">
        <f t="shared" si="14"/>
        <v>-0.88100000000000001</v>
      </c>
      <c r="W168" s="4">
        <f t="shared" si="15"/>
        <v>-0.88100000000000001</v>
      </c>
      <c r="X168" s="5"/>
      <c r="Y168" s="5"/>
      <c r="Z168" s="4"/>
      <c r="AA168" s="4"/>
      <c r="AB168" s="5"/>
      <c r="AC168" s="5"/>
      <c r="AD168" s="4">
        <v>3</v>
      </c>
      <c r="AE168" s="4" t="s">
        <v>407</v>
      </c>
      <c r="AF168" s="4">
        <f t="shared" si="12"/>
        <v>0.92900000000000005</v>
      </c>
      <c r="AG168" s="4">
        <f t="shared" si="16"/>
        <v>0.92900000000000005</v>
      </c>
      <c r="AH168" s="4">
        <f t="shared" si="17"/>
        <v>0.92900000000000005</v>
      </c>
      <c r="AI168" s="5"/>
      <c r="AJ168" s="5"/>
      <c r="AK168" s="4"/>
      <c r="AL168" s="4"/>
      <c r="AM168" s="5"/>
      <c r="AN168" s="5"/>
      <c r="AO168" s="4"/>
      <c r="AP168" s="4"/>
      <c r="AQ168" s="4"/>
    </row>
    <row r="169" spans="1:43" x14ac:dyDescent="0.25">
      <c r="A169" s="1">
        <v>43916</v>
      </c>
      <c r="B169" t="s">
        <v>324</v>
      </c>
      <c r="C169" t="s">
        <v>294</v>
      </c>
      <c r="D169">
        <v>111</v>
      </c>
      <c r="E169">
        <v>1</v>
      </c>
      <c r="F169">
        <v>1</v>
      </c>
      <c r="G169" t="s">
        <v>12</v>
      </c>
      <c r="H169" t="s">
        <v>13</v>
      </c>
      <c r="I169">
        <v>7.2599999999999998E-2</v>
      </c>
      <c r="J169">
        <v>1.62</v>
      </c>
      <c r="K169">
        <v>28.5</v>
      </c>
      <c r="L169" t="s">
        <v>14</v>
      </c>
      <c r="M169" t="s">
        <v>13</v>
      </c>
      <c r="N169">
        <v>1.63</v>
      </c>
      <c r="O169">
        <v>19.899999999999999</v>
      </c>
      <c r="P169">
        <v>584</v>
      </c>
      <c r="R169" s="4">
        <v>1.5</v>
      </c>
      <c r="S169" s="4">
        <v>1</v>
      </c>
      <c r="T169" s="4"/>
      <c r="U169" s="4">
        <f t="shared" si="13"/>
        <v>28.5</v>
      </c>
      <c r="V169" s="4">
        <f t="shared" si="14"/>
        <v>21</v>
      </c>
      <c r="W169" s="4">
        <f t="shared" si="15"/>
        <v>31.5</v>
      </c>
      <c r="AD169" s="4">
        <v>3</v>
      </c>
      <c r="AE169" s="4" t="s">
        <v>407</v>
      </c>
      <c r="AF169" s="4">
        <f t="shared" si="12"/>
        <v>584</v>
      </c>
      <c r="AG169" s="4">
        <f t="shared" si="16"/>
        <v>243</v>
      </c>
      <c r="AH169" s="4">
        <f t="shared" si="17"/>
        <v>364.5</v>
      </c>
      <c r="AO169" s="4"/>
      <c r="AP169" s="4"/>
      <c r="AQ169" s="4"/>
    </row>
    <row r="170" spans="1:43" x14ac:dyDescent="0.25">
      <c r="A170" s="1">
        <v>43916</v>
      </c>
      <c r="B170" t="s">
        <v>324</v>
      </c>
      <c r="C170" t="s">
        <v>295</v>
      </c>
      <c r="D170">
        <v>112</v>
      </c>
      <c r="E170">
        <v>1</v>
      </c>
      <c r="F170">
        <v>1</v>
      </c>
      <c r="G170" t="s">
        <v>12</v>
      </c>
      <c r="H170" t="s">
        <v>13</v>
      </c>
      <c r="I170">
        <v>7.6600000000000001E-2</v>
      </c>
      <c r="J170">
        <v>1.72</v>
      </c>
      <c r="K170">
        <v>30.3</v>
      </c>
      <c r="L170" t="s">
        <v>14</v>
      </c>
      <c r="M170" t="s">
        <v>13</v>
      </c>
      <c r="N170">
        <v>1.27</v>
      </c>
      <c r="O170">
        <v>15.4</v>
      </c>
      <c r="P170">
        <v>451</v>
      </c>
      <c r="R170" s="4">
        <v>1.5</v>
      </c>
      <c r="S170" s="4">
        <v>1</v>
      </c>
      <c r="T170" s="4"/>
      <c r="U170" s="4">
        <f t="shared" si="13"/>
        <v>30.3</v>
      </c>
      <c r="V170" s="4">
        <f t="shared" si="14"/>
        <v>22.8</v>
      </c>
      <c r="W170" s="4">
        <f t="shared" si="15"/>
        <v>34.200000000000003</v>
      </c>
      <c r="X170" s="5"/>
      <c r="Y170" s="5"/>
      <c r="AD170" s="4">
        <v>3</v>
      </c>
      <c r="AE170" s="4" t="s">
        <v>407</v>
      </c>
      <c r="AF170" s="4">
        <f t="shared" si="12"/>
        <v>451</v>
      </c>
      <c r="AG170" s="4">
        <f t="shared" si="16"/>
        <v>110</v>
      </c>
      <c r="AH170" s="4">
        <f t="shared" si="17"/>
        <v>165</v>
      </c>
      <c r="AI170" s="5"/>
      <c r="AJ170" s="5"/>
      <c r="AO170" s="4"/>
      <c r="AP170" s="4"/>
      <c r="AQ170" s="4"/>
    </row>
    <row r="171" spans="1:43" x14ac:dyDescent="0.25">
      <c r="A171" s="1">
        <v>43916</v>
      </c>
      <c r="B171" t="s">
        <v>324</v>
      </c>
      <c r="C171" t="s">
        <v>296</v>
      </c>
      <c r="D171">
        <v>113</v>
      </c>
      <c r="E171">
        <v>1</v>
      </c>
      <c r="F171">
        <v>1</v>
      </c>
      <c r="G171" t="s">
        <v>12</v>
      </c>
      <c r="H171" t="s">
        <v>13</v>
      </c>
      <c r="I171">
        <v>7.0800000000000002E-2</v>
      </c>
      <c r="J171">
        <v>1.59</v>
      </c>
      <c r="K171">
        <v>28</v>
      </c>
      <c r="L171" t="s">
        <v>14</v>
      </c>
      <c r="M171" t="s">
        <v>13</v>
      </c>
      <c r="N171">
        <v>1.68</v>
      </c>
      <c r="O171">
        <v>20.100000000000001</v>
      </c>
      <c r="P171">
        <v>590</v>
      </c>
      <c r="R171" s="4">
        <v>1.5</v>
      </c>
      <c r="S171" s="4">
        <v>1</v>
      </c>
      <c r="T171" s="4"/>
      <c r="U171" s="4">
        <f t="shared" si="13"/>
        <v>28</v>
      </c>
      <c r="V171" s="4">
        <f t="shared" si="14"/>
        <v>20.5</v>
      </c>
      <c r="W171" s="4">
        <f t="shared" si="15"/>
        <v>30.75</v>
      </c>
      <c r="X171" s="5"/>
      <c r="Y171" s="5"/>
      <c r="Z171" s="7">
        <f>ABS(100*ABS(W171-W163)/AVERAGE(W171,W163))</f>
        <v>5.2256532066508488</v>
      </c>
      <c r="AA171" s="7" t="str">
        <f>IF(W171&gt;10, (IF((AND(Z171&gt;=0,Z171&lt;=20)=TRUE),"PASS","FAIL")),(IF((AND(Z171&gt;=0,Z171&lt;=50)=TRUE),"PASS","FAIL")))</f>
        <v>PASS</v>
      </c>
      <c r="AD171" s="4">
        <v>3</v>
      </c>
      <c r="AE171" s="4" t="s">
        <v>407</v>
      </c>
      <c r="AF171" s="4">
        <f t="shared" si="12"/>
        <v>590</v>
      </c>
      <c r="AG171" s="4">
        <f t="shared" si="16"/>
        <v>249</v>
      </c>
      <c r="AH171" s="4">
        <f t="shared" si="17"/>
        <v>373.5</v>
      </c>
      <c r="AI171" s="5"/>
      <c r="AJ171" s="5"/>
      <c r="AK171" s="7">
        <f>ABS(100*ABS(AH171-AH163)/AVERAGE(AH171,AH163))</f>
        <v>28.275862068965516</v>
      </c>
      <c r="AL171" s="7" t="str">
        <f>IF(AH171&gt;10, (IF((AND(AK171&gt;=0,AK171&lt;=20)=TRUE),"PASS","FAIL")),(IF((AND(AK171&gt;=0,AK171&lt;=50)=TRUE),"PASS","FAIL")))</f>
        <v>FAIL</v>
      </c>
      <c r="AO171" s="4"/>
      <c r="AP171" s="4"/>
      <c r="AQ171" s="4"/>
    </row>
    <row r="172" spans="1:43" x14ac:dyDescent="0.25">
      <c r="A172" s="1">
        <v>43916</v>
      </c>
      <c r="B172" t="s">
        <v>324</v>
      </c>
      <c r="C172" t="s">
        <v>297</v>
      </c>
      <c r="D172">
        <v>114</v>
      </c>
      <c r="E172">
        <v>1</v>
      </c>
      <c r="F172">
        <v>1</v>
      </c>
      <c r="G172" t="s">
        <v>12</v>
      </c>
      <c r="H172" t="s">
        <v>13</v>
      </c>
      <c r="I172">
        <v>0.10100000000000001</v>
      </c>
      <c r="J172">
        <v>2.2000000000000002</v>
      </c>
      <c r="K172">
        <v>39.4</v>
      </c>
      <c r="L172" t="s">
        <v>14</v>
      </c>
      <c r="M172" t="s">
        <v>13</v>
      </c>
      <c r="N172">
        <v>1.5</v>
      </c>
      <c r="O172">
        <v>17.8</v>
      </c>
      <c r="P172">
        <v>523</v>
      </c>
      <c r="R172" s="4">
        <v>1.5</v>
      </c>
      <c r="S172" s="4">
        <v>1</v>
      </c>
      <c r="T172" s="4"/>
      <c r="U172" s="4">
        <f t="shared" si="13"/>
        <v>39.4</v>
      </c>
      <c r="V172" s="4">
        <f t="shared" si="14"/>
        <v>31.9</v>
      </c>
      <c r="W172" s="4">
        <f t="shared" si="15"/>
        <v>47.849999999999994</v>
      </c>
      <c r="X172" s="4"/>
      <c r="Y172" s="4"/>
      <c r="AB172" s="7">
        <f>100*((W172*10250)-(W170*10000))/(1000*250)</f>
        <v>59.384999999999977</v>
      </c>
      <c r="AC172" s="7" t="str">
        <f>IF(W172&gt;30, (IF((AND(AB172&gt;=80,AB172&lt;=120)=TRUE),"PASS","FAIL")),(IF((AND(AB172&gt;=50,AB172&lt;=150)=TRUE),"PASS","FAIL")))</f>
        <v>FAIL</v>
      </c>
      <c r="AD172" s="4">
        <v>3</v>
      </c>
      <c r="AE172" s="4" t="s">
        <v>407</v>
      </c>
      <c r="AF172" s="4">
        <f t="shared" si="12"/>
        <v>523</v>
      </c>
      <c r="AG172" s="4">
        <f t="shared" si="16"/>
        <v>182</v>
      </c>
      <c r="AH172" s="4">
        <f t="shared" si="17"/>
        <v>273</v>
      </c>
      <c r="AI172" s="4"/>
      <c r="AJ172" s="4"/>
      <c r="AM172" s="7">
        <f>100*((AH172*10250)-(AH170*10000))/(10000*250)</f>
        <v>45.93</v>
      </c>
      <c r="AN172" s="7" t="str">
        <f>IF(AH172&gt;30, (IF((AND(AM172&gt;=80,AM172&lt;=120)=TRUE),"PASS","FAIL")),(IF((AND(AM172&gt;=50,AM172&lt;=150)=TRUE),"PASS","FAIL")))</f>
        <v>FAIL</v>
      </c>
      <c r="AO172" s="4"/>
      <c r="AP172" s="4"/>
      <c r="AQ172" s="4"/>
    </row>
    <row r="173" spans="1:43" x14ac:dyDescent="0.25">
      <c r="A173" s="1">
        <v>43916</v>
      </c>
      <c r="B173" t="s">
        <v>324</v>
      </c>
      <c r="C173" t="s">
        <v>298</v>
      </c>
      <c r="D173">
        <v>115</v>
      </c>
      <c r="E173">
        <v>1</v>
      </c>
      <c r="F173">
        <v>1</v>
      </c>
      <c r="G173" t="s">
        <v>12</v>
      </c>
      <c r="H173" t="s">
        <v>13</v>
      </c>
      <c r="I173">
        <v>7.1599999999999997E-2</v>
      </c>
      <c r="J173">
        <v>1.6</v>
      </c>
      <c r="K173">
        <v>28</v>
      </c>
      <c r="L173" t="s">
        <v>14</v>
      </c>
      <c r="M173" t="s">
        <v>13</v>
      </c>
      <c r="N173">
        <v>1.53</v>
      </c>
      <c r="O173">
        <v>18</v>
      </c>
      <c r="P173">
        <v>528</v>
      </c>
      <c r="R173" s="4">
        <v>1.5</v>
      </c>
      <c r="S173" s="4">
        <v>1</v>
      </c>
      <c r="T173" s="4"/>
      <c r="U173" s="4">
        <f t="shared" si="13"/>
        <v>28</v>
      </c>
      <c r="V173" s="4">
        <f t="shared" si="14"/>
        <v>20.5</v>
      </c>
      <c r="W173" s="4">
        <f t="shared" si="15"/>
        <v>30.75</v>
      </c>
      <c r="X173" s="5"/>
      <c r="Y173" s="5"/>
      <c r="Z173" s="4"/>
      <c r="AA173" s="4"/>
      <c r="AB173" s="5"/>
      <c r="AC173" s="5"/>
      <c r="AD173" s="4">
        <v>3</v>
      </c>
      <c r="AE173" s="4" t="s">
        <v>407</v>
      </c>
      <c r="AF173" s="4">
        <f t="shared" si="12"/>
        <v>528</v>
      </c>
      <c r="AG173" s="4">
        <f t="shared" si="16"/>
        <v>187</v>
      </c>
      <c r="AH173" s="4">
        <f t="shared" si="17"/>
        <v>280.5</v>
      </c>
      <c r="AI173" s="5"/>
      <c r="AJ173" s="5"/>
      <c r="AK173" s="4"/>
      <c r="AL173" s="4"/>
      <c r="AM173" s="5"/>
      <c r="AN173" s="5"/>
      <c r="AO173" s="4"/>
      <c r="AP173" s="4"/>
      <c r="AQ173" s="4"/>
    </row>
    <row r="174" spans="1:43" x14ac:dyDescent="0.25">
      <c r="A174" s="1">
        <v>43916</v>
      </c>
      <c r="B174" t="s">
        <v>324</v>
      </c>
      <c r="C174" t="s">
        <v>299</v>
      </c>
      <c r="D174">
        <v>116</v>
      </c>
      <c r="E174">
        <v>1</v>
      </c>
      <c r="F174">
        <v>1</v>
      </c>
      <c r="G174" t="s">
        <v>12</v>
      </c>
      <c r="H174" t="s">
        <v>13</v>
      </c>
      <c r="I174">
        <v>7.1300000000000002E-2</v>
      </c>
      <c r="J174">
        <v>1.55</v>
      </c>
      <c r="K174">
        <v>27.2</v>
      </c>
      <c r="L174" t="s">
        <v>14</v>
      </c>
      <c r="M174" t="s">
        <v>13</v>
      </c>
      <c r="N174">
        <v>1.78</v>
      </c>
      <c r="O174">
        <v>19.3</v>
      </c>
      <c r="P174">
        <v>566</v>
      </c>
      <c r="R174" s="4">
        <v>1.5</v>
      </c>
      <c r="S174" s="4">
        <v>1</v>
      </c>
      <c r="T174" s="4"/>
      <c r="U174" s="4">
        <f t="shared" si="13"/>
        <v>27.2</v>
      </c>
      <c r="V174" s="4">
        <f t="shared" si="14"/>
        <v>19.7</v>
      </c>
      <c r="W174" s="4">
        <f t="shared" si="15"/>
        <v>29.549999999999997</v>
      </c>
      <c r="AD174" s="4">
        <v>3</v>
      </c>
      <c r="AE174" s="4" t="s">
        <v>407</v>
      </c>
      <c r="AF174" s="4">
        <f t="shared" si="12"/>
        <v>566</v>
      </c>
      <c r="AG174" s="4">
        <f t="shared" si="16"/>
        <v>225</v>
      </c>
      <c r="AH174" s="4">
        <f t="shared" si="17"/>
        <v>337.5</v>
      </c>
      <c r="AO174" s="4"/>
      <c r="AP174" s="4"/>
      <c r="AQ174" s="4"/>
    </row>
    <row r="175" spans="1:43" x14ac:dyDescent="0.25">
      <c r="A175" s="1">
        <v>43916</v>
      </c>
      <c r="B175" t="s">
        <v>324</v>
      </c>
      <c r="C175" t="s">
        <v>300</v>
      </c>
      <c r="D175">
        <v>117</v>
      </c>
      <c r="E175">
        <v>1</v>
      </c>
      <c r="F175">
        <v>1</v>
      </c>
      <c r="G175" t="s">
        <v>12</v>
      </c>
      <c r="H175" t="s">
        <v>13</v>
      </c>
      <c r="I175">
        <v>4.7199999999999999E-2</v>
      </c>
      <c r="J175">
        <v>0.998</v>
      </c>
      <c r="K175">
        <v>16.8</v>
      </c>
      <c r="L175" t="s">
        <v>14</v>
      </c>
      <c r="M175" t="s">
        <v>13</v>
      </c>
      <c r="N175">
        <v>1.24</v>
      </c>
      <c r="O175">
        <v>14.3</v>
      </c>
      <c r="P175">
        <v>419</v>
      </c>
      <c r="R175" s="4">
        <v>1.5</v>
      </c>
      <c r="S175" s="4">
        <v>1</v>
      </c>
      <c r="T175" s="4"/>
      <c r="U175" s="4">
        <f t="shared" si="13"/>
        <v>16.8</v>
      </c>
      <c r="V175" s="4">
        <f t="shared" si="14"/>
        <v>9.3000000000000007</v>
      </c>
      <c r="W175" s="4">
        <f t="shared" si="15"/>
        <v>13.950000000000001</v>
      </c>
      <c r="AD175" s="4">
        <v>3</v>
      </c>
      <c r="AE175" s="4" t="s">
        <v>407</v>
      </c>
      <c r="AF175" s="4">
        <f t="shared" si="12"/>
        <v>419</v>
      </c>
      <c r="AG175" s="4">
        <f t="shared" si="16"/>
        <v>78</v>
      </c>
      <c r="AH175" s="4">
        <f t="shared" si="17"/>
        <v>117</v>
      </c>
      <c r="AO175" s="4"/>
      <c r="AP175" s="4"/>
      <c r="AQ175" s="4"/>
    </row>
    <row r="176" spans="1:43" x14ac:dyDescent="0.25">
      <c r="A176" s="1">
        <v>43916</v>
      </c>
      <c r="B176" t="s">
        <v>324</v>
      </c>
      <c r="C176" t="s">
        <v>301</v>
      </c>
      <c r="D176">
        <v>118</v>
      </c>
      <c r="E176">
        <v>1</v>
      </c>
      <c r="F176">
        <v>1</v>
      </c>
      <c r="G176" t="s">
        <v>12</v>
      </c>
      <c r="H176" t="s">
        <v>13</v>
      </c>
      <c r="I176">
        <v>3.85E-2</v>
      </c>
      <c r="J176">
        <v>0.76200000000000001</v>
      </c>
      <c r="K176">
        <v>12.4</v>
      </c>
      <c r="L176" t="s">
        <v>14</v>
      </c>
      <c r="M176" t="s">
        <v>13</v>
      </c>
      <c r="N176">
        <v>0.99199999999999999</v>
      </c>
      <c r="O176">
        <v>11.4</v>
      </c>
      <c r="P176">
        <v>333</v>
      </c>
      <c r="R176" s="4">
        <v>1.5</v>
      </c>
      <c r="S176" s="4">
        <v>1</v>
      </c>
      <c r="T176" s="4"/>
      <c r="U176" s="4">
        <f t="shared" si="13"/>
        <v>12.4</v>
      </c>
      <c r="V176" s="4">
        <f t="shared" si="14"/>
        <v>4.9000000000000004</v>
      </c>
      <c r="W176" s="4">
        <f t="shared" si="15"/>
        <v>7.3500000000000005</v>
      </c>
      <c r="AD176" s="4">
        <v>3</v>
      </c>
      <c r="AE176" s="4" t="s">
        <v>407</v>
      </c>
      <c r="AF176" s="4">
        <f t="shared" si="12"/>
        <v>333</v>
      </c>
      <c r="AG176" s="4">
        <f t="shared" si="16"/>
        <v>-8</v>
      </c>
      <c r="AH176" s="4">
        <f t="shared" si="17"/>
        <v>-12</v>
      </c>
      <c r="AO176" s="4"/>
      <c r="AP176" s="4"/>
      <c r="AQ176" s="4"/>
    </row>
    <row r="177" spans="1:43" x14ac:dyDescent="0.25">
      <c r="A177" s="1">
        <v>43916</v>
      </c>
      <c r="B177" t="s">
        <v>324</v>
      </c>
      <c r="C177" t="s">
        <v>302</v>
      </c>
      <c r="D177">
        <v>119</v>
      </c>
      <c r="E177">
        <v>1</v>
      </c>
      <c r="F177">
        <v>1</v>
      </c>
      <c r="G177" t="s">
        <v>12</v>
      </c>
      <c r="H177" t="s">
        <v>13</v>
      </c>
      <c r="I177">
        <v>0.17599999999999999</v>
      </c>
      <c r="J177">
        <v>3.51</v>
      </c>
      <c r="K177">
        <v>63.8</v>
      </c>
      <c r="L177" t="s">
        <v>14</v>
      </c>
      <c r="M177" t="s">
        <v>13</v>
      </c>
      <c r="N177">
        <v>1.24</v>
      </c>
      <c r="O177">
        <v>13.9</v>
      </c>
      <c r="P177">
        <v>408</v>
      </c>
      <c r="R177" s="4">
        <v>1.5</v>
      </c>
      <c r="S177" s="4">
        <v>1</v>
      </c>
      <c r="T177" s="4"/>
      <c r="U177" s="4">
        <f t="shared" si="13"/>
        <v>63.8</v>
      </c>
      <c r="V177" s="4">
        <f t="shared" si="14"/>
        <v>56.3</v>
      </c>
      <c r="W177" s="4">
        <f t="shared" si="15"/>
        <v>84.449999999999989</v>
      </c>
      <c r="Z177" s="7"/>
      <c r="AA177" s="7"/>
      <c r="AD177" s="4">
        <v>3</v>
      </c>
      <c r="AE177" s="4" t="s">
        <v>407</v>
      </c>
      <c r="AF177" s="4">
        <f t="shared" si="12"/>
        <v>408</v>
      </c>
      <c r="AG177" s="4">
        <f t="shared" si="16"/>
        <v>67</v>
      </c>
      <c r="AH177" s="4">
        <f t="shared" si="17"/>
        <v>100.5</v>
      </c>
      <c r="AK177" s="7"/>
      <c r="AL177" s="7"/>
      <c r="AO177" s="4"/>
      <c r="AP177" s="4"/>
      <c r="AQ177" s="4"/>
    </row>
    <row r="178" spans="1:43" x14ac:dyDescent="0.25">
      <c r="A178" s="1">
        <v>43916</v>
      </c>
      <c r="B178" t="s">
        <v>324</v>
      </c>
      <c r="C178" t="s">
        <v>303</v>
      </c>
      <c r="D178">
        <v>120</v>
      </c>
      <c r="E178">
        <v>1</v>
      </c>
      <c r="F178">
        <v>1</v>
      </c>
      <c r="G178" t="s">
        <v>12</v>
      </c>
      <c r="H178" t="s">
        <v>13</v>
      </c>
      <c r="I178">
        <v>6.3600000000000004E-2</v>
      </c>
      <c r="J178">
        <v>1.43</v>
      </c>
      <c r="K178">
        <v>25</v>
      </c>
      <c r="L178" t="s">
        <v>14</v>
      </c>
      <c r="M178" t="s">
        <v>13</v>
      </c>
      <c r="N178">
        <v>1.52</v>
      </c>
      <c r="O178">
        <v>17.100000000000001</v>
      </c>
      <c r="P178">
        <v>501</v>
      </c>
      <c r="R178" s="4">
        <v>1.5</v>
      </c>
      <c r="S178" s="4">
        <v>1</v>
      </c>
      <c r="T178" s="4"/>
      <c r="U178" s="4">
        <f t="shared" si="13"/>
        <v>25</v>
      </c>
      <c r="V178" s="4">
        <f t="shared" si="14"/>
        <v>17.5</v>
      </c>
      <c r="W178" s="4">
        <f t="shared" si="15"/>
        <v>26.25</v>
      </c>
      <c r="X178" s="5"/>
      <c r="Y178" s="5"/>
      <c r="AB178" s="7"/>
      <c r="AC178" s="7"/>
      <c r="AD178" s="4">
        <v>3</v>
      </c>
      <c r="AE178" s="4" t="s">
        <v>407</v>
      </c>
      <c r="AF178" s="4">
        <f t="shared" si="12"/>
        <v>501</v>
      </c>
      <c r="AG178" s="4">
        <f t="shared" si="16"/>
        <v>160</v>
      </c>
      <c r="AH178" s="4">
        <f t="shared" si="17"/>
        <v>240</v>
      </c>
      <c r="AI178" s="5"/>
      <c r="AJ178" s="5"/>
      <c r="AM178" s="7"/>
      <c r="AN178" s="7"/>
      <c r="AO178" s="4"/>
      <c r="AP178" s="4"/>
      <c r="AQ178" s="4"/>
    </row>
    <row r="179" spans="1:43" x14ac:dyDescent="0.25">
      <c r="A179" s="1">
        <v>43916</v>
      </c>
      <c r="B179" t="s">
        <v>324</v>
      </c>
      <c r="C179" t="s">
        <v>325</v>
      </c>
      <c r="D179" t="s">
        <v>11</v>
      </c>
      <c r="E179">
        <v>1</v>
      </c>
      <c r="F179">
        <v>1</v>
      </c>
      <c r="G179" t="s">
        <v>12</v>
      </c>
      <c r="H179" t="s">
        <v>13</v>
      </c>
      <c r="I179">
        <v>7.3999999999999996E-2</v>
      </c>
      <c r="J179">
        <v>1.34</v>
      </c>
      <c r="K179">
        <v>23.2</v>
      </c>
      <c r="L179" t="s">
        <v>14</v>
      </c>
      <c r="M179" t="s">
        <v>13</v>
      </c>
      <c r="N179">
        <v>6.0900000000000003E-2</v>
      </c>
      <c r="O179">
        <v>0.77100000000000002</v>
      </c>
      <c r="P179">
        <v>22.2</v>
      </c>
      <c r="R179" s="4">
        <v>1</v>
      </c>
      <c r="S179" s="4">
        <v>1</v>
      </c>
      <c r="T179" s="4"/>
      <c r="U179" s="4">
        <f t="shared" si="13"/>
        <v>23.2</v>
      </c>
      <c r="V179" s="4">
        <f t="shared" si="14"/>
        <v>23.2</v>
      </c>
      <c r="W179" s="4">
        <f t="shared" si="15"/>
        <v>23.2</v>
      </c>
      <c r="X179" s="5">
        <f>100*(W179-25)/25</f>
        <v>-7.200000000000002</v>
      </c>
      <c r="Y179" s="5" t="str">
        <f>IF((ABS(X179))&lt;=20,"PASS","FAIL")</f>
        <v>PASS</v>
      </c>
      <c r="AD179" s="4">
        <v>3</v>
      </c>
      <c r="AE179" s="4" t="s">
        <v>407</v>
      </c>
      <c r="AF179" s="4">
        <f t="shared" si="12"/>
        <v>22.2</v>
      </c>
      <c r="AG179" s="4">
        <f t="shared" si="16"/>
        <v>22.2</v>
      </c>
      <c r="AH179" s="4">
        <f t="shared" si="17"/>
        <v>22.2</v>
      </c>
      <c r="AI179" s="5">
        <f>100*(AH179-250)/250</f>
        <v>-91.12</v>
      </c>
      <c r="AJ179" s="5" t="str">
        <f>IF((ABS(AI179))&lt;=20,"PASS","FAIL")</f>
        <v>FAIL</v>
      </c>
      <c r="AO179" s="4"/>
      <c r="AP179" s="4"/>
      <c r="AQ179" s="4"/>
    </row>
    <row r="180" spans="1:43" x14ac:dyDescent="0.25">
      <c r="A180" s="1">
        <v>43916</v>
      </c>
      <c r="B180" t="s">
        <v>324</v>
      </c>
      <c r="C180" t="s">
        <v>189</v>
      </c>
      <c r="D180" t="s">
        <v>15</v>
      </c>
      <c r="E180">
        <v>1</v>
      </c>
      <c r="F180">
        <v>1</v>
      </c>
      <c r="G180" t="s">
        <v>12</v>
      </c>
      <c r="H180" t="s">
        <v>13</v>
      </c>
      <c r="I180">
        <v>2.9100000000000001E-2</v>
      </c>
      <c r="J180">
        <v>7.5899999999999995E-2</v>
      </c>
      <c r="K180">
        <v>-0.55700000000000005</v>
      </c>
      <c r="L180" t="s">
        <v>14</v>
      </c>
      <c r="M180" t="s">
        <v>13</v>
      </c>
      <c r="N180">
        <v>3.5200000000000001E-3</v>
      </c>
      <c r="O180">
        <v>6.0999999999999999E-2</v>
      </c>
      <c r="P180">
        <v>1.53</v>
      </c>
      <c r="R180" s="4">
        <v>1</v>
      </c>
      <c r="S180" s="4">
        <v>1</v>
      </c>
      <c r="T180" s="4"/>
      <c r="U180" s="4">
        <f t="shared" si="13"/>
        <v>-0.55700000000000005</v>
      </c>
      <c r="V180" s="4">
        <f t="shared" si="14"/>
        <v>-0.55700000000000005</v>
      </c>
      <c r="W180" s="4">
        <f t="shared" si="15"/>
        <v>-0.55700000000000005</v>
      </c>
      <c r="X180" s="5"/>
      <c r="Y180" s="5"/>
      <c r="Z180" s="7"/>
      <c r="AA180" s="7"/>
      <c r="AB180" s="4"/>
      <c r="AC180" s="4"/>
      <c r="AD180" s="4">
        <v>3</v>
      </c>
      <c r="AE180" s="4" t="s">
        <v>407</v>
      </c>
      <c r="AF180" s="4">
        <f t="shared" si="12"/>
        <v>1.53</v>
      </c>
      <c r="AG180" s="4">
        <f t="shared" si="16"/>
        <v>1.53</v>
      </c>
      <c r="AH180" s="4">
        <f t="shared" si="17"/>
        <v>1.53</v>
      </c>
      <c r="AI180" s="5"/>
      <c r="AJ180" s="5"/>
      <c r="AK180" s="7"/>
      <c r="AL180" s="7"/>
      <c r="AM180" s="4"/>
      <c r="AN180" s="4"/>
      <c r="AO180" s="4"/>
      <c r="AP180" s="4"/>
      <c r="AQ180" s="4"/>
    </row>
    <row r="181" spans="1:43" x14ac:dyDescent="0.25">
      <c r="A181" s="1">
        <v>43916</v>
      </c>
      <c r="B181" t="s">
        <v>324</v>
      </c>
      <c r="C181" t="s">
        <v>304</v>
      </c>
      <c r="D181">
        <v>121</v>
      </c>
      <c r="E181">
        <v>1</v>
      </c>
      <c r="F181">
        <v>1</v>
      </c>
      <c r="G181" t="s">
        <v>12</v>
      </c>
      <c r="H181" t="s">
        <v>13</v>
      </c>
      <c r="I181">
        <v>9.3700000000000006E-2</v>
      </c>
      <c r="J181">
        <v>1.97</v>
      </c>
      <c r="K181">
        <v>35</v>
      </c>
      <c r="L181" t="s">
        <v>14</v>
      </c>
      <c r="M181" t="s">
        <v>13</v>
      </c>
      <c r="N181">
        <v>1.62</v>
      </c>
      <c r="O181">
        <v>18</v>
      </c>
      <c r="P181">
        <v>528</v>
      </c>
      <c r="R181" s="4">
        <v>1.5</v>
      </c>
      <c r="S181" s="4">
        <v>1</v>
      </c>
      <c r="T181" s="4"/>
      <c r="U181" s="4">
        <f t="shared" si="13"/>
        <v>35</v>
      </c>
      <c r="V181" s="4">
        <f t="shared" si="14"/>
        <v>27.5</v>
      </c>
      <c r="W181" s="4">
        <f t="shared" si="15"/>
        <v>41.25</v>
      </c>
      <c r="X181" s="4"/>
      <c r="Y181" s="4"/>
      <c r="Z181" s="4"/>
      <c r="AA181" s="4"/>
      <c r="AB181" s="7"/>
      <c r="AC181" s="7"/>
      <c r="AD181" s="4">
        <v>3</v>
      </c>
      <c r="AE181" s="4" t="s">
        <v>407</v>
      </c>
      <c r="AF181" s="4">
        <f t="shared" si="12"/>
        <v>528</v>
      </c>
      <c r="AG181" s="4">
        <f t="shared" si="16"/>
        <v>187</v>
      </c>
      <c r="AH181" s="4">
        <f t="shared" si="17"/>
        <v>280.5</v>
      </c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 x14ac:dyDescent="0.25">
      <c r="A182" s="1">
        <v>43916</v>
      </c>
      <c r="B182" t="s">
        <v>324</v>
      </c>
      <c r="C182" t="s">
        <v>305</v>
      </c>
      <c r="D182">
        <v>122</v>
      </c>
      <c r="E182">
        <v>1</v>
      </c>
      <c r="F182">
        <v>1</v>
      </c>
      <c r="G182" t="s">
        <v>12</v>
      </c>
      <c r="H182" t="s">
        <v>13</v>
      </c>
      <c r="I182">
        <v>4.9799999999999997E-2</v>
      </c>
      <c r="J182">
        <v>1.1100000000000001</v>
      </c>
      <c r="K182">
        <v>18.899999999999999</v>
      </c>
      <c r="L182" t="s">
        <v>14</v>
      </c>
      <c r="M182" t="s">
        <v>13</v>
      </c>
      <c r="N182">
        <v>1.03</v>
      </c>
      <c r="O182">
        <v>11.3</v>
      </c>
      <c r="P182">
        <v>331</v>
      </c>
      <c r="R182" s="4">
        <v>1.5</v>
      </c>
      <c r="S182" s="4">
        <v>1</v>
      </c>
      <c r="T182" s="4"/>
      <c r="U182" s="4">
        <f t="shared" si="13"/>
        <v>18.899999999999999</v>
      </c>
      <c r="V182" s="4">
        <f t="shared" si="14"/>
        <v>11.399999999999999</v>
      </c>
      <c r="W182" s="4">
        <f t="shared" si="15"/>
        <v>17.099999999999998</v>
      </c>
      <c r="X182" s="5"/>
      <c r="Y182" s="5"/>
      <c r="Z182" s="4"/>
      <c r="AA182" s="4"/>
      <c r="AB182" s="5"/>
      <c r="AC182" s="5"/>
      <c r="AD182" s="4">
        <v>3</v>
      </c>
      <c r="AE182" s="4" t="s">
        <v>407</v>
      </c>
      <c r="AF182" s="4">
        <f t="shared" si="12"/>
        <v>331</v>
      </c>
      <c r="AG182" s="4">
        <f t="shared" si="16"/>
        <v>-10</v>
      </c>
      <c r="AH182" s="4">
        <f t="shared" si="17"/>
        <v>-15</v>
      </c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 x14ac:dyDescent="0.25">
      <c r="A183" s="1">
        <v>43916</v>
      </c>
      <c r="B183" t="s">
        <v>324</v>
      </c>
      <c r="C183" t="s">
        <v>306</v>
      </c>
      <c r="D183">
        <v>123</v>
      </c>
      <c r="E183">
        <v>1</v>
      </c>
      <c r="F183">
        <v>1</v>
      </c>
      <c r="G183" t="s">
        <v>12</v>
      </c>
      <c r="H183" t="s">
        <v>13</v>
      </c>
      <c r="I183">
        <v>6.3299999999999995E-2</v>
      </c>
      <c r="J183">
        <v>1.41</v>
      </c>
      <c r="K183">
        <v>24.5</v>
      </c>
      <c r="L183" t="s">
        <v>14</v>
      </c>
      <c r="M183" t="s">
        <v>13</v>
      </c>
      <c r="N183">
        <v>1.01</v>
      </c>
      <c r="O183">
        <v>11</v>
      </c>
      <c r="P183">
        <v>321</v>
      </c>
      <c r="R183" s="4">
        <v>1.5</v>
      </c>
      <c r="S183" s="4">
        <v>1</v>
      </c>
      <c r="T183" s="4"/>
      <c r="U183" s="4">
        <f t="shared" si="13"/>
        <v>24.5</v>
      </c>
      <c r="V183" s="4">
        <f t="shared" si="14"/>
        <v>17</v>
      </c>
      <c r="W183" s="4">
        <f t="shared" si="15"/>
        <v>25.5</v>
      </c>
      <c r="AD183" s="4">
        <v>3</v>
      </c>
      <c r="AE183" s="4" t="s">
        <v>407</v>
      </c>
      <c r="AF183" s="4">
        <f t="shared" si="12"/>
        <v>321</v>
      </c>
      <c r="AG183" s="4">
        <f t="shared" si="16"/>
        <v>-20</v>
      </c>
      <c r="AH183" s="4">
        <f t="shared" si="17"/>
        <v>-30</v>
      </c>
      <c r="AO183" s="4"/>
      <c r="AP183" s="4"/>
      <c r="AQ183" s="4"/>
    </row>
    <row r="184" spans="1:43" x14ac:dyDescent="0.25">
      <c r="A184" s="1">
        <v>43916</v>
      </c>
      <c r="B184" t="s">
        <v>324</v>
      </c>
      <c r="C184" t="s">
        <v>307</v>
      </c>
      <c r="D184">
        <v>124</v>
      </c>
      <c r="E184">
        <v>1</v>
      </c>
      <c r="F184">
        <v>1</v>
      </c>
      <c r="G184" t="s">
        <v>12</v>
      </c>
      <c r="H184" t="s">
        <v>13</v>
      </c>
      <c r="I184">
        <v>7.0300000000000001E-2</v>
      </c>
      <c r="J184">
        <v>1.58</v>
      </c>
      <c r="K184">
        <v>27.7</v>
      </c>
      <c r="L184" t="s">
        <v>14</v>
      </c>
      <c r="M184" t="s">
        <v>13</v>
      </c>
      <c r="N184">
        <v>1.44</v>
      </c>
      <c r="O184">
        <v>15.4</v>
      </c>
      <c r="P184">
        <v>450</v>
      </c>
      <c r="R184" s="4">
        <v>1.5</v>
      </c>
      <c r="S184" s="4">
        <v>1</v>
      </c>
      <c r="T184" s="4"/>
      <c r="U184" s="4">
        <f t="shared" si="13"/>
        <v>27.7</v>
      </c>
      <c r="V184" s="4">
        <f t="shared" si="14"/>
        <v>20.2</v>
      </c>
      <c r="W184" s="4">
        <f t="shared" si="15"/>
        <v>30.299999999999997</v>
      </c>
      <c r="X184" s="5"/>
      <c r="Y184" s="5"/>
      <c r="AD184" s="4">
        <v>3</v>
      </c>
      <c r="AE184" s="4" t="s">
        <v>407</v>
      </c>
      <c r="AF184" s="4">
        <f t="shared" si="12"/>
        <v>450</v>
      </c>
      <c r="AG184" s="4">
        <f t="shared" si="16"/>
        <v>109</v>
      </c>
      <c r="AH184" s="4">
        <f t="shared" si="17"/>
        <v>163.5</v>
      </c>
      <c r="AI184" s="5"/>
      <c r="AJ184" s="5"/>
      <c r="AO184" s="4"/>
      <c r="AP184" s="4"/>
      <c r="AQ184" s="4"/>
    </row>
    <row r="185" spans="1:43" x14ac:dyDescent="0.25">
      <c r="A185" s="1">
        <v>43916</v>
      </c>
      <c r="B185" t="s">
        <v>324</v>
      </c>
      <c r="C185" t="s">
        <v>308</v>
      </c>
      <c r="D185">
        <v>125</v>
      </c>
      <c r="E185">
        <v>1</v>
      </c>
      <c r="F185">
        <v>1</v>
      </c>
      <c r="G185" t="s">
        <v>12</v>
      </c>
      <c r="H185" t="s">
        <v>13</v>
      </c>
      <c r="I185">
        <v>0.17399999999999999</v>
      </c>
      <c r="J185">
        <v>3.5</v>
      </c>
      <c r="K185">
        <v>63.6</v>
      </c>
      <c r="L185" t="s">
        <v>14</v>
      </c>
      <c r="M185" t="s">
        <v>13</v>
      </c>
      <c r="N185">
        <v>1.18</v>
      </c>
      <c r="O185">
        <v>12.7</v>
      </c>
      <c r="P185">
        <v>371</v>
      </c>
      <c r="R185" s="4">
        <v>1.5</v>
      </c>
      <c r="S185" s="4">
        <v>1</v>
      </c>
      <c r="T185" s="4"/>
      <c r="U185" s="4">
        <f t="shared" si="13"/>
        <v>63.6</v>
      </c>
      <c r="V185" s="4">
        <f t="shared" si="14"/>
        <v>56.1</v>
      </c>
      <c r="W185" s="4">
        <f t="shared" si="15"/>
        <v>84.15</v>
      </c>
      <c r="X185" s="5"/>
      <c r="Y185" s="5"/>
      <c r="Z185" s="7">
        <f>ABS(100*ABS(W185-W177)/AVERAGE(W185,W177))</f>
        <v>0.3558718861209762</v>
      </c>
      <c r="AA185" s="7" t="str">
        <f>IF(W185&gt;10, (IF((AND(Z185&gt;=0,Z185&lt;=20)=TRUE),"PASS","FAIL")),(IF((AND(Z185&gt;=0,Z185&lt;=50)=TRUE),"PASS","FAIL")))</f>
        <v>PASS</v>
      </c>
      <c r="AD185" s="4">
        <v>3</v>
      </c>
      <c r="AE185" s="4" t="s">
        <v>407</v>
      </c>
      <c r="AF185" s="4">
        <f t="shared" si="12"/>
        <v>371</v>
      </c>
      <c r="AG185" s="4">
        <f t="shared" si="16"/>
        <v>30</v>
      </c>
      <c r="AH185" s="4">
        <f t="shared" si="17"/>
        <v>45</v>
      </c>
      <c r="AI185" s="5"/>
      <c r="AJ185" s="5"/>
      <c r="AK185" s="7">
        <f>ABS(100*ABS(AH185-AH177)/AVERAGE(AH185,AH177))</f>
        <v>76.288659793814432</v>
      </c>
      <c r="AL185" s="7" t="str">
        <f>IF(AH185&gt;10, (IF((AND(AK185&gt;=0,AK185&lt;=20)=TRUE),"PASS","FAIL")),(IF((AND(AK185&gt;=0,AK185&lt;=50)=TRUE),"PASS","FAIL")))</f>
        <v>FAIL</v>
      </c>
      <c r="AO185" s="4"/>
      <c r="AP185" s="4"/>
      <c r="AQ185" s="4"/>
    </row>
    <row r="186" spans="1:43" x14ac:dyDescent="0.25">
      <c r="A186" s="1">
        <v>43916</v>
      </c>
      <c r="B186" t="s">
        <v>324</v>
      </c>
      <c r="C186" t="s">
        <v>309</v>
      </c>
      <c r="D186">
        <v>126</v>
      </c>
      <c r="E186">
        <v>1</v>
      </c>
      <c r="F186">
        <v>1</v>
      </c>
      <c r="G186" t="s">
        <v>12</v>
      </c>
      <c r="H186" t="s">
        <v>13</v>
      </c>
      <c r="I186">
        <v>0.11600000000000001</v>
      </c>
      <c r="J186">
        <v>2.44</v>
      </c>
      <c r="K186">
        <v>43.8</v>
      </c>
      <c r="L186" t="s">
        <v>14</v>
      </c>
      <c r="M186" t="s">
        <v>13</v>
      </c>
      <c r="N186">
        <v>1.7</v>
      </c>
      <c r="O186">
        <v>18.2</v>
      </c>
      <c r="P186">
        <v>535</v>
      </c>
      <c r="R186" s="4">
        <v>1.5</v>
      </c>
      <c r="S186" s="4">
        <v>1</v>
      </c>
      <c r="T186" s="4"/>
      <c r="U186" s="4">
        <f t="shared" si="13"/>
        <v>43.8</v>
      </c>
      <c r="V186" s="4">
        <f t="shared" si="14"/>
        <v>36.299999999999997</v>
      </c>
      <c r="W186" s="4">
        <f t="shared" si="15"/>
        <v>54.449999999999996</v>
      </c>
      <c r="X186" s="5"/>
      <c r="Y186" s="5"/>
      <c r="AB186" s="7">
        <f>100*((W186*10250)-(W184*10000))/(1000*250)</f>
        <v>102.045</v>
      </c>
      <c r="AC186" s="7" t="str">
        <f>IF(W186&gt;30, (IF((AND(AB186&gt;=80,AB186&lt;=120)=TRUE),"PASS","FAIL")),(IF((AND(AB186&gt;=50,AB186&lt;=150)=TRUE),"PASS","FAIL")))</f>
        <v>PASS</v>
      </c>
      <c r="AD186" s="4">
        <v>3</v>
      </c>
      <c r="AE186" s="4" t="s">
        <v>407</v>
      </c>
      <c r="AF186" s="4">
        <f t="shared" si="12"/>
        <v>535</v>
      </c>
      <c r="AG186" s="4">
        <f t="shared" si="16"/>
        <v>194</v>
      </c>
      <c r="AH186" s="4">
        <f t="shared" si="17"/>
        <v>291</v>
      </c>
      <c r="AI186" s="5"/>
      <c r="AJ186" s="5"/>
      <c r="AM186" s="7">
        <f>100*((AH186*10250)-(AH184*10000))/(10000*250)</f>
        <v>53.91</v>
      </c>
      <c r="AN186" s="7" t="str">
        <f>IF(AH186&gt;30, (IF((AND(AM186&gt;=80,AM186&lt;=120)=TRUE),"PASS","FAIL")),(IF((AND(AM186&gt;=50,AM186&lt;=150)=TRUE),"PASS","FAIL")))</f>
        <v>FAIL</v>
      </c>
      <c r="AO186" s="4"/>
      <c r="AP186" s="4"/>
      <c r="AQ186" s="4"/>
    </row>
    <row r="187" spans="1:43" x14ac:dyDescent="0.25">
      <c r="A187" s="1">
        <v>43916</v>
      </c>
      <c r="B187" t="s">
        <v>324</v>
      </c>
      <c r="C187" t="s">
        <v>310</v>
      </c>
      <c r="D187">
        <v>127</v>
      </c>
      <c r="E187">
        <v>1</v>
      </c>
      <c r="F187">
        <v>1</v>
      </c>
      <c r="G187" t="s">
        <v>12</v>
      </c>
      <c r="H187" t="s">
        <v>13</v>
      </c>
      <c r="I187">
        <v>3.8899999999999997E-2</v>
      </c>
      <c r="J187">
        <v>0.76200000000000001</v>
      </c>
      <c r="K187">
        <v>12.4</v>
      </c>
      <c r="L187" t="s">
        <v>14</v>
      </c>
      <c r="M187" t="s">
        <v>13</v>
      </c>
      <c r="N187">
        <v>0.92300000000000004</v>
      </c>
      <c r="O187">
        <v>9.8000000000000007</v>
      </c>
      <c r="P187">
        <v>286</v>
      </c>
      <c r="R187" s="4">
        <v>1.5</v>
      </c>
      <c r="S187" s="4">
        <v>1</v>
      </c>
      <c r="T187" s="4"/>
      <c r="U187" s="4">
        <f t="shared" si="13"/>
        <v>12.4</v>
      </c>
      <c r="V187" s="4">
        <f t="shared" si="14"/>
        <v>4.9000000000000004</v>
      </c>
      <c r="W187" s="4">
        <f t="shared" si="15"/>
        <v>7.3500000000000005</v>
      </c>
      <c r="X187" s="5"/>
      <c r="Y187" s="5"/>
      <c r="Z187" s="4"/>
      <c r="AA187" s="4"/>
      <c r="AB187" s="5"/>
      <c r="AC187" s="5"/>
      <c r="AD187" s="4">
        <v>3</v>
      </c>
      <c r="AE187" s="4" t="s">
        <v>407</v>
      </c>
      <c r="AF187" s="4">
        <f t="shared" si="12"/>
        <v>286</v>
      </c>
      <c r="AG187" s="4">
        <f t="shared" si="16"/>
        <v>-55</v>
      </c>
      <c r="AH187" s="4">
        <f t="shared" si="17"/>
        <v>-82.5</v>
      </c>
      <c r="AI187" s="5"/>
      <c r="AJ187" s="5"/>
      <c r="AK187" s="4"/>
      <c r="AL187" s="4"/>
      <c r="AM187" s="5"/>
      <c r="AN187" s="5"/>
      <c r="AO187" s="4"/>
      <c r="AP187" s="4"/>
      <c r="AQ187" s="4"/>
    </row>
    <row r="188" spans="1:43" x14ac:dyDescent="0.25">
      <c r="A188" s="1">
        <v>43916</v>
      </c>
      <c r="B188" t="s">
        <v>324</v>
      </c>
      <c r="C188" t="s">
        <v>311</v>
      </c>
      <c r="D188">
        <v>128</v>
      </c>
      <c r="E188">
        <v>1</v>
      </c>
      <c r="F188">
        <v>1</v>
      </c>
      <c r="G188" t="s">
        <v>12</v>
      </c>
      <c r="H188" t="s">
        <v>13</v>
      </c>
      <c r="I188">
        <v>6.8099999999999994E-2</v>
      </c>
      <c r="J188">
        <v>1.73</v>
      </c>
      <c r="K188">
        <v>30.6</v>
      </c>
      <c r="L188" t="s">
        <v>14</v>
      </c>
      <c r="M188" t="s">
        <v>13</v>
      </c>
      <c r="N188">
        <v>1.4</v>
      </c>
      <c r="O188">
        <v>14.8</v>
      </c>
      <c r="P188">
        <v>435</v>
      </c>
      <c r="R188" s="4">
        <v>1.5</v>
      </c>
      <c r="S188" s="4">
        <v>1</v>
      </c>
      <c r="T188" s="4"/>
      <c r="U188" s="4">
        <f t="shared" si="13"/>
        <v>30.6</v>
      </c>
      <c r="V188" s="4">
        <f t="shared" si="14"/>
        <v>23.1</v>
      </c>
      <c r="W188" s="4">
        <f t="shared" si="15"/>
        <v>34.650000000000006</v>
      </c>
      <c r="AD188" s="4">
        <v>3</v>
      </c>
      <c r="AE188" s="4" t="s">
        <v>407</v>
      </c>
      <c r="AF188" s="4">
        <f t="shared" si="12"/>
        <v>435</v>
      </c>
      <c r="AG188" s="4">
        <f t="shared" si="16"/>
        <v>94</v>
      </c>
      <c r="AH188" s="4">
        <f t="shared" si="17"/>
        <v>141</v>
      </c>
      <c r="AO188" s="4"/>
      <c r="AP188" s="4"/>
      <c r="AQ188" s="4"/>
    </row>
    <row r="189" spans="1:43" x14ac:dyDescent="0.25">
      <c r="A189" s="1">
        <v>43916</v>
      </c>
      <c r="B189" t="s">
        <v>324</v>
      </c>
      <c r="C189" t="s">
        <v>312</v>
      </c>
      <c r="D189">
        <v>129</v>
      </c>
      <c r="E189">
        <v>1</v>
      </c>
      <c r="F189">
        <v>1</v>
      </c>
      <c r="G189" t="s">
        <v>12</v>
      </c>
      <c r="H189" t="s">
        <v>13</v>
      </c>
      <c r="I189">
        <v>5.7200000000000001E-2</v>
      </c>
      <c r="J189">
        <v>1.23</v>
      </c>
      <c r="K189">
        <v>21.2</v>
      </c>
      <c r="L189" t="s">
        <v>14</v>
      </c>
      <c r="M189" t="s">
        <v>13</v>
      </c>
      <c r="N189">
        <v>0.79500000000000004</v>
      </c>
      <c r="O189">
        <v>8.39</v>
      </c>
      <c r="P189">
        <v>245</v>
      </c>
      <c r="R189" s="4">
        <v>1.5</v>
      </c>
      <c r="S189" s="4">
        <v>1</v>
      </c>
      <c r="T189" s="4"/>
      <c r="U189" s="4">
        <f t="shared" si="13"/>
        <v>21.2</v>
      </c>
      <c r="V189" s="4">
        <f t="shared" si="14"/>
        <v>13.7</v>
      </c>
      <c r="W189" s="4">
        <f t="shared" si="15"/>
        <v>20.549999999999997</v>
      </c>
      <c r="AD189" s="4">
        <v>3</v>
      </c>
      <c r="AE189" s="4" t="s">
        <v>407</v>
      </c>
      <c r="AF189" s="4">
        <f t="shared" si="12"/>
        <v>245</v>
      </c>
      <c r="AG189" s="4">
        <f t="shared" si="16"/>
        <v>-96</v>
      </c>
      <c r="AH189" s="4">
        <f t="shared" si="17"/>
        <v>-144</v>
      </c>
      <c r="AO189" s="4"/>
      <c r="AP189" s="4"/>
      <c r="AQ189" s="4"/>
    </row>
    <row r="190" spans="1:43" x14ac:dyDescent="0.25">
      <c r="A190" s="1">
        <v>43916</v>
      </c>
      <c r="B190" t="s">
        <v>324</v>
      </c>
      <c r="C190" t="s">
        <v>313</v>
      </c>
      <c r="D190">
        <v>130</v>
      </c>
      <c r="E190">
        <v>1</v>
      </c>
      <c r="F190">
        <v>1</v>
      </c>
      <c r="G190" t="s">
        <v>12</v>
      </c>
      <c r="H190" t="s">
        <v>13</v>
      </c>
      <c r="I190">
        <v>0.108</v>
      </c>
      <c r="J190">
        <v>2.3199999999999998</v>
      </c>
      <c r="K190">
        <v>41.6</v>
      </c>
      <c r="L190" t="s">
        <v>14</v>
      </c>
      <c r="M190" t="s">
        <v>13</v>
      </c>
      <c r="N190">
        <v>3.54</v>
      </c>
      <c r="O190">
        <v>37.799999999999997</v>
      </c>
      <c r="P190">
        <v>1120</v>
      </c>
      <c r="R190" s="4">
        <v>1.5</v>
      </c>
      <c r="S190" s="4">
        <v>1</v>
      </c>
      <c r="T190" s="4"/>
      <c r="U190" s="4">
        <f t="shared" si="13"/>
        <v>41.6</v>
      </c>
      <c r="V190" s="4">
        <f t="shared" si="14"/>
        <v>34.1</v>
      </c>
      <c r="W190" s="4">
        <f t="shared" si="15"/>
        <v>51.150000000000006</v>
      </c>
      <c r="X190" s="5"/>
      <c r="Y190" s="5"/>
      <c r="AD190" s="4">
        <v>3</v>
      </c>
      <c r="AE190" s="4" t="s">
        <v>407</v>
      </c>
      <c r="AF190" s="4">
        <f t="shared" si="12"/>
        <v>1120</v>
      </c>
      <c r="AG190" s="4">
        <f t="shared" si="16"/>
        <v>779</v>
      </c>
      <c r="AH190" s="4">
        <f t="shared" si="17"/>
        <v>1168.5</v>
      </c>
      <c r="AI190" s="5"/>
      <c r="AJ190" s="5"/>
      <c r="AO190" s="4"/>
      <c r="AP190" s="4"/>
      <c r="AQ190" s="4"/>
    </row>
    <row r="191" spans="1:43" x14ac:dyDescent="0.25">
      <c r="A191" s="1">
        <v>43916</v>
      </c>
      <c r="B191" t="s">
        <v>324</v>
      </c>
      <c r="C191" t="s">
        <v>138</v>
      </c>
      <c r="D191" t="s">
        <v>139</v>
      </c>
      <c r="E191">
        <v>1</v>
      </c>
      <c r="F191">
        <v>1</v>
      </c>
      <c r="G191" t="s">
        <v>12</v>
      </c>
      <c r="H191" t="s">
        <v>13</v>
      </c>
      <c r="I191">
        <v>6.7999999999999996E-3</v>
      </c>
      <c r="J191">
        <v>7.7299999999999994E-2</v>
      </c>
      <c r="K191">
        <v>-0.53</v>
      </c>
      <c r="L191" t="s">
        <v>14</v>
      </c>
      <c r="M191" t="s">
        <v>13</v>
      </c>
      <c r="N191">
        <v>0.22</v>
      </c>
      <c r="O191">
        <v>2.79</v>
      </c>
      <c r="P191">
        <v>81</v>
      </c>
      <c r="Q191">
        <f>100*O192/O191</f>
        <v>102.86738351254481</v>
      </c>
      <c r="R191" s="4">
        <v>1</v>
      </c>
      <c r="S191" s="4">
        <v>1</v>
      </c>
      <c r="T191" s="4"/>
      <c r="U191" s="4">
        <f t="shared" si="13"/>
        <v>-0.53</v>
      </c>
      <c r="V191" s="4">
        <f t="shared" si="14"/>
        <v>-0.53</v>
      </c>
      <c r="W191" s="4">
        <f t="shared" si="15"/>
        <v>-0.53</v>
      </c>
      <c r="AD191" s="4">
        <v>3</v>
      </c>
      <c r="AE191" s="4" t="s">
        <v>407</v>
      </c>
      <c r="AF191" s="4">
        <f t="shared" si="12"/>
        <v>81</v>
      </c>
      <c r="AG191" s="4">
        <f t="shared" si="16"/>
        <v>81</v>
      </c>
      <c r="AH191" s="4">
        <f t="shared" si="17"/>
        <v>81</v>
      </c>
      <c r="AO191" s="4"/>
      <c r="AP191" s="4"/>
      <c r="AQ191" s="4"/>
    </row>
    <row r="192" spans="1:43" x14ac:dyDescent="0.25">
      <c r="A192" s="1">
        <v>43916</v>
      </c>
      <c r="B192" t="s">
        <v>324</v>
      </c>
      <c r="C192" t="s">
        <v>188</v>
      </c>
      <c r="D192" t="s">
        <v>16</v>
      </c>
      <c r="E192">
        <v>1</v>
      </c>
      <c r="F192">
        <v>1</v>
      </c>
      <c r="G192" t="s">
        <v>12</v>
      </c>
      <c r="H192" t="s">
        <v>13</v>
      </c>
      <c r="I192">
        <v>0.30599999999999999</v>
      </c>
      <c r="J192">
        <v>5.45</v>
      </c>
      <c r="K192">
        <v>99.4</v>
      </c>
      <c r="L192" t="s">
        <v>14</v>
      </c>
      <c r="M192" t="s">
        <v>13</v>
      </c>
      <c r="N192">
        <v>0.23300000000000001</v>
      </c>
      <c r="O192">
        <v>2.87</v>
      </c>
      <c r="P192">
        <v>83.5</v>
      </c>
      <c r="R192" s="4">
        <v>1</v>
      </c>
      <c r="S192" s="4">
        <v>1</v>
      </c>
      <c r="T192" s="4"/>
      <c r="U192" s="4">
        <f t="shared" si="13"/>
        <v>99.4</v>
      </c>
      <c r="V192" s="4">
        <f t="shared" si="14"/>
        <v>99.4</v>
      </c>
      <c r="W192" s="4">
        <f t="shared" si="15"/>
        <v>99.4</v>
      </c>
      <c r="AD192" s="4">
        <v>3</v>
      </c>
      <c r="AE192" s="4" t="s">
        <v>407</v>
      </c>
      <c r="AF192" s="4">
        <f t="shared" si="12"/>
        <v>83.5</v>
      </c>
      <c r="AG192" s="4">
        <f t="shared" si="16"/>
        <v>83.5</v>
      </c>
      <c r="AH192" s="4">
        <f t="shared" si="17"/>
        <v>83.5</v>
      </c>
      <c r="AP192" s="4"/>
      <c r="AQ192" s="4"/>
    </row>
    <row r="193" spans="1:43" x14ac:dyDescent="0.25">
      <c r="A193" s="1">
        <v>43916</v>
      </c>
      <c r="B193" t="s">
        <v>324</v>
      </c>
      <c r="C193" t="s">
        <v>359</v>
      </c>
      <c r="D193" t="s">
        <v>17</v>
      </c>
      <c r="E193">
        <v>1</v>
      </c>
      <c r="F193">
        <v>1</v>
      </c>
      <c r="G193" t="s">
        <v>12</v>
      </c>
      <c r="H193" t="s">
        <v>13</v>
      </c>
      <c r="I193">
        <v>0.152</v>
      </c>
      <c r="J193">
        <v>2.74</v>
      </c>
      <c r="K193">
        <v>49.5</v>
      </c>
      <c r="L193" t="s">
        <v>14</v>
      </c>
      <c r="M193" t="s">
        <v>13</v>
      </c>
      <c r="N193">
        <v>0.122</v>
      </c>
      <c r="O193">
        <v>1.52</v>
      </c>
      <c r="P193">
        <v>44</v>
      </c>
      <c r="R193" s="4">
        <v>1</v>
      </c>
      <c r="S193" s="4">
        <v>1</v>
      </c>
      <c r="T193" s="4"/>
      <c r="U193" s="4">
        <f t="shared" si="13"/>
        <v>49.5</v>
      </c>
      <c r="V193" s="4">
        <f t="shared" si="14"/>
        <v>49.5</v>
      </c>
      <c r="W193" s="4">
        <f t="shared" si="15"/>
        <v>49.5</v>
      </c>
      <c r="AD193" s="4">
        <v>3</v>
      </c>
      <c r="AE193" s="4" t="s">
        <v>407</v>
      </c>
      <c r="AF193" s="4">
        <f t="shared" si="12"/>
        <v>44</v>
      </c>
      <c r="AG193" s="4">
        <f t="shared" si="16"/>
        <v>44</v>
      </c>
      <c r="AH193" s="4">
        <f t="shared" si="17"/>
        <v>44</v>
      </c>
      <c r="AP193" s="4"/>
      <c r="AQ193" s="4"/>
    </row>
    <row r="194" spans="1:43" x14ac:dyDescent="0.25">
      <c r="A194" s="1">
        <v>43916</v>
      </c>
      <c r="B194" t="s">
        <v>324</v>
      </c>
      <c r="C194" t="s">
        <v>325</v>
      </c>
      <c r="D194" t="s">
        <v>11</v>
      </c>
      <c r="E194">
        <v>1</v>
      </c>
      <c r="F194">
        <v>1</v>
      </c>
      <c r="G194" t="s">
        <v>12</v>
      </c>
      <c r="H194" t="s">
        <v>13</v>
      </c>
      <c r="I194">
        <v>7.4499999999999997E-2</v>
      </c>
      <c r="J194">
        <v>1.29</v>
      </c>
      <c r="K194">
        <v>22.4</v>
      </c>
      <c r="L194" t="s">
        <v>14</v>
      </c>
      <c r="M194" t="s">
        <v>13</v>
      </c>
      <c r="N194">
        <v>5.3999999999999999E-2</v>
      </c>
      <c r="O194">
        <v>0.625</v>
      </c>
      <c r="P194">
        <v>17.899999999999999</v>
      </c>
      <c r="R194" s="4">
        <v>1</v>
      </c>
      <c r="S194" s="4">
        <v>1</v>
      </c>
      <c r="T194" s="4"/>
      <c r="U194" s="4">
        <f t="shared" si="13"/>
        <v>22.4</v>
      </c>
      <c r="V194" s="4">
        <f t="shared" si="14"/>
        <v>22.4</v>
      </c>
      <c r="W194" s="4">
        <f t="shared" si="15"/>
        <v>22.4</v>
      </c>
      <c r="X194" s="5">
        <f>100*(W194-25)/25</f>
        <v>-10.400000000000004</v>
      </c>
      <c r="Y194" s="5" t="str">
        <f>IF((ABS(X194))&lt;=20,"PASS","FAIL")</f>
        <v>PASS</v>
      </c>
      <c r="Z194" s="7"/>
      <c r="AA194" s="7"/>
      <c r="AB194" s="4"/>
      <c r="AC194" s="4"/>
      <c r="AD194" s="4">
        <v>3</v>
      </c>
      <c r="AE194" s="4" t="s">
        <v>407</v>
      </c>
      <c r="AF194" s="4">
        <f t="shared" ref="AF194:AF257" si="18">P194</f>
        <v>17.899999999999999</v>
      </c>
      <c r="AG194" s="4">
        <f t="shared" si="16"/>
        <v>17.899999999999999</v>
      </c>
      <c r="AH194" s="4">
        <f t="shared" si="17"/>
        <v>17.899999999999999</v>
      </c>
      <c r="AI194" s="5">
        <f>100*(AH194-250)/250</f>
        <v>-92.84</v>
      </c>
      <c r="AJ194" s="5" t="str">
        <f>IF((ABS(AI194))&lt;=20,"PASS","FAIL")</f>
        <v>FAIL</v>
      </c>
      <c r="AK194" s="7"/>
      <c r="AL194" s="7"/>
      <c r="AM194" s="4"/>
      <c r="AN194" s="4"/>
      <c r="AP194" s="4"/>
      <c r="AQ194" s="4"/>
    </row>
    <row r="195" spans="1:43" x14ac:dyDescent="0.25">
      <c r="A195" s="1">
        <v>43916</v>
      </c>
      <c r="B195" t="s">
        <v>324</v>
      </c>
      <c r="C195" t="s">
        <v>360</v>
      </c>
      <c r="D195" t="s">
        <v>18</v>
      </c>
      <c r="E195">
        <v>1</v>
      </c>
      <c r="F195">
        <v>1</v>
      </c>
      <c r="G195" t="s">
        <v>12</v>
      </c>
      <c r="H195" t="s">
        <v>13</v>
      </c>
      <c r="I195">
        <v>3.4099999999999998E-2</v>
      </c>
      <c r="J195">
        <v>0.60299999999999998</v>
      </c>
      <c r="K195">
        <v>9.39</v>
      </c>
      <c r="L195" t="s">
        <v>14</v>
      </c>
      <c r="M195" t="s">
        <v>13</v>
      </c>
      <c r="N195">
        <v>2.46E-2</v>
      </c>
      <c r="O195">
        <v>0.309</v>
      </c>
      <c r="P195">
        <v>8.74</v>
      </c>
      <c r="R195" s="4">
        <v>1</v>
      </c>
      <c r="S195" s="4">
        <v>1</v>
      </c>
      <c r="T195" s="4"/>
      <c r="U195" s="4">
        <f t="shared" ref="U195:U258" si="19">K195</f>
        <v>9.39</v>
      </c>
      <c r="V195" s="4">
        <f t="shared" ref="V195:V258" si="20">IF(R195=1,U195,(U195-7.5))</f>
        <v>9.39</v>
      </c>
      <c r="W195" s="4">
        <f t="shared" ref="W195:W258" si="21">IF(R195=1,U195,(V195*R195))</f>
        <v>9.39</v>
      </c>
      <c r="X195" s="4"/>
      <c r="Y195" s="4"/>
      <c r="Z195" s="4"/>
      <c r="AA195" s="4"/>
      <c r="AB195" s="7"/>
      <c r="AC195" s="7"/>
      <c r="AD195" s="4">
        <v>3</v>
      </c>
      <c r="AE195" s="4" t="s">
        <v>407</v>
      </c>
      <c r="AF195" s="4">
        <f t="shared" si="18"/>
        <v>8.74</v>
      </c>
      <c r="AG195" s="4">
        <f t="shared" ref="AG195:AG258" si="22">IF(R195=1,AF195,(AF195-341))</f>
        <v>8.74</v>
      </c>
      <c r="AH195" s="4">
        <f t="shared" ref="AH195:AH258" si="23">IF(R195=1,AF195,(AG195*R195))</f>
        <v>8.74</v>
      </c>
      <c r="AI195" s="4"/>
      <c r="AJ195" s="4"/>
      <c r="AK195" s="4"/>
      <c r="AL195" s="4"/>
      <c r="AM195" s="7"/>
      <c r="AN195" s="7"/>
      <c r="AP195" s="4"/>
      <c r="AQ195" s="4"/>
    </row>
    <row r="196" spans="1:43" x14ac:dyDescent="0.25">
      <c r="A196" s="1">
        <v>43916</v>
      </c>
      <c r="B196" t="s">
        <v>324</v>
      </c>
      <c r="C196" t="s">
        <v>189</v>
      </c>
      <c r="D196" t="s">
        <v>15</v>
      </c>
      <c r="E196">
        <v>1</v>
      </c>
      <c r="F196">
        <v>1</v>
      </c>
      <c r="G196" t="s">
        <v>12</v>
      </c>
      <c r="H196" t="s">
        <v>13</v>
      </c>
      <c r="I196">
        <v>4.8700000000000002E-3</v>
      </c>
      <c r="J196">
        <v>9.8299999999999998E-2</v>
      </c>
      <c r="K196">
        <v>-0.13400000000000001</v>
      </c>
      <c r="L196" t="s">
        <v>14</v>
      </c>
      <c r="M196" t="s">
        <v>13</v>
      </c>
      <c r="N196">
        <v>4.64E-3</v>
      </c>
      <c r="O196">
        <v>-3.7699999999999999E-3</v>
      </c>
      <c r="P196">
        <v>-0.36</v>
      </c>
      <c r="R196" s="4">
        <v>1</v>
      </c>
      <c r="S196" s="4">
        <v>1</v>
      </c>
      <c r="T196" s="4"/>
      <c r="U196" s="4">
        <f t="shared" si="19"/>
        <v>-0.13400000000000001</v>
      </c>
      <c r="V196" s="4">
        <f t="shared" si="20"/>
        <v>-0.13400000000000001</v>
      </c>
      <c r="W196" s="4">
        <f t="shared" si="21"/>
        <v>-0.13400000000000001</v>
      </c>
      <c r="X196" s="5"/>
      <c r="Y196" s="5"/>
      <c r="Z196" s="4"/>
      <c r="AA196" s="4"/>
      <c r="AB196" s="5"/>
      <c r="AC196" s="5"/>
      <c r="AD196" s="4">
        <v>3</v>
      </c>
      <c r="AE196" s="4" t="s">
        <v>407</v>
      </c>
      <c r="AF196" s="4">
        <f t="shared" si="18"/>
        <v>-0.36</v>
      </c>
      <c r="AG196" s="4">
        <f t="shared" si="22"/>
        <v>-0.36</v>
      </c>
      <c r="AH196" s="4">
        <f t="shared" si="23"/>
        <v>-0.36</v>
      </c>
      <c r="AI196" s="5"/>
      <c r="AJ196" s="5"/>
      <c r="AK196" s="4"/>
      <c r="AL196" s="4"/>
      <c r="AM196" s="5"/>
      <c r="AN196" s="5"/>
      <c r="AP196" s="4"/>
      <c r="AQ196" s="4"/>
    </row>
    <row r="197" spans="1:43" x14ac:dyDescent="0.25">
      <c r="A197" s="1">
        <v>43916</v>
      </c>
      <c r="B197" t="s">
        <v>324</v>
      </c>
      <c r="C197" t="s">
        <v>314</v>
      </c>
      <c r="D197">
        <v>131</v>
      </c>
      <c r="E197">
        <v>1</v>
      </c>
      <c r="F197">
        <v>1</v>
      </c>
      <c r="G197" t="s">
        <v>12</v>
      </c>
      <c r="H197" t="s">
        <v>13</v>
      </c>
      <c r="I197">
        <v>0.104</v>
      </c>
      <c r="J197">
        <v>2.1800000000000002</v>
      </c>
      <c r="K197">
        <v>39</v>
      </c>
      <c r="L197" t="s">
        <v>14</v>
      </c>
      <c r="M197" t="s">
        <v>13</v>
      </c>
      <c r="N197">
        <v>1.01</v>
      </c>
      <c r="O197">
        <v>10.6</v>
      </c>
      <c r="P197">
        <v>309</v>
      </c>
      <c r="R197" s="4">
        <v>1.5</v>
      </c>
      <c r="S197" s="4">
        <v>1</v>
      </c>
      <c r="T197" s="4"/>
      <c r="U197" s="4">
        <f t="shared" si="19"/>
        <v>39</v>
      </c>
      <c r="V197" s="4">
        <f t="shared" si="20"/>
        <v>31.5</v>
      </c>
      <c r="W197" s="4">
        <f t="shared" si="21"/>
        <v>47.25</v>
      </c>
      <c r="AD197" s="4">
        <v>3</v>
      </c>
      <c r="AE197" s="4" t="s">
        <v>407</v>
      </c>
      <c r="AF197" s="4">
        <f t="shared" si="18"/>
        <v>309</v>
      </c>
      <c r="AG197" s="4">
        <f t="shared" si="22"/>
        <v>-32</v>
      </c>
      <c r="AH197" s="4">
        <f t="shared" si="23"/>
        <v>-48</v>
      </c>
      <c r="AP197" s="4"/>
      <c r="AQ197" s="4"/>
    </row>
    <row r="198" spans="1:43" x14ac:dyDescent="0.25">
      <c r="A198" s="1">
        <v>43916</v>
      </c>
      <c r="B198" t="s">
        <v>324</v>
      </c>
      <c r="C198" t="s">
        <v>315</v>
      </c>
      <c r="D198">
        <v>132</v>
      </c>
      <c r="E198">
        <v>1</v>
      </c>
      <c r="F198">
        <v>1</v>
      </c>
      <c r="G198" t="s">
        <v>12</v>
      </c>
      <c r="H198" t="s">
        <v>13</v>
      </c>
      <c r="I198">
        <v>4.1599999999999998E-2</v>
      </c>
      <c r="J198">
        <v>0.90800000000000003</v>
      </c>
      <c r="K198">
        <v>15.1</v>
      </c>
      <c r="L198" t="s">
        <v>14</v>
      </c>
      <c r="M198" t="s">
        <v>13</v>
      </c>
      <c r="N198">
        <v>0.86599999999999999</v>
      </c>
      <c r="O198">
        <v>8.7899999999999991</v>
      </c>
      <c r="P198">
        <v>257</v>
      </c>
      <c r="R198" s="4">
        <v>1.5</v>
      </c>
      <c r="S198" s="4">
        <v>1</v>
      </c>
      <c r="T198" s="4"/>
      <c r="U198" s="4">
        <f t="shared" si="19"/>
        <v>15.1</v>
      </c>
      <c r="V198" s="4">
        <f t="shared" si="20"/>
        <v>7.6</v>
      </c>
      <c r="W198" s="4">
        <f t="shared" si="21"/>
        <v>11.399999999999999</v>
      </c>
      <c r="AD198" s="4">
        <v>3</v>
      </c>
      <c r="AE198" s="4" t="s">
        <v>407</v>
      </c>
      <c r="AF198" s="4">
        <f t="shared" si="18"/>
        <v>257</v>
      </c>
      <c r="AG198" s="4">
        <f t="shared" si="22"/>
        <v>-84</v>
      </c>
      <c r="AH198" s="4">
        <f t="shared" si="23"/>
        <v>-126</v>
      </c>
      <c r="AP198" s="4"/>
      <c r="AQ198" s="4"/>
    </row>
    <row r="199" spans="1:43" x14ac:dyDescent="0.25">
      <c r="A199" s="1">
        <v>43916</v>
      </c>
      <c r="B199" t="s">
        <v>324</v>
      </c>
      <c r="C199" t="s">
        <v>316</v>
      </c>
      <c r="D199">
        <v>133</v>
      </c>
      <c r="E199">
        <v>1</v>
      </c>
      <c r="F199">
        <v>1</v>
      </c>
      <c r="G199" t="s">
        <v>12</v>
      </c>
      <c r="H199" t="s">
        <v>13</v>
      </c>
      <c r="I199">
        <v>4.9599999999999998E-2</v>
      </c>
      <c r="J199">
        <v>1.1000000000000001</v>
      </c>
      <c r="K199">
        <v>18.8</v>
      </c>
      <c r="L199" t="s">
        <v>14</v>
      </c>
      <c r="M199" t="s">
        <v>13</v>
      </c>
      <c r="N199">
        <v>0.90300000000000002</v>
      </c>
      <c r="O199">
        <v>9.0399999999999991</v>
      </c>
      <c r="P199">
        <v>264</v>
      </c>
      <c r="R199" s="4">
        <v>1.5</v>
      </c>
      <c r="S199" s="4">
        <v>1</v>
      </c>
      <c r="T199" s="4"/>
      <c r="U199" s="4">
        <f t="shared" si="19"/>
        <v>18.8</v>
      </c>
      <c r="V199" s="4">
        <f t="shared" si="20"/>
        <v>11.3</v>
      </c>
      <c r="W199" s="4">
        <f t="shared" si="21"/>
        <v>16.950000000000003</v>
      </c>
      <c r="X199" s="5"/>
      <c r="Y199" s="5"/>
      <c r="Z199" s="7"/>
      <c r="AA199" s="7"/>
      <c r="AB199" s="4"/>
      <c r="AC199" s="4"/>
      <c r="AD199" s="4">
        <v>3</v>
      </c>
      <c r="AE199" s="4" t="s">
        <v>407</v>
      </c>
      <c r="AF199" s="4">
        <f t="shared" si="18"/>
        <v>264</v>
      </c>
      <c r="AG199" s="4">
        <f t="shared" si="22"/>
        <v>-77</v>
      </c>
      <c r="AH199" s="4">
        <f t="shared" si="23"/>
        <v>-115.5</v>
      </c>
      <c r="AI199" s="5"/>
      <c r="AJ199" s="5"/>
      <c r="AK199" s="7"/>
      <c r="AL199" s="7"/>
      <c r="AM199" s="4"/>
      <c r="AN199" s="4"/>
      <c r="AP199" s="4"/>
      <c r="AQ199" s="4"/>
    </row>
    <row r="200" spans="1:43" x14ac:dyDescent="0.25">
      <c r="A200" s="1">
        <v>43916</v>
      </c>
      <c r="B200" t="s">
        <v>324</v>
      </c>
      <c r="C200" t="s">
        <v>317</v>
      </c>
      <c r="D200">
        <v>134</v>
      </c>
      <c r="E200">
        <v>1</v>
      </c>
      <c r="F200">
        <v>1</v>
      </c>
      <c r="G200" t="s">
        <v>12</v>
      </c>
      <c r="H200" t="s">
        <v>13</v>
      </c>
      <c r="I200">
        <v>6.0100000000000001E-2</v>
      </c>
      <c r="J200">
        <v>1.37</v>
      </c>
      <c r="K200">
        <v>23.9</v>
      </c>
      <c r="L200" t="s">
        <v>14</v>
      </c>
      <c r="M200" t="s">
        <v>13</v>
      </c>
      <c r="N200">
        <v>1.25</v>
      </c>
      <c r="O200">
        <v>12.6</v>
      </c>
      <c r="P200">
        <v>368</v>
      </c>
      <c r="R200" s="4">
        <v>1.5</v>
      </c>
      <c r="S200" s="4">
        <v>1</v>
      </c>
      <c r="T200" s="4"/>
      <c r="U200" s="4">
        <f t="shared" si="19"/>
        <v>23.9</v>
      </c>
      <c r="V200" s="4">
        <f t="shared" si="20"/>
        <v>16.399999999999999</v>
      </c>
      <c r="W200" s="4">
        <f t="shared" si="21"/>
        <v>24.599999999999998</v>
      </c>
      <c r="X200" s="4"/>
      <c r="Y200" s="4"/>
      <c r="Z200" s="4"/>
      <c r="AA200" s="4"/>
      <c r="AB200" s="7"/>
      <c r="AC200" s="7"/>
      <c r="AD200" s="4">
        <v>3</v>
      </c>
      <c r="AE200" s="4" t="s">
        <v>407</v>
      </c>
      <c r="AF200" s="4">
        <f t="shared" si="18"/>
        <v>368</v>
      </c>
      <c r="AG200" s="4">
        <f t="shared" si="22"/>
        <v>27</v>
      </c>
      <c r="AH200" s="4">
        <f t="shared" si="23"/>
        <v>40.5</v>
      </c>
      <c r="AI200" s="4"/>
      <c r="AJ200" s="4"/>
      <c r="AK200" s="4"/>
      <c r="AL200" s="4"/>
      <c r="AM200" s="7"/>
      <c r="AN200" s="7"/>
      <c r="AP200" s="4"/>
      <c r="AQ200" s="4"/>
    </row>
    <row r="201" spans="1:43" x14ac:dyDescent="0.25">
      <c r="A201" s="1">
        <v>43916</v>
      </c>
      <c r="B201" t="s">
        <v>324</v>
      </c>
      <c r="C201" t="s">
        <v>318</v>
      </c>
      <c r="D201">
        <v>135</v>
      </c>
      <c r="E201">
        <v>1</v>
      </c>
      <c r="F201">
        <v>1</v>
      </c>
      <c r="G201" t="s">
        <v>12</v>
      </c>
      <c r="H201" t="s">
        <v>13</v>
      </c>
      <c r="I201">
        <v>0.16</v>
      </c>
      <c r="J201">
        <v>3.28</v>
      </c>
      <c r="K201">
        <v>59.4</v>
      </c>
      <c r="L201" t="s">
        <v>14</v>
      </c>
      <c r="M201" t="s">
        <v>13</v>
      </c>
      <c r="N201">
        <v>0.98599999999999999</v>
      </c>
      <c r="O201">
        <v>9.85</v>
      </c>
      <c r="P201">
        <v>288</v>
      </c>
      <c r="R201" s="4">
        <v>1.5</v>
      </c>
      <c r="S201" s="4">
        <v>1</v>
      </c>
      <c r="T201" s="4"/>
      <c r="U201" s="4">
        <f t="shared" si="19"/>
        <v>59.4</v>
      </c>
      <c r="V201" s="4">
        <f t="shared" si="20"/>
        <v>51.9</v>
      </c>
      <c r="W201" s="4">
        <f t="shared" si="21"/>
        <v>77.849999999999994</v>
      </c>
      <c r="X201" s="5"/>
      <c r="Y201" s="5"/>
      <c r="Z201" s="4"/>
      <c r="AA201" s="4"/>
      <c r="AB201" s="5"/>
      <c r="AC201" s="5"/>
      <c r="AD201" s="4">
        <v>3</v>
      </c>
      <c r="AE201" s="4" t="s">
        <v>407</v>
      </c>
      <c r="AF201" s="4">
        <f t="shared" si="18"/>
        <v>288</v>
      </c>
      <c r="AG201" s="4">
        <f t="shared" si="22"/>
        <v>-53</v>
      </c>
      <c r="AH201" s="4">
        <f t="shared" si="23"/>
        <v>-79.5</v>
      </c>
      <c r="AI201" s="5"/>
      <c r="AJ201" s="5"/>
      <c r="AK201" s="4"/>
      <c r="AL201" s="4"/>
      <c r="AM201" s="5"/>
      <c r="AN201" s="5"/>
      <c r="AP201" s="4"/>
      <c r="AQ201" s="4"/>
    </row>
    <row r="202" spans="1:43" x14ac:dyDescent="0.25">
      <c r="A202" s="1">
        <v>43916</v>
      </c>
      <c r="B202" t="s">
        <v>324</v>
      </c>
      <c r="C202" t="s">
        <v>319</v>
      </c>
      <c r="D202">
        <v>136</v>
      </c>
      <c r="E202">
        <v>1</v>
      </c>
      <c r="F202">
        <v>1</v>
      </c>
      <c r="G202" t="s">
        <v>12</v>
      </c>
      <c r="H202" t="s">
        <v>13</v>
      </c>
      <c r="I202">
        <v>7.2700000000000001E-2</v>
      </c>
      <c r="J202">
        <v>1.61</v>
      </c>
      <c r="K202">
        <v>28.3</v>
      </c>
      <c r="L202" t="s">
        <v>14</v>
      </c>
      <c r="M202" t="s">
        <v>13</v>
      </c>
      <c r="N202">
        <v>1.25</v>
      </c>
      <c r="O202">
        <v>12.1</v>
      </c>
      <c r="P202">
        <v>354</v>
      </c>
      <c r="R202" s="4">
        <v>1.5</v>
      </c>
      <c r="S202" s="4">
        <v>1</v>
      </c>
      <c r="T202" s="4"/>
      <c r="U202" s="4">
        <f t="shared" si="19"/>
        <v>28.3</v>
      </c>
      <c r="V202" s="4">
        <f t="shared" si="20"/>
        <v>20.8</v>
      </c>
      <c r="W202" s="4">
        <f t="shared" si="21"/>
        <v>31.200000000000003</v>
      </c>
      <c r="X202" s="5"/>
      <c r="Y202" s="5"/>
      <c r="AD202" s="4">
        <v>3</v>
      </c>
      <c r="AE202" s="4" t="s">
        <v>407</v>
      </c>
      <c r="AF202" s="4">
        <f t="shared" si="18"/>
        <v>354</v>
      </c>
      <c r="AG202" s="4">
        <f t="shared" si="22"/>
        <v>13</v>
      </c>
      <c r="AH202" s="4">
        <f t="shared" si="23"/>
        <v>19.5</v>
      </c>
      <c r="AI202" s="5"/>
      <c r="AJ202" s="5"/>
      <c r="AP202" s="4"/>
      <c r="AQ202" s="4"/>
    </row>
    <row r="203" spans="1:43" x14ac:dyDescent="0.25">
      <c r="A203" s="1">
        <v>43916</v>
      </c>
      <c r="B203" t="s">
        <v>324</v>
      </c>
      <c r="C203" t="s">
        <v>320</v>
      </c>
      <c r="D203">
        <v>137</v>
      </c>
      <c r="E203">
        <v>1</v>
      </c>
      <c r="F203">
        <v>1</v>
      </c>
      <c r="G203" t="s">
        <v>12</v>
      </c>
      <c r="H203" t="s">
        <v>13</v>
      </c>
      <c r="I203">
        <v>0.154</v>
      </c>
      <c r="J203">
        <v>3.2</v>
      </c>
      <c r="K203">
        <v>57.9</v>
      </c>
      <c r="L203" t="s">
        <v>14</v>
      </c>
      <c r="M203" t="s">
        <v>13</v>
      </c>
      <c r="N203">
        <v>1.17</v>
      </c>
      <c r="O203">
        <v>11.8</v>
      </c>
      <c r="P203">
        <v>345</v>
      </c>
      <c r="R203" s="4">
        <v>1.5</v>
      </c>
      <c r="S203" s="4">
        <v>1</v>
      </c>
      <c r="T203" s="4"/>
      <c r="U203" s="4">
        <f t="shared" si="19"/>
        <v>57.9</v>
      </c>
      <c r="V203" s="4">
        <f t="shared" si="20"/>
        <v>50.4</v>
      </c>
      <c r="W203" s="4">
        <f t="shared" si="21"/>
        <v>75.599999999999994</v>
      </c>
      <c r="Z203" s="7">
        <f>ABS(100*ABS(W203-W197)/AVERAGE(W203,W197))</f>
        <v>46.153846153846146</v>
      </c>
      <c r="AA203" s="7" t="str">
        <f>IF(W203&gt;10, (IF((AND(Z203&gt;=0,Z203&lt;=20)=TRUE),"PASS","FAIL")),(IF((AND(Z203&gt;=0,Z203&lt;=50)=TRUE),"PASS","FAIL")))</f>
        <v>FAIL</v>
      </c>
      <c r="AD203" s="4">
        <v>3</v>
      </c>
      <c r="AE203" s="4" t="s">
        <v>407</v>
      </c>
      <c r="AF203" s="4">
        <f t="shared" si="18"/>
        <v>345</v>
      </c>
      <c r="AG203" s="4">
        <f t="shared" si="22"/>
        <v>4</v>
      </c>
      <c r="AH203" s="4">
        <f t="shared" si="23"/>
        <v>6</v>
      </c>
      <c r="AK203" s="7">
        <f>ABS(100*ABS(AH203-AH197)/AVERAGE(AH203,AH197))</f>
        <v>257.14285714285717</v>
      </c>
      <c r="AL203" s="7" t="str">
        <f>IF(AH203&gt;10, (IF((AND(AK203&gt;=0,AK203&lt;=20)=TRUE),"PASS","FAIL")),(IF((AND(AK203&gt;=0,AK203&lt;=50)=TRUE),"PASS","FAIL")))</f>
        <v>FAIL</v>
      </c>
      <c r="AP203" s="4"/>
      <c r="AQ203" s="4"/>
    </row>
    <row r="204" spans="1:43" x14ac:dyDescent="0.25">
      <c r="A204" s="1">
        <v>43916</v>
      </c>
      <c r="B204" t="s">
        <v>324</v>
      </c>
      <c r="C204" t="s">
        <v>321</v>
      </c>
      <c r="D204">
        <v>138</v>
      </c>
      <c r="E204">
        <v>1</v>
      </c>
      <c r="F204">
        <v>1</v>
      </c>
      <c r="G204" t="s">
        <v>12</v>
      </c>
      <c r="H204" t="s">
        <v>13</v>
      </c>
      <c r="I204">
        <v>0.115</v>
      </c>
      <c r="J204">
        <v>2.4300000000000002</v>
      </c>
      <c r="K204">
        <v>43.7</v>
      </c>
      <c r="L204" t="s">
        <v>14</v>
      </c>
      <c r="M204" t="s">
        <v>13</v>
      </c>
      <c r="N204">
        <v>1.5</v>
      </c>
      <c r="O204">
        <v>14.9</v>
      </c>
      <c r="P204">
        <v>436</v>
      </c>
      <c r="R204" s="4">
        <v>1.5</v>
      </c>
      <c r="S204" s="4">
        <v>1</v>
      </c>
      <c r="T204" s="4"/>
      <c r="U204" s="4">
        <f t="shared" si="19"/>
        <v>43.7</v>
      </c>
      <c r="V204" s="4">
        <f t="shared" si="20"/>
        <v>36.200000000000003</v>
      </c>
      <c r="W204" s="4">
        <f t="shared" si="21"/>
        <v>54.300000000000004</v>
      </c>
      <c r="AB204" s="7">
        <f>100*((W204*10250)-(W202*10000))/(1000*250)</f>
        <v>97.83</v>
      </c>
      <c r="AC204" s="7" t="str">
        <f>IF(W204&gt;30, (IF((AND(AB204&gt;=80,AB204&lt;=120)=TRUE),"PASS","FAIL")),(IF((AND(AB204&gt;=50,AB204&lt;=150)=TRUE),"PASS","FAIL")))</f>
        <v>PASS</v>
      </c>
      <c r="AD204" s="4">
        <v>3</v>
      </c>
      <c r="AE204" s="4" t="s">
        <v>407</v>
      </c>
      <c r="AF204" s="4">
        <f t="shared" si="18"/>
        <v>436</v>
      </c>
      <c r="AG204" s="4">
        <f t="shared" si="22"/>
        <v>95</v>
      </c>
      <c r="AH204" s="4">
        <f t="shared" si="23"/>
        <v>142.5</v>
      </c>
      <c r="AM204" s="7">
        <f>100*((AH204*10250)-(AH202*10000))/(10000*250)</f>
        <v>50.625</v>
      </c>
      <c r="AN204" s="7" t="str">
        <f>IF(AH204&gt;30, (IF((AND(AM204&gt;=80,AM204&lt;=120)=TRUE),"PASS","FAIL")),(IF((AND(AM204&gt;=50,AM204&lt;=150)=TRUE),"PASS","FAIL")))</f>
        <v>FAIL</v>
      </c>
      <c r="AP204" s="4"/>
      <c r="AQ204" s="4"/>
    </row>
    <row r="205" spans="1:43" x14ac:dyDescent="0.25">
      <c r="A205" s="1">
        <v>43916</v>
      </c>
      <c r="B205" t="s">
        <v>324</v>
      </c>
      <c r="C205" t="s">
        <v>322</v>
      </c>
      <c r="D205">
        <v>139</v>
      </c>
      <c r="E205">
        <v>1</v>
      </c>
      <c r="F205">
        <v>1</v>
      </c>
      <c r="G205" t="s">
        <v>12</v>
      </c>
      <c r="H205" t="s">
        <v>13</v>
      </c>
      <c r="I205">
        <v>4.19E-2</v>
      </c>
      <c r="J205">
        <v>0.91300000000000003</v>
      </c>
      <c r="K205">
        <v>15.2</v>
      </c>
      <c r="L205" t="s">
        <v>14</v>
      </c>
      <c r="M205" t="s">
        <v>13</v>
      </c>
      <c r="N205">
        <v>0.74099999999999999</v>
      </c>
      <c r="O205">
        <v>7.56</v>
      </c>
      <c r="P205">
        <v>221</v>
      </c>
      <c r="R205" s="4">
        <v>1.5</v>
      </c>
      <c r="S205" s="4">
        <v>1</v>
      </c>
      <c r="T205" s="4"/>
      <c r="U205" s="4">
        <f t="shared" si="19"/>
        <v>15.2</v>
      </c>
      <c r="V205" s="4">
        <f t="shared" si="20"/>
        <v>7.6999999999999993</v>
      </c>
      <c r="W205" s="4">
        <f t="shared" si="21"/>
        <v>11.549999999999999</v>
      </c>
      <c r="AD205" s="4">
        <v>3</v>
      </c>
      <c r="AE205" s="4" t="s">
        <v>407</v>
      </c>
      <c r="AF205" s="4">
        <f t="shared" si="18"/>
        <v>221</v>
      </c>
      <c r="AG205" s="4">
        <f t="shared" si="22"/>
        <v>-120</v>
      </c>
      <c r="AH205" s="4">
        <f t="shared" si="23"/>
        <v>-180</v>
      </c>
      <c r="AP205" s="4"/>
      <c r="AQ205" s="4"/>
    </row>
    <row r="206" spans="1:43" x14ac:dyDescent="0.25">
      <c r="A206" s="1">
        <v>43916</v>
      </c>
      <c r="B206" t="s">
        <v>324</v>
      </c>
      <c r="C206" t="s">
        <v>325</v>
      </c>
      <c r="D206" t="s">
        <v>11</v>
      </c>
      <c r="E206">
        <v>1</v>
      </c>
      <c r="F206">
        <v>1</v>
      </c>
      <c r="G206" t="s">
        <v>12</v>
      </c>
      <c r="H206" t="s">
        <v>13</v>
      </c>
      <c r="I206">
        <v>7.6600000000000001E-2</v>
      </c>
      <c r="J206">
        <v>1.43</v>
      </c>
      <c r="K206">
        <v>25</v>
      </c>
      <c r="L206" t="s">
        <v>14</v>
      </c>
      <c r="M206" t="s">
        <v>13</v>
      </c>
      <c r="N206">
        <v>5.1200000000000002E-2</v>
      </c>
      <c r="O206">
        <v>0.70199999999999996</v>
      </c>
      <c r="P206">
        <v>20.2</v>
      </c>
      <c r="R206" s="4">
        <v>1</v>
      </c>
      <c r="S206" s="4">
        <v>1</v>
      </c>
      <c r="T206" s="4"/>
      <c r="U206" s="4">
        <f t="shared" si="19"/>
        <v>25</v>
      </c>
      <c r="V206" s="4">
        <f t="shared" si="20"/>
        <v>25</v>
      </c>
      <c r="W206" s="4">
        <f t="shared" si="21"/>
        <v>25</v>
      </c>
      <c r="X206" s="5">
        <f>100*(W206-25)/25</f>
        <v>0</v>
      </c>
      <c r="Y206" s="5" t="str">
        <f>IF((ABS(X206))&lt;=20,"PASS","FAIL")</f>
        <v>PASS</v>
      </c>
      <c r="AD206" s="4">
        <v>3</v>
      </c>
      <c r="AE206" s="4" t="s">
        <v>407</v>
      </c>
      <c r="AF206" s="4">
        <f t="shared" si="18"/>
        <v>20.2</v>
      </c>
      <c r="AG206" s="4">
        <f t="shared" si="22"/>
        <v>20.2</v>
      </c>
      <c r="AH206" s="4">
        <f t="shared" si="23"/>
        <v>20.2</v>
      </c>
      <c r="AI206" s="5">
        <f>100*(AH206-250)/250</f>
        <v>-91.92</v>
      </c>
      <c r="AJ206" s="5" t="str">
        <f>IF((ABS(AI206))&lt;=20,"PASS","FAIL")</f>
        <v>FAIL</v>
      </c>
      <c r="AP206" s="4"/>
      <c r="AQ206" s="4"/>
    </row>
    <row r="207" spans="1:43" x14ac:dyDescent="0.25">
      <c r="A207" s="1">
        <v>43916</v>
      </c>
      <c r="B207" t="s">
        <v>324</v>
      </c>
      <c r="C207" t="s">
        <v>189</v>
      </c>
      <c r="D207" t="s">
        <v>15</v>
      </c>
      <c r="E207">
        <v>1</v>
      </c>
      <c r="F207">
        <v>1</v>
      </c>
      <c r="G207" t="s">
        <v>12</v>
      </c>
      <c r="H207" t="s">
        <v>13</v>
      </c>
      <c r="I207">
        <v>2.0199999999999999E-2</v>
      </c>
      <c r="J207">
        <v>5.9700000000000003E-2</v>
      </c>
      <c r="K207">
        <v>-0.86399999999999999</v>
      </c>
      <c r="L207" t="s">
        <v>14</v>
      </c>
      <c r="M207" t="s">
        <v>13</v>
      </c>
      <c r="N207">
        <v>4.64E-3</v>
      </c>
      <c r="O207">
        <v>1.9199999999999998E-2</v>
      </c>
      <c r="P207">
        <v>0.31</v>
      </c>
      <c r="R207" s="4">
        <v>1</v>
      </c>
      <c r="S207" s="4">
        <v>1</v>
      </c>
      <c r="T207" s="4"/>
      <c r="U207" s="4">
        <f t="shared" si="19"/>
        <v>-0.86399999999999999</v>
      </c>
      <c r="V207" s="4">
        <f t="shared" si="20"/>
        <v>-0.86399999999999999</v>
      </c>
      <c r="W207" s="4">
        <f t="shared" si="21"/>
        <v>-0.86399999999999999</v>
      </c>
      <c r="X207" s="4"/>
      <c r="Y207" s="4"/>
      <c r="Z207" s="4"/>
      <c r="AA207" s="4"/>
      <c r="AB207" s="7"/>
      <c r="AC207" s="7"/>
      <c r="AD207" s="4">
        <v>3</v>
      </c>
      <c r="AE207" s="4" t="s">
        <v>407</v>
      </c>
      <c r="AF207" s="4">
        <f t="shared" si="18"/>
        <v>0.31</v>
      </c>
      <c r="AG207" s="4">
        <f t="shared" si="22"/>
        <v>0.31</v>
      </c>
      <c r="AH207" s="4">
        <f t="shared" si="23"/>
        <v>0.31</v>
      </c>
      <c r="AI207" s="4"/>
      <c r="AJ207" s="4"/>
      <c r="AK207" s="4"/>
      <c r="AL207" s="4"/>
      <c r="AM207" s="7"/>
      <c r="AN207" s="7"/>
      <c r="AP207" s="4"/>
      <c r="AQ207" s="6"/>
    </row>
    <row r="208" spans="1:43" x14ac:dyDescent="0.25">
      <c r="A208" s="1">
        <v>43916</v>
      </c>
      <c r="B208" t="s">
        <v>324</v>
      </c>
      <c r="C208" t="s">
        <v>322</v>
      </c>
      <c r="D208">
        <v>140</v>
      </c>
      <c r="E208">
        <v>1</v>
      </c>
      <c r="F208">
        <v>1</v>
      </c>
      <c r="G208" t="s">
        <v>12</v>
      </c>
      <c r="H208" t="s">
        <v>13</v>
      </c>
      <c r="I208">
        <v>4.2099999999999999E-2</v>
      </c>
      <c r="J208">
        <v>0.91900000000000004</v>
      </c>
      <c r="K208">
        <v>15.4</v>
      </c>
      <c r="L208" t="s">
        <v>14</v>
      </c>
      <c r="M208" t="s">
        <v>13</v>
      </c>
      <c r="N208">
        <v>0.71499999999999997</v>
      </c>
      <c r="O208">
        <v>7.24</v>
      </c>
      <c r="P208">
        <v>211</v>
      </c>
      <c r="R208" s="4">
        <v>1.5</v>
      </c>
      <c r="S208" s="4">
        <v>1</v>
      </c>
      <c r="T208" s="4"/>
      <c r="U208" s="4">
        <f t="shared" si="19"/>
        <v>15.4</v>
      </c>
      <c r="V208" s="4">
        <f t="shared" si="20"/>
        <v>7.9</v>
      </c>
      <c r="W208" s="4">
        <f t="shared" si="21"/>
        <v>11.850000000000001</v>
      </c>
      <c r="X208" s="5"/>
      <c r="Y208" s="5"/>
      <c r="Z208" s="4"/>
      <c r="AA208" s="4"/>
      <c r="AB208" s="5"/>
      <c r="AC208" s="5"/>
      <c r="AD208" s="4">
        <v>3</v>
      </c>
      <c r="AE208" s="4" t="s">
        <v>407</v>
      </c>
      <c r="AF208" s="4">
        <f t="shared" si="18"/>
        <v>211</v>
      </c>
      <c r="AG208" s="4">
        <f t="shared" si="22"/>
        <v>-130</v>
      </c>
      <c r="AH208" s="4">
        <f t="shared" si="23"/>
        <v>-195</v>
      </c>
      <c r="AI208" s="5"/>
      <c r="AJ208" s="5"/>
      <c r="AK208" s="4"/>
      <c r="AL208" s="4"/>
      <c r="AM208" s="5"/>
      <c r="AN208" s="5"/>
      <c r="AP208" s="4"/>
      <c r="AQ208" s="6"/>
    </row>
    <row r="209" spans="1:43" x14ac:dyDescent="0.25">
      <c r="A209" s="1">
        <v>43916</v>
      </c>
      <c r="B209" t="s">
        <v>324</v>
      </c>
      <c r="C209" t="s">
        <v>322</v>
      </c>
      <c r="D209">
        <v>141</v>
      </c>
      <c r="E209">
        <v>1</v>
      </c>
      <c r="F209">
        <v>1</v>
      </c>
      <c r="G209" t="s">
        <v>12</v>
      </c>
      <c r="H209" t="s">
        <v>13</v>
      </c>
      <c r="I209">
        <v>4.6100000000000002E-2</v>
      </c>
      <c r="J209">
        <v>1.01</v>
      </c>
      <c r="K209">
        <v>17</v>
      </c>
      <c r="L209" t="s">
        <v>14</v>
      </c>
      <c r="M209" t="s">
        <v>13</v>
      </c>
      <c r="N209">
        <v>0.746</v>
      </c>
      <c r="O209">
        <v>7.46</v>
      </c>
      <c r="P209">
        <v>218</v>
      </c>
      <c r="R209" s="4">
        <v>1.5</v>
      </c>
      <c r="S209" s="4">
        <v>1</v>
      </c>
      <c r="T209" s="4"/>
      <c r="U209" s="4">
        <f t="shared" si="19"/>
        <v>17</v>
      </c>
      <c r="V209" s="4">
        <f t="shared" si="20"/>
        <v>9.5</v>
      </c>
      <c r="W209" s="4">
        <f t="shared" si="21"/>
        <v>14.25</v>
      </c>
      <c r="AD209" s="4">
        <v>3</v>
      </c>
      <c r="AE209" s="4" t="s">
        <v>407</v>
      </c>
      <c r="AF209" s="4">
        <f t="shared" si="18"/>
        <v>218</v>
      </c>
      <c r="AG209" s="4">
        <f t="shared" si="22"/>
        <v>-123</v>
      </c>
      <c r="AH209" s="4">
        <f t="shared" si="23"/>
        <v>-184.5</v>
      </c>
      <c r="AP209" s="4"/>
      <c r="AQ209" s="6"/>
    </row>
    <row r="210" spans="1:43" x14ac:dyDescent="0.25">
      <c r="A210" s="1">
        <v>43916</v>
      </c>
      <c r="B210" t="s">
        <v>324</v>
      </c>
      <c r="C210" t="s">
        <v>322</v>
      </c>
      <c r="D210">
        <v>142</v>
      </c>
      <c r="E210">
        <v>1</v>
      </c>
      <c r="F210">
        <v>1</v>
      </c>
      <c r="G210" t="s">
        <v>12</v>
      </c>
      <c r="H210" t="s">
        <v>13</v>
      </c>
      <c r="I210">
        <v>4.1700000000000001E-2</v>
      </c>
      <c r="J210">
        <v>0.88500000000000001</v>
      </c>
      <c r="K210">
        <v>14.7</v>
      </c>
      <c r="L210" t="s">
        <v>14</v>
      </c>
      <c r="M210" t="s">
        <v>13</v>
      </c>
      <c r="N210">
        <v>0.70299999999999996</v>
      </c>
      <c r="O210">
        <v>7.07</v>
      </c>
      <c r="P210">
        <v>206</v>
      </c>
      <c r="R210" s="4">
        <v>1.5</v>
      </c>
      <c r="S210" s="4">
        <v>1</v>
      </c>
      <c r="T210" s="4"/>
      <c r="U210" s="4">
        <f t="shared" si="19"/>
        <v>14.7</v>
      </c>
      <c r="V210" s="4">
        <f t="shared" si="20"/>
        <v>7.1999999999999993</v>
      </c>
      <c r="W210" s="4">
        <f t="shared" si="21"/>
        <v>10.799999999999999</v>
      </c>
      <c r="AD210" s="4">
        <v>3</v>
      </c>
      <c r="AE210" s="4" t="s">
        <v>407</v>
      </c>
      <c r="AF210" s="4">
        <f t="shared" si="18"/>
        <v>206</v>
      </c>
      <c r="AG210" s="4">
        <f t="shared" si="22"/>
        <v>-135</v>
      </c>
      <c r="AH210" s="4">
        <f t="shared" si="23"/>
        <v>-202.5</v>
      </c>
      <c r="AP210" s="4"/>
      <c r="AQ210" s="6"/>
    </row>
    <row r="211" spans="1:43" x14ac:dyDescent="0.25">
      <c r="A211" s="1">
        <v>43916</v>
      </c>
      <c r="B211" t="s">
        <v>324</v>
      </c>
      <c r="C211" t="s">
        <v>322</v>
      </c>
      <c r="D211">
        <v>143</v>
      </c>
      <c r="E211">
        <v>1</v>
      </c>
      <c r="F211">
        <v>1</v>
      </c>
      <c r="G211" t="s">
        <v>12</v>
      </c>
      <c r="H211" t="s">
        <v>13</v>
      </c>
      <c r="I211">
        <v>4.24E-2</v>
      </c>
      <c r="J211">
        <v>0.88800000000000001</v>
      </c>
      <c r="K211">
        <v>14.8</v>
      </c>
      <c r="L211" t="s">
        <v>14</v>
      </c>
      <c r="M211" t="s">
        <v>13</v>
      </c>
      <c r="N211">
        <v>0.70099999999999996</v>
      </c>
      <c r="O211">
        <v>6.92</v>
      </c>
      <c r="P211">
        <v>202</v>
      </c>
      <c r="R211" s="4">
        <v>1.5</v>
      </c>
      <c r="S211" s="4">
        <v>1</v>
      </c>
      <c r="T211" s="4"/>
      <c r="U211" s="4">
        <f t="shared" si="19"/>
        <v>14.8</v>
      </c>
      <c r="V211" s="4">
        <f t="shared" si="20"/>
        <v>7.3000000000000007</v>
      </c>
      <c r="W211" s="4">
        <f t="shared" si="21"/>
        <v>10.950000000000001</v>
      </c>
      <c r="AD211" s="4">
        <v>3</v>
      </c>
      <c r="AE211" s="4" t="s">
        <v>407</v>
      </c>
      <c r="AF211" s="4">
        <f t="shared" si="18"/>
        <v>202</v>
      </c>
      <c r="AG211" s="4">
        <f t="shared" si="22"/>
        <v>-139</v>
      </c>
      <c r="AH211" s="4">
        <f t="shared" si="23"/>
        <v>-208.5</v>
      </c>
      <c r="AP211" s="4"/>
      <c r="AQ211" s="6"/>
    </row>
    <row r="212" spans="1:43" x14ac:dyDescent="0.25">
      <c r="A212" s="1">
        <v>43916</v>
      </c>
      <c r="B212" t="s">
        <v>324</v>
      </c>
      <c r="C212" t="s">
        <v>322</v>
      </c>
      <c r="D212">
        <v>144</v>
      </c>
      <c r="E212">
        <v>1</v>
      </c>
      <c r="F212">
        <v>1</v>
      </c>
      <c r="G212" t="s">
        <v>12</v>
      </c>
      <c r="H212" t="s">
        <v>13</v>
      </c>
      <c r="I212">
        <v>4.5999999999999999E-2</v>
      </c>
      <c r="J212">
        <v>1.05</v>
      </c>
      <c r="K212">
        <v>17.8</v>
      </c>
      <c r="L212" t="s">
        <v>14</v>
      </c>
      <c r="M212" t="s">
        <v>13</v>
      </c>
      <c r="N212">
        <v>0.495</v>
      </c>
      <c r="O212">
        <v>4.49</v>
      </c>
      <c r="P212">
        <v>131</v>
      </c>
      <c r="R212" s="4">
        <v>1.5</v>
      </c>
      <c r="S212" s="4">
        <v>1</v>
      </c>
      <c r="T212" s="4"/>
      <c r="U212" s="4">
        <f t="shared" si="19"/>
        <v>17.8</v>
      </c>
      <c r="V212" s="4">
        <f t="shared" si="20"/>
        <v>10.3</v>
      </c>
      <c r="W212" s="4">
        <f t="shared" si="21"/>
        <v>15.450000000000001</v>
      </c>
      <c r="AD212" s="4">
        <v>3</v>
      </c>
      <c r="AE212" s="4" t="s">
        <v>407</v>
      </c>
      <c r="AF212" s="4">
        <f t="shared" si="18"/>
        <v>131</v>
      </c>
      <c r="AG212" s="4">
        <f t="shared" si="22"/>
        <v>-210</v>
      </c>
      <c r="AH212" s="4">
        <f t="shared" si="23"/>
        <v>-315</v>
      </c>
      <c r="AP212" s="4"/>
      <c r="AQ212" s="6"/>
    </row>
    <row r="213" spans="1:43" x14ac:dyDescent="0.25">
      <c r="A213" s="1">
        <v>43916</v>
      </c>
      <c r="B213" t="s">
        <v>324</v>
      </c>
      <c r="C213" t="s">
        <v>322</v>
      </c>
      <c r="D213">
        <v>145</v>
      </c>
      <c r="E213">
        <v>1</v>
      </c>
      <c r="F213">
        <v>1</v>
      </c>
      <c r="G213" t="s">
        <v>12</v>
      </c>
      <c r="H213" t="s">
        <v>13</v>
      </c>
      <c r="I213">
        <v>4.9000000000000002E-2</v>
      </c>
      <c r="J213">
        <v>1.01</v>
      </c>
      <c r="K213">
        <v>17.100000000000001</v>
      </c>
      <c r="L213" t="s">
        <v>14</v>
      </c>
      <c r="M213" t="s">
        <v>13</v>
      </c>
      <c r="N213">
        <v>0.44400000000000001</v>
      </c>
      <c r="O213">
        <v>4.09</v>
      </c>
      <c r="P213">
        <v>119</v>
      </c>
      <c r="R213" s="4">
        <v>1.5</v>
      </c>
      <c r="S213" s="4">
        <v>1</v>
      </c>
      <c r="T213" s="4"/>
      <c r="U213" s="4">
        <f t="shared" si="19"/>
        <v>17.100000000000001</v>
      </c>
      <c r="V213" s="4">
        <f t="shared" si="20"/>
        <v>9.6000000000000014</v>
      </c>
      <c r="W213" s="4">
        <f t="shared" si="21"/>
        <v>14.400000000000002</v>
      </c>
      <c r="AD213" s="4">
        <v>3</v>
      </c>
      <c r="AE213" s="4" t="s">
        <v>407</v>
      </c>
      <c r="AF213" s="4">
        <f t="shared" si="18"/>
        <v>119</v>
      </c>
      <c r="AG213" s="4">
        <f t="shared" si="22"/>
        <v>-222</v>
      </c>
      <c r="AH213" s="4">
        <f t="shared" si="23"/>
        <v>-333</v>
      </c>
      <c r="AP213" s="4"/>
      <c r="AQ213" s="6"/>
    </row>
    <row r="214" spans="1:43" x14ac:dyDescent="0.25">
      <c r="A214" s="1">
        <v>43916</v>
      </c>
      <c r="B214" t="s">
        <v>324</v>
      </c>
      <c r="C214" t="s">
        <v>376</v>
      </c>
      <c r="D214">
        <v>146</v>
      </c>
      <c r="E214">
        <v>1</v>
      </c>
      <c r="F214">
        <v>1</v>
      </c>
      <c r="G214" t="s">
        <v>12</v>
      </c>
      <c r="H214" t="s">
        <v>13</v>
      </c>
      <c r="I214">
        <v>3.73E-2</v>
      </c>
      <c r="J214">
        <v>0.90100000000000002</v>
      </c>
      <c r="K214">
        <v>15</v>
      </c>
      <c r="L214" t="s">
        <v>14</v>
      </c>
      <c r="M214" t="s">
        <v>13</v>
      </c>
      <c r="N214">
        <v>0.56999999999999995</v>
      </c>
      <c r="O214">
        <v>5.62</v>
      </c>
      <c r="P214">
        <v>164</v>
      </c>
      <c r="R214" s="4">
        <v>1.5</v>
      </c>
      <c r="S214" s="4">
        <v>1</v>
      </c>
      <c r="T214" s="4"/>
      <c r="U214" s="4">
        <f t="shared" si="19"/>
        <v>15</v>
      </c>
      <c r="V214" s="4">
        <f t="shared" si="20"/>
        <v>7.5</v>
      </c>
      <c r="W214" s="4">
        <f t="shared" si="21"/>
        <v>11.25</v>
      </c>
      <c r="AD214" s="4">
        <v>3</v>
      </c>
      <c r="AE214" s="4" t="s">
        <v>407</v>
      </c>
      <c r="AF214" s="4">
        <f t="shared" si="18"/>
        <v>164</v>
      </c>
      <c r="AG214" s="4">
        <f t="shared" si="22"/>
        <v>-177</v>
      </c>
      <c r="AH214" s="4">
        <f t="shared" si="23"/>
        <v>-265.5</v>
      </c>
      <c r="AP214" s="4"/>
      <c r="AQ214" s="6"/>
    </row>
    <row r="215" spans="1:43" x14ac:dyDescent="0.25">
      <c r="A215" s="1">
        <v>43916</v>
      </c>
      <c r="B215" t="s">
        <v>324</v>
      </c>
      <c r="C215" t="s">
        <v>193</v>
      </c>
      <c r="D215">
        <v>6</v>
      </c>
      <c r="E215">
        <v>1</v>
      </c>
      <c r="F215">
        <v>1</v>
      </c>
      <c r="G215" t="s">
        <v>12</v>
      </c>
      <c r="H215" t="s">
        <v>13</v>
      </c>
      <c r="I215">
        <v>3.7400000000000003E-2</v>
      </c>
      <c r="J215">
        <v>0.63400000000000001</v>
      </c>
      <c r="K215">
        <v>9.99</v>
      </c>
      <c r="L215" t="s">
        <v>14</v>
      </c>
      <c r="M215" t="s">
        <v>13</v>
      </c>
      <c r="N215">
        <v>0.36</v>
      </c>
      <c r="O215">
        <v>3.28</v>
      </c>
      <c r="P215">
        <v>95.5</v>
      </c>
      <c r="R215" s="4">
        <v>1.5</v>
      </c>
      <c r="S215" s="4">
        <v>1</v>
      </c>
      <c r="T215" s="4"/>
      <c r="U215" s="4">
        <f t="shared" si="19"/>
        <v>9.99</v>
      </c>
      <c r="V215" s="4">
        <f t="shared" si="20"/>
        <v>2.4900000000000002</v>
      </c>
      <c r="W215" s="4">
        <f t="shared" si="21"/>
        <v>3.7350000000000003</v>
      </c>
      <c r="AD215" s="4">
        <v>3</v>
      </c>
      <c r="AE215" s="4" t="s">
        <v>407</v>
      </c>
      <c r="AF215" s="4">
        <f t="shared" si="18"/>
        <v>95.5</v>
      </c>
      <c r="AG215" s="4">
        <f t="shared" si="22"/>
        <v>-245.5</v>
      </c>
      <c r="AH215" s="4">
        <f t="shared" si="23"/>
        <v>-368.25</v>
      </c>
      <c r="AP215" s="4"/>
      <c r="AQ215" s="6"/>
    </row>
    <row r="216" spans="1:43" x14ac:dyDescent="0.25">
      <c r="A216" s="1">
        <v>43916</v>
      </c>
      <c r="B216" t="s">
        <v>324</v>
      </c>
      <c r="C216" t="s">
        <v>194</v>
      </c>
      <c r="D216">
        <v>7</v>
      </c>
      <c r="E216">
        <v>1</v>
      </c>
      <c r="F216">
        <v>1</v>
      </c>
      <c r="G216" t="s">
        <v>12</v>
      </c>
      <c r="H216" t="s">
        <v>13</v>
      </c>
      <c r="I216">
        <v>4.2500000000000003E-2</v>
      </c>
      <c r="J216">
        <v>0.92600000000000005</v>
      </c>
      <c r="K216">
        <v>15.5</v>
      </c>
      <c r="L216" t="s">
        <v>14</v>
      </c>
      <c r="M216" t="s">
        <v>13</v>
      </c>
      <c r="N216">
        <v>0.38300000000000001</v>
      </c>
      <c r="O216">
        <v>3.52</v>
      </c>
      <c r="P216">
        <v>102</v>
      </c>
      <c r="R216" s="4">
        <v>1.5</v>
      </c>
      <c r="S216" s="4">
        <v>1</v>
      </c>
      <c r="T216" s="4"/>
      <c r="U216" s="4">
        <f t="shared" si="19"/>
        <v>15.5</v>
      </c>
      <c r="V216" s="4">
        <f t="shared" si="20"/>
        <v>8</v>
      </c>
      <c r="W216" s="4">
        <f t="shared" si="21"/>
        <v>12</v>
      </c>
      <c r="AD216" s="4">
        <v>3</v>
      </c>
      <c r="AE216" s="4" t="s">
        <v>407</v>
      </c>
      <c r="AF216" s="4">
        <f t="shared" si="18"/>
        <v>102</v>
      </c>
      <c r="AG216" s="4">
        <f t="shared" si="22"/>
        <v>-239</v>
      </c>
      <c r="AH216" s="4">
        <f t="shared" si="23"/>
        <v>-358.5</v>
      </c>
      <c r="AP216" s="4"/>
      <c r="AQ216" s="6"/>
    </row>
    <row r="217" spans="1:43" x14ac:dyDescent="0.25">
      <c r="A217" s="1">
        <v>43916</v>
      </c>
      <c r="B217" t="s">
        <v>324</v>
      </c>
      <c r="C217" t="s">
        <v>195</v>
      </c>
      <c r="D217">
        <v>8</v>
      </c>
      <c r="E217">
        <v>1</v>
      </c>
      <c r="F217">
        <v>1</v>
      </c>
      <c r="G217" t="s">
        <v>12</v>
      </c>
      <c r="H217" t="s">
        <v>13</v>
      </c>
      <c r="I217">
        <v>3.7400000000000003E-2</v>
      </c>
      <c r="J217">
        <v>0.64400000000000002</v>
      </c>
      <c r="K217">
        <v>10.199999999999999</v>
      </c>
      <c r="L217" t="s">
        <v>14</v>
      </c>
      <c r="M217" t="s">
        <v>13</v>
      </c>
      <c r="N217">
        <v>0.38200000000000001</v>
      </c>
      <c r="O217">
        <v>3.5</v>
      </c>
      <c r="P217">
        <v>102</v>
      </c>
      <c r="R217" s="4">
        <v>1.5</v>
      </c>
      <c r="S217" s="4">
        <v>1</v>
      </c>
      <c r="T217" s="4"/>
      <c r="U217" s="4">
        <f t="shared" si="19"/>
        <v>10.199999999999999</v>
      </c>
      <c r="V217" s="4">
        <f t="shared" si="20"/>
        <v>2.6999999999999993</v>
      </c>
      <c r="W217" s="4">
        <f t="shared" si="21"/>
        <v>4.0499999999999989</v>
      </c>
      <c r="AD217" s="4">
        <v>3</v>
      </c>
      <c r="AE217" s="4" t="s">
        <v>407</v>
      </c>
      <c r="AF217" s="4">
        <f t="shared" si="18"/>
        <v>102</v>
      </c>
      <c r="AG217" s="4">
        <f t="shared" si="22"/>
        <v>-239</v>
      </c>
      <c r="AH217" s="4">
        <f t="shared" si="23"/>
        <v>-358.5</v>
      </c>
    </row>
    <row r="218" spans="1:43" x14ac:dyDescent="0.25">
      <c r="A218" s="1">
        <v>43916</v>
      </c>
      <c r="B218" t="s">
        <v>324</v>
      </c>
      <c r="C218" t="s">
        <v>196</v>
      </c>
      <c r="D218">
        <v>9</v>
      </c>
      <c r="E218">
        <v>1</v>
      </c>
      <c r="F218">
        <v>1</v>
      </c>
      <c r="G218" t="s">
        <v>12</v>
      </c>
      <c r="H218" t="s">
        <v>13</v>
      </c>
      <c r="I218">
        <v>3.8199999999999998E-2</v>
      </c>
      <c r="J218">
        <v>0.71699999999999997</v>
      </c>
      <c r="K218">
        <v>11.5</v>
      </c>
      <c r="L218" t="s">
        <v>14</v>
      </c>
      <c r="M218" t="s">
        <v>13</v>
      </c>
      <c r="N218">
        <v>0.439</v>
      </c>
      <c r="O218">
        <v>4.03</v>
      </c>
      <c r="P218">
        <v>117</v>
      </c>
      <c r="R218" s="4">
        <v>1.5</v>
      </c>
      <c r="S218" s="4">
        <v>1</v>
      </c>
      <c r="T218" s="4"/>
      <c r="U218" s="4">
        <f t="shared" si="19"/>
        <v>11.5</v>
      </c>
      <c r="V218" s="4">
        <f t="shared" si="20"/>
        <v>4</v>
      </c>
      <c r="W218" s="4">
        <f t="shared" si="21"/>
        <v>6</v>
      </c>
      <c r="AD218" s="4">
        <v>3</v>
      </c>
      <c r="AE218" s="4" t="s">
        <v>407</v>
      </c>
      <c r="AF218" s="4">
        <f t="shared" si="18"/>
        <v>117</v>
      </c>
      <c r="AG218" s="4">
        <f t="shared" si="22"/>
        <v>-224</v>
      </c>
      <c r="AH218" s="4">
        <f t="shared" si="23"/>
        <v>-336</v>
      </c>
    </row>
    <row r="219" spans="1:43" x14ac:dyDescent="0.25">
      <c r="A219" s="1">
        <v>43916</v>
      </c>
      <c r="B219" t="s">
        <v>324</v>
      </c>
      <c r="C219" t="s">
        <v>197</v>
      </c>
      <c r="D219">
        <v>10</v>
      </c>
      <c r="E219">
        <v>1</v>
      </c>
      <c r="F219">
        <v>1</v>
      </c>
      <c r="G219" t="s">
        <v>12</v>
      </c>
      <c r="H219" t="s">
        <v>13</v>
      </c>
      <c r="I219">
        <v>5.5800000000000002E-2</v>
      </c>
      <c r="J219">
        <v>1.23</v>
      </c>
      <c r="K219">
        <v>21.3</v>
      </c>
      <c r="L219" t="s">
        <v>14</v>
      </c>
      <c r="M219" t="s">
        <v>13</v>
      </c>
      <c r="N219">
        <v>0.51500000000000001</v>
      </c>
      <c r="O219">
        <v>4.71</v>
      </c>
      <c r="P219">
        <v>137</v>
      </c>
      <c r="R219" s="4">
        <v>1.5</v>
      </c>
      <c r="S219" s="4">
        <v>1</v>
      </c>
      <c r="T219" s="4"/>
      <c r="U219" s="4">
        <f t="shared" si="19"/>
        <v>21.3</v>
      </c>
      <c r="V219" s="4">
        <f t="shared" si="20"/>
        <v>13.8</v>
      </c>
      <c r="W219" s="4">
        <f t="shared" si="21"/>
        <v>20.700000000000003</v>
      </c>
      <c r="AD219" s="4">
        <v>3</v>
      </c>
      <c r="AE219" s="4" t="s">
        <v>407</v>
      </c>
      <c r="AF219" s="4">
        <f t="shared" si="18"/>
        <v>137</v>
      </c>
      <c r="AG219" s="4">
        <f t="shared" si="22"/>
        <v>-204</v>
      </c>
      <c r="AH219" s="4">
        <f t="shared" si="23"/>
        <v>-306</v>
      </c>
    </row>
    <row r="220" spans="1:43" x14ac:dyDescent="0.25">
      <c r="A220" s="1">
        <v>43916</v>
      </c>
      <c r="B220" t="s">
        <v>324</v>
      </c>
      <c r="C220" t="s">
        <v>198</v>
      </c>
      <c r="D220">
        <v>11</v>
      </c>
      <c r="E220">
        <v>1</v>
      </c>
      <c r="F220">
        <v>1</v>
      </c>
      <c r="G220" t="s">
        <v>12</v>
      </c>
      <c r="H220" t="s">
        <v>13</v>
      </c>
      <c r="I220">
        <v>9.74E-2</v>
      </c>
      <c r="J220">
        <v>2.14</v>
      </c>
      <c r="K220">
        <v>38.200000000000003</v>
      </c>
      <c r="L220" t="s">
        <v>14</v>
      </c>
      <c r="M220" t="s">
        <v>13</v>
      </c>
      <c r="N220">
        <v>0.74299999999999999</v>
      </c>
      <c r="O220">
        <v>10</v>
      </c>
      <c r="P220">
        <v>293</v>
      </c>
      <c r="R220" s="4">
        <v>1.5</v>
      </c>
      <c r="S220" s="4">
        <v>1</v>
      </c>
      <c r="T220" s="4"/>
      <c r="U220" s="4">
        <f t="shared" si="19"/>
        <v>38.200000000000003</v>
      </c>
      <c r="V220" s="4">
        <f t="shared" si="20"/>
        <v>30.700000000000003</v>
      </c>
      <c r="W220" s="4">
        <f t="shared" si="21"/>
        <v>46.050000000000004</v>
      </c>
      <c r="AD220" s="4">
        <v>3</v>
      </c>
      <c r="AE220" s="4" t="s">
        <v>407</v>
      </c>
      <c r="AF220" s="4">
        <f t="shared" si="18"/>
        <v>293</v>
      </c>
      <c r="AG220" s="4">
        <f t="shared" si="22"/>
        <v>-48</v>
      </c>
      <c r="AH220" s="4">
        <f t="shared" si="23"/>
        <v>-72</v>
      </c>
    </row>
    <row r="221" spans="1:43" x14ac:dyDescent="0.25">
      <c r="A221" s="1">
        <v>43916</v>
      </c>
      <c r="B221" t="s">
        <v>324</v>
      </c>
      <c r="C221" t="s">
        <v>199</v>
      </c>
      <c r="D221">
        <v>12</v>
      </c>
      <c r="E221">
        <v>1</v>
      </c>
      <c r="F221">
        <v>1</v>
      </c>
      <c r="G221" t="s">
        <v>12</v>
      </c>
      <c r="H221" t="s">
        <v>13</v>
      </c>
      <c r="I221">
        <v>0.13600000000000001</v>
      </c>
      <c r="J221">
        <v>2.4500000000000002</v>
      </c>
      <c r="K221">
        <v>44.1</v>
      </c>
      <c r="L221" t="s">
        <v>14</v>
      </c>
      <c r="M221" t="s">
        <v>13</v>
      </c>
      <c r="N221">
        <v>-1.43E-2</v>
      </c>
      <c r="O221">
        <v>-0.247</v>
      </c>
      <c r="P221">
        <v>-7.43</v>
      </c>
      <c r="R221" s="4">
        <v>1.5</v>
      </c>
      <c r="S221" s="4">
        <v>1</v>
      </c>
      <c r="T221" s="4"/>
      <c r="U221" s="4">
        <f t="shared" si="19"/>
        <v>44.1</v>
      </c>
      <c r="V221" s="4">
        <f t="shared" si="20"/>
        <v>36.6</v>
      </c>
      <c r="W221" s="4">
        <f t="shared" si="21"/>
        <v>54.900000000000006</v>
      </c>
      <c r="AD221" s="4">
        <v>3</v>
      </c>
      <c r="AE221" s="4" t="s">
        <v>407</v>
      </c>
      <c r="AF221" s="4">
        <f t="shared" si="18"/>
        <v>-7.43</v>
      </c>
      <c r="AG221" s="4">
        <f t="shared" si="22"/>
        <v>-348.43</v>
      </c>
      <c r="AH221" s="4">
        <f t="shared" si="23"/>
        <v>-522.64499999999998</v>
      </c>
    </row>
    <row r="222" spans="1:43" x14ac:dyDescent="0.25">
      <c r="A222" s="1">
        <v>43917</v>
      </c>
      <c r="B222" t="s">
        <v>393</v>
      </c>
      <c r="C222" t="s">
        <v>22</v>
      </c>
      <c r="D222" t="s">
        <v>394</v>
      </c>
      <c r="E222">
        <v>1</v>
      </c>
      <c r="F222">
        <v>1</v>
      </c>
      <c r="G222" t="s">
        <v>12</v>
      </c>
      <c r="H222" t="s">
        <v>13</v>
      </c>
      <c r="I222">
        <v>8.76</v>
      </c>
      <c r="J222">
        <v>104</v>
      </c>
      <c r="K222">
        <v>4280</v>
      </c>
      <c r="L222" t="s">
        <v>14</v>
      </c>
      <c r="M222" t="s">
        <v>13</v>
      </c>
      <c r="N222">
        <v>0.121</v>
      </c>
      <c r="O222">
        <v>3.34</v>
      </c>
      <c r="P222">
        <v>91.1</v>
      </c>
      <c r="R222" s="4">
        <v>1</v>
      </c>
      <c r="S222" s="4">
        <v>1</v>
      </c>
      <c r="T222" s="4"/>
      <c r="U222" s="4">
        <f t="shared" si="19"/>
        <v>4280</v>
      </c>
      <c r="V222" s="4">
        <f t="shared" si="20"/>
        <v>4280</v>
      </c>
      <c r="W222" s="4">
        <f t="shared" si="21"/>
        <v>4280</v>
      </c>
      <c r="AD222" s="4">
        <v>1</v>
      </c>
      <c r="AE222" s="4"/>
      <c r="AF222" s="4">
        <f t="shared" si="18"/>
        <v>91.1</v>
      </c>
      <c r="AG222" s="4">
        <f t="shared" si="22"/>
        <v>91.1</v>
      </c>
      <c r="AH222" s="4">
        <f t="shared" si="23"/>
        <v>91.1</v>
      </c>
    </row>
    <row r="223" spans="1:43" x14ac:dyDescent="0.25">
      <c r="A223" s="1">
        <v>43917</v>
      </c>
      <c r="B223" t="s">
        <v>393</v>
      </c>
      <c r="C223" t="s">
        <v>22</v>
      </c>
      <c r="D223" t="s">
        <v>394</v>
      </c>
      <c r="E223">
        <v>1</v>
      </c>
      <c r="F223">
        <v>1</v>
      </c>
      <c r="G223" t="s">
        <v>12</v>
      </c>
      <c r="H223" t="s">
        <v>13</v>
      </c>
      <c r="I223">
        <v>-0.37</v>
      </c>
      <c r="J223">
        <v>-7.92</v>
      </c>
      <c r="K223">
        <v>-106</v>
      </c>
      <c r="L223" t="s">
        <v>14</v>
      </c>
      <c r="M223" t="s">
        <v>13</v>
      </c>
      <c r="N223">
        <v>1.04</v>
      </c>
      <c r="O223">
        <v>18.600000000000001</v>
      </c>
      <c r="P223">
        <v>486</v>
      </c>
      <c r="R223" s="4">
        <v>1</v>
      </c>
      <c r="S223" s="4">
        <v>1</v>
      </c>
      <c r="T223" s="4"/>
      <c r="U223" s="4">
        <f t="shared" si="19"/>
        <v>-106</v>
      </c>
      <c r="V223" s="4">
        <f t="shared" si="20"/>
        <v>-106</v>
      </c>
      <c r="W223" s="4">
        <f t="shared" si="21"/>
        <v>-106</v>
      </c>
      <c r="AD223" s="4">
        <v>1</v>
      </c>
      <c r="AE223" s="4"/>
      <c r="AF223" s="4">
        <f t="shared" si="18"/>
        <v>486</v>
      </c>
      <c r="AG223" s="4">
        <f t="shared" si="22"/>
        <v>486</v>
      </c>
      <c r="AH223" s="4">
        <f t="shared" si="23"/>
        <v>486</v>
      </c>
    </row>
    <row r="224" spans="1:43" x14ac:dyDescent="0.25">
      <c r="A224" s="1">
        <v>43917</v>
      </c>
      <c r="B224" t="s">
        <v>393</v>
      </c>
      <c r="C224" t="s">
        <v>188</v>
      </c>
      <c r="D224" t="s">
        <v>17</v>
      </c>
      <c r="E224">
        <v>1</v>
      </c>
      <c r="F224">
        <v>1</v>
      </c>
      <c r="G224" t="s">
        <v>12</v>
      </c>
      <c r="H224" t="s">
        <v>13</v>
      </c>
      <c r="I224">
        <v>0.27800000000000002</v>
      </c>
      <c r="J224">
        <v>4.9400000000000004</v>
      </c>
      <c r="K224">
        <v>93.7</v>
      </c>
      <c r="L224" t="s">
        <v>14</v>
      </c>
      <c r="M224" t="s">
        <v>13</v>
      </c>
      <c r="N224">
        <v>2.61</v>
      </c>
      <c r="O224">
        <v>41</v>
      </c>
      <c r="P224">
        <v>1060</v>
      </c>
      <c r="R224" s="4">
        <v>1</v>
      </c>
      <c r="S224" s="4">
        <v>1</v>
      </c>
      <c r="T224" s="4"/>
      <c r="U224" s="4">
        <f t="shared" si="19"/>
        <v>93.7</v>
      </c>
      <c r="V224" s="4">
        <f t="shared" si="20"/>
        <v>93.7</v>
      </c>
      <c r="W224" s="4">
        <f t="shared" si="21"/>
        <v>93.7</v>
      </c>
      <c r="AD224" s="4">
        <v>1</v>
      </c>
      <c r="AE224" s="4"/>
      <c r="AF224" s="4">
        <f t="shared" si="18"/>
        <v>1060</v>
      </c>
      <c r="AG224" s="4">
        <f t="shared" si="22"/>
        <v>1060</v>
      </c>
      <c r="AH224" s="4">
        <f t="shared" si="23"/>
        <v>1060</v>
      </c>
    </row>
    <row r="225" spans="1:34" x14ac:dyDescent="0.25">
      <c r="A225" s="1">
        <v>43917</v>
      </c>
      <c r="B225" t="s">
        <v>393</v>
      </c>
      <c r="C225" t="s">
        <v>188</v>
      </c>
      <c r="D225" t="s">
        <v>17</v>
      </c>
      <c r="E225">
        <v>1</v>
      </c>
      <c r="F225">
        <v>1</v>
      </c>
      <c r="G225" t="s">
        <v>12</v>
      </c>
      <c r="H225" t="s">
        <v>13</v>
      </c>
      <c r="I225">
        <v>0.28199999999999997</v>
      </c>
      <c r="J225">
        <v>4.92</v>
      </c>
      <c r="K225">
        <v>93.3</v>
      </c>
      <c r="L225" t="s">
        <v>14</v>
      </c>
      <c r="M225" t="s">
        <v>13</v>
      </c>
      <c r="N225">
        <v>2.5299999999999998</v>
      </c>
      <c r="O225">
        <v>40.1</v>
      </c>
      <c r="P225">
        <v>1040</v>
      </c>
      <c r="R225" s="4">
        <v>1</v>
      </c>
      <c r="S225" s="4">
        <v>1</v>
      </c>
      <c r="T225" s="4"/>
      <c r="U225" s="4">
        <f t="shared" si="19"/>
        <v>93.3</v>
      </c>
      <c r="V225" s="4">
        <f t="shared" si="20"/>
        <v>93.3</v>
      </c>
      <c r="W225" s="4">
        <f t="shared" si="21"/>
        <v>93.3</v>
      </c>
      <c r="AD225" s="4">
        <v>1</v>
      </c>
      <c r="AE225" s="4"/>
      <c r="AF225" s="4">
        <f t="shared" si="18"/>
        <v>1040</v>
      </c>
      <c r="AG225" s="4">
        <f t="shared" si="22"/>
        <v>1040</v>
      </c>
      <c r="AH225" s="4">
        <f t="shared" si="23"/>
        <v>1040</v>
      </c>
    </row>
    <row r="226" spans="1:34" x14ac:dyDescent="0.25">
      <c r="A226" s="1">
        <v>43917</v>
      </c>
      <c r="B226" t="s">
        <v>393</v>
      </c>
      <c r="C226" t="s">
        <v>138</v>
      </c>
      <c r="D226" t="s">
        <v>139</v>
      </c>
      <c r="E226">
        <v>1</v>
      </c>
      <c r="F226">
        <v>1</v>
      </c>
      <c r="G226" t="s">
        <v>12</v>
      </c>
      <c r="H226" t="s">
        <v>13</v>
      </c>
      <c r="I226">
        <v>-5.2499999999999998E-2</v>
      </c>
      <c r="J226">
        <v>-1.05</v>
      </c>
      <c r="K226">
        <v>-9.36</v>
      </c>
      <c r="L226" t="s">
        <v>14</v>
      </c>
      <c r="M226" t="s">
        <v>13</v>
      </c>
      <c r="N226">
        <v>2.5</v>
      </c>
      <c r="O226">
        <v>40.1</v>
      </c>
      <c r="P226">
        <v>1040</v>
      </c>
      <c r="Q226">
        <f>100*O225/O226</f>
        <v>100</v>
      </c>
      <c r="R226" s="4">
        <v>1</v>
      </c>
      <c r="S226" s="4">
        <v>1</v>
      </c>
      <c r="T226" s="4"/>
      <c r="U226" s="4">
        <f t="shared" si="19"/>
        <v>-9.36</v>
      </c>
      <c r="V226" s="4">
        <f t="shared" si="20"/>
        <v>-9.36</v>
      </c>
      <c r="W226" s="4">
        <f t="shared" si="21"/>
        <v>-9.36</v>
      </c>
      <c r="AD226" s="4">
        <v>1</v>
      </c>
      <c r="AE226" s="4"/>
      <c r="AF226" s="4">
        <f t="shared" si="18"/>
        <v>1040</v>
      </c>
      <c r="AG226" s="4">
        <f t="shared" si="22"/>
        <v>1040</v>
      </c>
      <c r="AH226" s="4">
        <f t="shared" si="23"/>
        <v>1040</v>
      </c>
    </row>
    <row r="227" spans="1:34" x14ac:dyDescent="0.25">
      <c r="A227" s="1">
        <v>43917</v>
      </c>
      <c r="B227" t="s">
        <v>393</v>
      </c>
      <c r="C227" t="s">
        <v>395</v>
      </c>
      <c r="D227" t="s">
        <v>16</v>
      </c>
      <c r="E227">
        <v>1</v>
      </c>
      <c r="F227">
        <v>1</v>
      </c>
      <c r="G227" t="s">
        <v>12</v>
      </c>
      <c r="H227" t="s">
        <v>13</v>
      </c>
      <c r="I227">
        <v>0.44600000000000001</v>
      </c>
      <c r="J227">
        <v>7.9</v>
      </c>
      <c r="K227">
        <v>150</v>
      </c>
      <c r="L227" t="s">
        <v>14</v>
      </c>
      <c r="M227" t="s">
        <v>13</v>
      </c>
      <c r="N227">
        <v>3.63</v>
      </c>
      <c r="O227">
        <v>58.8</v>
      </c>
      <c r="P227">
        <v>1500</v>
      </c>
      <c r="R227" s="4">
        <v>1</v>
      </c>
      <c r="S227" s="4">
        <v>1</v>
      </c>
      <c r="T227" s="4"/>
      <c r="U227" s="4">
        <f t="shared" si="19"/>
        <v>150</v>
      </c>
      <c r="V227" s="4">
        <f t="shared" si="20"/>
        <v>150</v>
      </c>
      <c r="W227" s="4">
        <f t="shared" si="21"/>
        <v>150</v>
      </c>
      <c r="AD227" s="4">
        <v>1</v>
      </c>
      <c r="AE227" s="4"/>
      <c r="AF227" s="4">
        <f t="shared" si="18"/>
        <v>1500</v>
      </c>
      <c r="AG227" s="4">
        <f t="shared" si="22"/>
        <v>1500</v>
      </c>
      <c r="AH227" s="4">
        <f t="shared" si="23"/>
        <v>1500</v>
      </c>
    </row>
    <row r="228" spans="1:34" x14ac:dyDescent="0.25">
      <c r="A228" s="1">
        <v>43917</v>
      </c>
      <c r="B228" t="s">
        <v>393</v>
      </c>
      <c r="C228" t="s">
        <v>395</v>
      </c>
      <c r="D228" t="s">
        <v>16</v>
      </c>
      <c r="E228">
        <v>1</v>
      </c>
      <c r="F228">
        <v>1</v>
      </c>
      <c r="G228" t="s">
        <v>12</v>
      </c>
      <c r="H228" t="s">
        <v>13</v>
      </c>
      <c r="I228">
        <v>0.44700000000000001</v>
      </c>
      <c r="J228">
        <v>7.94</v>
      </c>
      <c r="K228">
        <v>150</v>
      </c>
      <c r="L228" t="s">
        <v>14</v>
      </c>
      <c r="M228" t="s">
        <v>13</v>
      </c>
      <c r="N228">
        <v>3.56</v>
      </c>
      <c r="O228">
        <v>57.8</v>
      </c>
      <c r="P228">
        <v>1500</v>
      </c>
      <c r="R228" s="4">
        <v>1</v>
      </c>
      <c r="S228" s="4">
        <v>1</v>
      </c>
      <c r="T228" s="4"/>
      <c r="U228" s="4">
        <f t="shared" si="19"/>
        <v>150</v>
      </c>
      <c r="V228" s="4">
        <f t="shared" si="20"/>
        <v>150</v>
      </c>
      <c r="W228" s="4">
        <f t="shared" si="21"/>
        <v>150</v>
      </c>
      <c r="AD228" s="4">
        <v>1</v>
      </c>
      <c r="AE228" s="4"/>
      <c r="AF228" s="4">
        <f t="shared" si="18"/>
        <v>1500</v>
      </c>
      <c r="AG228" s="4">
        <f t="shared" si="22"/>
        <v>1500</v>
      </c>
      <c r="AH228" s="4">
        <f t="shared" si="23"/>
        <v>1500</v>
      </c>
    </row>
    <row r="229" spans="1:34" x14ac:dyDescent="0.25">
      <c r="A229" s="1">
        <v>43917</v>
      </c>
      <c r="B229" t="s">
        <v>393</v>
      </c>
      <c r="C229" t="s">
        <v>24</v>
      </c>
      <c r="D229" t="s">
        <v>17</v>
      </c>
      <c r="E229">
        <v>1</v>
      </c>
      <c r="F229">
        <v>1</v>
      </c>
      <c r="G229" t="s">
        <v>12</v>
      </c>
      <c r="H229" t="s">
        <v>13</v>
      </c>
      <c r="I229">
        <v>0.29099999999999998</v>
      </c>
      <c r="J229">
        <v>5.16</v>
      </c>
      <c r="K229">
        <v>100</v>
      </c>
      <c r="L229" t="s">
        <v>14</v>
      </c>
      <c r="M229" t="s">
        <v>13</v>
      </c>
      <c r="N229">
        <v>2.35</v>
      </c>
      <c r="O229">
        <v>38.4</v>
      </c>
      <c r="P229">
        <v>1000</v>
      </c>
      <c r="R229" s="4">
        <v>1</v>
      </c>
      <c r="S229" s="4">
        <v>1</v>
      </c>
      <c r="T229" s="4"/>
      <c r="U229" s="4">
        <f t="shared" si="19"/>
        <v>100</v>
      </c>
      <c r="V229" s="4">
        <f t="shared" si="20"/>
        <v>100</v>
      </c>
      <c r="W229" s="4">
        <f t="shared" si="21"/>
        <v>100</v>
      </c>
      <c r="AD229" s="4">
        <v>1</v>
      </c>
      <c r="AE229" s="4"/>
      <c r="AF229" s="4">
        <f t="shared" si="18"/>
        <v>1000</v>
      </c>
      <c r="AG229" s="4">
        <f t="shared" si="22"/>
        <v>1000</v>
      </c>
      <c r="AH229" s="4">
        <f t="shared" si="23"/>
        <v>1000</v>
      </c>
    </row>
    <row r="230" spans="1:34" x14ac:dyDescent="0.25">
      <c r="A230" s="1">
        <v>43917</v>
      </c>
      <c r="B230" t="s">
        <v>393</v>
      </c>
      <c r="C230" t="s">
        <v>24</v>
      </c>
      <c r="D230" t="s">
        <v>17</v>
      </c>
      <c r="E230">
        <v>1</v>
      </c>
      <c r="F230">
        <v>1</v>
      </c>
      <c r="G230" t="s">
        <v>12</v>
      </c>
      <c r="H230" t="s">
        <v>13</v>
      </c>
      <c r="I230">
        <v>0.29299999999999998</v>
      </c>
      <c r="J230">
        <v>5.23</v>
      </c>
      <c r="K230">
        <v>100</v>
      </c>
      <c r="L230" t="s">
        <v>14</v>
      </c>
      <c r="M230" t="s">
        <v>13</v>
      </c>
      <c r="N230">
        <v>2.36</v>
      </c>
      <c r="O230">
        <v>38.5</v>
      </c>
      <c r="P230">
        <v>1000</v>
      </c>
      <c r="R230" s="4">
        <v>1</v>
      </c>
      <c r="S230" s="4">
        <v>1</v>
      </c>
      <c r="T230" s="4"/>
      <c r="U230" s="4">
        <f t="shared" si="19"/>
        <v>100</v>
      </c>
      <c r="V230" s="4">
        <f t="shared" si="20"/>
        <v>100</v>
      </c>
      <c r="W230" s="4">
        <f t="shared" si="21"/>
        <v>100</v>
      </c>
      <c r="AD230" s="4">
        <v>1</v>
      </c>
      <c r="AE230" s="4"/>
      <c r="AF230" s="4">
        <f t="shared" si="18"/>
        <v>1000</v>
      </c>
      <c r="AG230" s="4">
        <f t="shared" si="22"/>
        <v>1000</v>
      </c>
      <c r="AH230" s="4">
        <f t="shared" si="23"/>
        <v>1000</v>
      </c>
    </row>
    <row r="231" spans="1:34" x14ac:dyDescent="0.25">
      <c r="A231" s="1">
        <v>43917</v>
      </c>
      <c r="B231" t="s">
        <v>393</v>
      </c>
      <c r="C231" t="s">
        <v>25</v>
      </c>
      <c r="D231" t="s">
        <v>11</v>
      </c>
      <c r="E231">
        <v>1</v>
      </c>
      <c r="F231">
        <v>1</v>
      </c>
      <c r="G231" t="s">
        <v>12</v>
      </c>
      <c r="H231" t="s">
        <v>13</v>
      </c>
      <c r="I231">
        <v>0.13600000000000001</v>
      </c>
      <c r="J231">
        <v>2.42</v>
      </c>
      <c r="K231">
        <v>50</v>
      </c>
      <c r="L231" t="s">
        <v>14</v>
      </c>
      <c r="M231" t="s">
        <v>13</v>
      </c>
      <c r="N231">
        <v>1.0900000000000001</v>
      </c>
      <c r="O231">
        <v>18</v>
      </c>
      <c r="P231">
        <v>500</v>
      </c>
      <c r="R231" s="4">
        <v>1</v>
      </c>
      <c r="S231" s="4">
        <v>1</v>
      </c>
      <c r="T231" s="4"/>
      <c r="U231" s="4">
        <f t="shared" si="19"/>
        <v>50</v>
      </c>
      <c r="V231" s="4">
        <f t="shared" si="20"/>
        <v>50</v>
      </c>
      <c r="W231" s="4">
        <f t="shared" si="21"/>
        <v>50</v>
      </c>
      <c r="AD231" s="4">
        <v>1</v>
      </c>
      <c r="AE231" s="4"/>
      <c r="AF231" s="4">
        <f t="shared" si="18"/>
        <v>500</v>
      </c>
      <c r="AG231" s="4">
        <f t="shared" si="22"/>
        <v>500</v>
      </c>
      <c r="AH231" s="4">
        <f t="shared" si="23"/>
        <v>500</v>
      </c>
    </row>
    <row r="232" spans="1:34" x14ac:dyDescent="0.25">
      <c r="A232" s="1">
        <v>43917</v>
      </c>
      <c r="B232" t="s">
        <v>393</v>
      </c>
      <c r="C232" t="s">
        <v>25</v>
      </c>
      <c r="D232" t="s">
        <v>11</v>
      </c>
      <c r="E232">
        <v>1</v>
      </c>
      <c r="F232">
        <v>1</v>
      </c>
      <c r="G232" t="s">
        <v>12</v>
      </c>
      <c r="H232" t="s">
        <v>13</v>
      </c>
      <c r="I232">
        <v>0.13600000000000001</v>
      </c>
      <c r="J232">
        <v>2.4300000000000002</v>
      </c>
      <c r="K232">
        <v>50</v>
      </c>
      <c r="L232" t="s">
        <v>14</v>
      </c>
      <c r="M232" t="s">
        <v>13</v>
      </c>
      <c r="N232">
        <v>1.17</v>
      </c>
      <c r="O232">
        <v>19.399999999999999</v>
      </c>
      <c r="P232">
        <v>500</v>
      </c>
      <c r="R232" s="4">
        <v>1</v>
      </c>
      <c r="S232" s="4">
        <v>1</v>
      </c>
      <c r="T232" s="4"/>
      <c r="U232" s="4">
        <f t="shared" si="19"/>
        <v>50</v>
      </c>
      <c r="V232" s="4">
        <f t="shared" si="20"/>
        <v>50</v>
      </c>
      <c r="W232" s="4">
        <f t="shared" si="21"/>
        <v>50</v>
      </c>
      <c r="AD232" s="4">
        <v>1</v>
      </c>
      <c r="AE232" s="4"/>
      <c r="AF232" s="4">
        <f t="shared" si="18"/>
        <v>500</v>
      </c>
      <c r="AG232" s="4">
        <f t="shared" si="22"/>
        <v>500</v>
      </c>
      <c r="AH232" s="4">
        <f t="shared" si="23"/>
        <v>500</v>
      </c>
    </row>
    <row r="233" spans="1:34" x14ac:dyDescent="0.25">
      <c r="A233" s="1">
        <v>43917</v>
      </c>
      <c r="B233" t="s">
        <v>393</v>
      </c>
      <c r="C233" t="s">
        <v>26</v>
      </c>
      <c r="D233" t="s">
        <v>18</v>
      </c>
      <c r="E233">
        <v>1</v>
      </c>
      <c r="F233">
        <v>1</v>
      </c>
      <c r="G233" t="s">
        <v>12</v>
      </c>
      <c r="H233" t="s">
        <v>13</v>
      </c>
      <c r="I233">
        <v>5.9799999999999999E-2</v>
      </c>
      <c r="J233">
        <v>1.06</v>
      </c>
      <c r="K233">
        <v>25</v>
      </c>
      <c r="L233" t="s">
        <v>14</v>
      </c>
      <c r="M233" t="s">
        <v>13</v>
      </c>
      <c r="N233">
        <v>0.57099999999999995</v>
      </c>
      <c r="O233">
        <v>9.5500000000000007</v>
      </c>
      <c r="P233">
        <v>250</v>
      </c>
      <c r="R233" s="4">
        <v>1</v>
      </c>
      <c r="S233" s="4">
        <v>1</v>
      </c>
      <c r="T233" s="4"/>
      <c r="U233" s="4">
        <f t="shared" si="19"/>
        <v>25</v>
      </c>
      <c r="V233" s="4">
        <f t="shared" si="20"/>
        <v>25</v>
      </c>
      <c r="W233" s="4">
        <f t="shared" si="21"/>
        <v>25</v>
      </c>
      <c r="AD233" s="4">
        <v>1</v>
      </c>
      <c r="AE233" s="4"/>
      <c r="AF233" s="4">
        <f t="shared" si="18"/>
        <v>250</v>
      </c>
      <c r="AG233" s="4">
        <f t="shared" si="22"/>
        <v>250</v>
      </c>
      <c r="AH233" s="4">
        <f t="shared" si="23"/>
        <v>250</v>
      </c>
    </row>
    <row r="234" spans="1:34" x14ac:dyDescent="0.25">
      <c r="A234" s="1">
        <v>43917</v>
      </c>
      <c r="B234" t="s">
        <v>393</v>
      </c>
      <c r="C234" t="s">
        <v>26</v>
      </c>
      <c r="D234" t="s">
        <v>18</v>
      </c>
      <c r="E234">
        <v>1</v>
      </c>
      <c r="F234">
        <v>1</v>
      </c>
      <c r="G234" t="s">
        <v>12</v>
      </c>
      <c r="H234" t="s">
        <v>13</v>
      </c>
      <c r="I234">
        <v>5.9200000000000003E-2</v>
      </c>
      <c r="J234">
        <v>1.05</v>
      </c>
      <c r="K234">
        <v>25</v>
      </c>
      <c r="L234" t="s">
        <v>14</v>
      </c>
      <c r="M234" t="s">
        <v>13</v>
      </c>
      <c r="N234">
        <v>0.56699999999999995</v>
      </c>
      <c r="O234">
        <v>9.6199999999999992</v>
      </c>
      <c r="P234">
        <v>250</v>
      </c>
      <c r="R234" s="4">
        <v>1</v>
      </c>
      <c r="S234" s="4">
        <v>1</v>
      </c>
      <c r="T234" s="4"/>
      <c r="U234" s="4">
        <f t="shared" si="19"/>
        <v>25</v>
      </c>
      <c r="V234" s="4">
        <f t="shared" si="20"/>
        <v>25</v>
      </c>
      <c r="W234" s="4">
        <f t="shared" si="21"/>
        <v>25</v>
      </c>
      <c r="AD234" s="4">
        <v>1</v>
      </c>
      <c r="AE234" s="4"/>
      <c r="AF234" s="4">
        <f t="shared" si="18"/>
        <v>250</v>
      </c>
      <c r="AG234" s="4">
        <f t="shared" si="22"/>
        <v>250</v>
      </c>
      <c r="AH234" s="4">
        <f t="shared" si="23"/>
        <v>250</v>
      </c>
    </row>
    <row r="235" spans="1:34" x14ac:dyDescent="0.25">
      <c r="A235" s="1">
        <v>43917</v>
      </c>
      <c r="B235" t="s">
        <v>393</v>
      </c>
      <c r="C235" t="s">
        <v>27</v>
      </c>
      <c r="D235" t="s">
        <v>19</v>
      </c>
      <c r="E235">
        <v>1</v>
      </c>
      <c r="F235">
        <v>1</v>
      </c>
      <c r="G235" t="s">
        <v>12</v>
      </c>
      <c r="H235" t="s">
        <v>13</v>
      </c>
      <c r="I235">
        <v>1.4999999999999999E-2</v>
      </c>
      <c r="J235">
        <v>0.24299999999999999</v>
      </c>
      <c r="K235">
        <v>10</v>
      </c>
      <c r="L235" t="s">
        <v>14</v>
      </c>
      <c r="M235" t="s">
        <v>13</v>
      </c>
      <c r="N235">
        <v>0.22900000000000001</v>
      </c>
      <c r="O235">
        <v>3.83</v>
      </c>
      <c r="P235">
        <v>100</v>
      </c>
      <c r="R235" s="4">
        <v>1</v>
      </c>
      <c r="S235" s="4">
        <v>1</v>
      </c>
      <c r="T235" s="4"/>
      <c r="U235" s="4">
        <f t="shared" si="19"/>
        <v>10</v>
      </c>
      <c r="V235" s="4">
        <f t="shared" si="20"/>
        <v>10</v>
      </c>
      <c r="W235" s="4">
        <f t="shared" si="21"/>
        <v>10</v>
      </c>
      <c r="AD235" s="4">
        <v>1</v>
      </c>
      <c r="AE235" s="4"/>
      <c r="AF235" s="4">
        <f t="shared" si="18"/>
        <v>100</v>
      </c>
      <c r="AG235" s="4">
        <f t="shared" si="22"/>
        <v>100</v>
      </c>
      <c r="AH235" s="4">
        <f t="shared" si="23"/>
        <v>100</v>
      </c>
    </row>
    <row r="236" spans="1:34" x14ac:dyDescent="0.25">
      <c r="A236" s="1">
        <v>43917</v>
      </c>
      <c r="B236" t="s">
        <v>393</v>
      </c>
      <c r="C236" t="s">
        <v>27</v>
      </c>
      <c r="D236" t="s">
        <v>19</v>
      </c>
      <c r="E236">
        <v>1</v>
      </c>
      <c r="F236">
        <v>1</v>
      </c>
      <c r="G236" t="s">
        <v>12</v>
      </c>
      <c r="H236" t="s">
        <v>13</v>
      </c>
      <c r="I236">
        <v>1.5599999999999999E-2</v>
      </c>
      <c r="J236">
        <v>0.27500000000000002</v>
      </c>
      <c r="K236">
        <v>10</v>
      </c>
      <c r="L236" t="s">
        <v>14</v>
      </c>
      <c r="M236" t="s">
        <v>13</v>
      </c>
      <c r="N236">
        <v>0.23</v>
      </c>
      <c r="O236">
        <v>3.96</v>
      </c>
      <c r="P236">
        <v>100</v>
      </c>
      <c r="R236" s="4">
        <v>1</v>
      </c>
      <c r="S236" s="4">
        <v>1</v>
      </c>
      <c r="T236" s="4"/>
      <c r="U236" s="4">
        <f t="shared" si="19"/>
        <v>10</v>
      </c>
      <c r="V236" s="4">
        <f t="shared" si="20"/>
        <v>10</v>
      </c>
      <c r="W236" s="4">
        <f t="shared" si="21"/>
        <v>10</v>
      </c>
      <c r="AD236" s="4">
        <v>1</v>
      </c>
      <c r="AE236" s="4"/>
      <c r="AF236" s="4">
        <f t="shared" si="18"/>
        <v>100</v>
      </c>
      <c r="AG236" s="4">
        <f t="shared" si="22"/>
        <v>100</v>
      </c>
      <c r="AH236" s="4">
        <f t="shared" si="23"/>
        <v>100</v>
      </c>
    </row>
    <row r="237" spans="1:34" x14ac:dyDescent="0.25">
      <c r="A237" s="1">
        <v>43917</v>
      </c>
      <c r="B237" t="s">
        <v>393</v>
      </c>
      <c r="C237" t="s">
        <v>28</v>
      </c>
      <c r="D237" t="s">
        <v>20</v>
      </c>
      <c r="E237">
        <v>1</v>
      </c>
      <c r="F237">
        <v>1</v>
      </c>
      <c r="G237" t="s">
        <v>12</v>
      </c>
      <c r="H237" t="s">
        <v>13</v>
      </c>
      <c r="I237">
        <v>4.6299999999999996E-3</v>
      </c>
      <c r="J237">
        <v>6.88E-2</v>
      </c>
      <c r="K237">
        <v>5</v>
      </c>
      <c r="L237" t="s">
        <v>14</v>
      </c>
      <c r="M237" t="s">
        <v>13</v>
      </c>
      <c r="N237">
        <v>0.112</v>
      </c>
      <c r="O237">
        <v>1.94</v>
      </c>
      <c r="P237">
        <v>50</v>
      </c>
      <c r="R237" s="4">
        <v>1</v>
      </c>
      <c r="S237" s="4">
        <v>1</v>
      </c>
      <c r="T237" s="4"/>
      <c r="U237" s="4">
        <f t="shared" si="19"/>
        <v>5</v>
      </c>
      <c r="V237" s="4">
        <f t="shared" si="20"/>
        <v>5</v>
      </c>
      <c r="W237" s="4">
        <f t="shared" si="21"/>
        <v>5</v>
      </c>
      <c r="AD237" s="4">
        <v>1</v>
      </c>
      <c r="AE237" s="4"/>
      <c r="AF237" s="4">
        <f t="shared" si="18"/>
        <v>50</v>
      </c>
      <c r="AG237" s="4">
        <f t="shared" si="22"/>
        <v>50</v>
      </c>
      <c r="AH237" s="4">
        <f t="shared" si="23"/>
        <v>50</v>
      </c>
    </row>
    <row r="238" spans="1:34" x14ac:dyDescent="0.25">
      <c r="A238" s="1">
        <v>43917</v>
      </c>
      <c r="B238" t="s">
        <v>393</v>
      </c>
      <c r="C238" t="s">
        <v>28</v>
      </c>
      <c r="D238" t="s">
        <v>20</v>
      </c>
      <c r="E238">
        <v>1</v>
      </c>
      <c r="F238">
        <v>1</v>
      </c>
      <c r="G238" t="s">
        <v>12</v>
      </c>
      <c r="H238" t="s">
        <v>13</v>
      </c>
      <c r="I238">
        <v>4.0899999999999999E-3</v>
      </c>
      <c r="J238">
        <v>3.6499999999999998E-2</v>
      </c>
      <c r="K238">
        <v>5</v>
      </c>
      <c r="L238" t="s">
        <v>14</v>
      </c>
      <c r="M238" t="s">
        <v>13</v>
      </c>
      <c r="N238">
        <v>0.112</v>
      </c>
      <c r="O238">
        <v>1.97</v>
      </c>
      <c r="P238">
        <v>50</v>
      </c>
      <c r="R238" s="4">
        <v>1</v>
      </c>
      <c r="S238" s="4">
        <v>1</v>
      </c>
      <c r="T238" s="4"/>
      <c r="U238" s="4">
        <f t="shared" si="19"/>
        <v>5</v>
      </c>
      <c r="V238" s="4">
        <f t="shared" si="20"/>
        <v>5</v>
      </c>
      <c r="W238" s="4">
        <f t="shared" si="21"/>
        <v>5</v>
      </c>
      <c r="AD238" s="4">
        <v>1</v>
      </c>
      <c r="AE238" s="4"/>
      <c r="AF238" s="4">
        <f t="shared" si="18"/>
        <v>50</v>
      </c>
      <c r="AG238" s="4">
        <f t="shared" si="22"/>
        <v>50</v>
      </c>
      <c r="AH238" s="4">
        <f t="shared" si="23"/>
        <v>50</v>
      </c>
    </row>
    <row r="239" spans="1:34" x14ac:dyDescent="0.25">
      <c r="A239" s="1">
        <v>43917</v>
      </c>
      <c r="B239" t="s">
        <v>393</v>
      </c>
      <c r="C239" t="s">
        <v>29</v>
      </c>
      <c r="D239" t="s">
        <v>15</v>
      </c>
      <c r="E239">
        <v>1</v>
      </c>
      <c r="F239">
        <v>1</v>
      </c>
      <c r="G239" t="s">
        <v>12</v>
      </c>
      <c r="H239" t="s">
        <v>13</v>
      </c>
      <c r="I239">
        <v>-1.61E-2</v>
      </c>
      <c r="J239">
        <v>-0.34499999999999997</v>
      </c>
      <c r="K239">
        <v>2.5</v>
      </c>
      <c r="L239" t="s">
        <v>14</v>
      </c>
      <c r="M239" t="s">
        <v>13</v>
      </c>
      <c r="N239">
        <v>2.3699999999999999E-2</v>
      </c>
      <c r="O239">
        <v>0.46100000000000002</v>
      </c>
      <c r="P239">
        <v>25</v>
      </c>
      <c r="R239" s="4">
        <v>1</v>
      </c>
      <c r="S239" s="4">
        <v>1</v>
      </c>
      <c r="T239" s="4"/>
      <c r="U239" s="4">
        <f t="shared" si="19"/>
        <v>2.5</v>
      </c>
      <c r="V239" s="4">
        <f t="shared" si="20"/>
        <v>2.5</v>
      </c>
      <c r="W239" s="4">
        <f t="shared" si="21"/>
        <v>2.5</v>
      </c>
      <c r="AD239" s="4">
        <v>1</v>
      </c>
      <c r="AE239" s="4"/>
      <c r="AF239" s="4">
        <f t="shared" si="18"/>
        <v>25</v>
      </c>
      <c r="AG239" s="4">
        <f t="shared" si="22"/>
        <v>25</v>
      </c>
      <c r="AH239" s="4">
        <f t="shared" si="23"/>
        <v>25</v>
      </c>
    </row>
    <row r="240" spans="1:34" x14ac:dyDescent="0.25">
      <c r="A240" s="1">
        <v>43917</v>
      </c>
      <c r="B240" t="s">
        <v>393</v>
      </c>
      <c r="C240" t="s">
        <v>29</v>
      </c>
      <c r="D240" t="s">
        <v>15</v>
      </c>
      <c r="E240">
        <v>1</v>
      </c>
      <c r="F240">
        <v>1</v>
      </c>
      <c r="G240" t="s">
        <v>12</v>
      </c>
      <c r="H240" t="s">
        <v>13</v>
      </c>
      <c r="I240">
        <v>-1.6400000000000001E-2</v>
      </c>
      <c r="J240">
        <v>-0.376</v>
      </c>
      <c r="K240">
        <v>2.5</v>
      </c>
      <c r="L240" t="s">
        <v>14</v>
      </c>
      <c r="M240" t="s">
        <v>13</v>
      </c>
      <c r="N240">
        <v>2.6499999999999999E-2</v>
      </c>
      <c r="O240">
        <v>0.443</v>
      </c>
      <c r="P240">
        <v>25</v>
      </c>
      <c r="R240" s="4">
        <v>1</v>
      </c>
      <c r="S240" s="4">
        <v>1</v>
      </c>
      <c r="T240" s="4"/>
      <c r="U240" s="4">
        <f t="shared" si="19"/>
        <v>2.5</v>
      </c>
      <c r="V240" s="4">
        <f t="shared" si="20"/>
        <v>2.5</v>
      </c>
      <c r="W240" s="4">
        <f t="shared" si="21"/>
        <v>2.5</v>
      </c>
      <c r="AD240" s="4">
        <v>1</v>
      </c>
      <c r="AE240" s="4"/>
      <c r="AF240" s="4">
        <f t="shared" si="18"/>
        <v>25</v>
      </c>
      <c r="AG240" s="4">
        <f t="shared" si="22"/>
        <v>25</v>
      </c>
      <c r="AH240" s="4">
        <f t="shared" si="23"/>
        <v>25</v>
      </c>
    </row>
    <row r="241" spans="1:34" x14ac:dyDescent="0.25">
      <c r="A241" s="1">
        <v>43917</v>
      </c>
      <c r="B241" t="s">
        <v>393</v>
      </c>
      <c r="C241" t="s">
        <v>30</v>
      </c>
      <c r="D241" t="s">
        <v>23</v>
      </c>
      <c r="E241">
        <v>1</v>
      </c>
      <c r="F241">
        <v>1</v>
      </c>
      <c r="G241" t="s">
        <v>12</v>
      </c>
      <c r="H241" t="s">
        <v>13</v>
      </c>
      <c r="I241">
        <v>-1.7999999999999999E-2</v>
      </c>
      <c r="J241">
        <v>-0.39</v>
      </c>
      <c r="K241">
        <v>0</v>
      </c>
      <c r="L241" t="s">
        <v>14</v>
      </c>
      <c r="M241" t="s">
        <v>13</v>
      </c>
      <c r="N241">
        <v>-1.3699999999999999E-3</v>
      </c>
      <c r="O241">
        <v>2.1600000000000001E-2</v>
      </c>
      <c r="P241">
        <v>0</v>
      </c>
      <c r="R241" s="4">
        <v>1</v>
      </c>
      <c r="S241" s="4">
        <v>1</v>
      </c>
      <c r="T241" s="4"/>
      <c r="U241" s="4">
        <f t="shared" si="19"/>
        <v>0</v>
      </c>
      <c r="V241" s="4">
        <f t="shared" si="20"/>
        <v>0</v>
      </c>
      <c r="W241" s="4">
        <f t="shared" si="21"/>
        <v>0</v>
      </c>
      <c r="AD241" s="4">
        <v>1</v>
      </c>
      <c r="AE241" s="4"/>
      <c r="AF241" s="4">
        <f t="shared" si="18"/>
        <v>0</v>
      </c>
      <c r="AG241" s="4">
        <f t="shared" si="22"/>
        <v>0</v>
      </c>
      <c r="AH241" s="4">
        <f t="shared" si="23"/>
        <v>0</v>
      </c>
    </row>
    <row r="242" spans="1:34" x14ac:dyDescent="0.25">
      <c r="A242" s="1">
        <v>43917</v>
      </c>
      <c r="B242" t="s">
        <v>393</v>
      </c>
      <c r="C242" t="s">
        <v>30</v>
      </c>
      <c r="D242" t="s">
        <v>23</v>
      </c>
      <c r="E242">
        <v>1</v>
      </c>
      <c r="F242">
        <v>1</v>
      </c>
      <c r="G242" t="s">
        <v>12</v>
      </c>
      <c r="H242" t="s">
        <v>13</v>
      </c>
      <c r="I242">
        <v>-1.7399999999999999E-2</v>
      </c>
      <c r="J242">
        <v>-0.40899999999999997</v>
      </c>
      <c r="K242">
        <v>0</v>
      </c>
      <c r="L242" t="s">
        <v>14</v>
      </c>
      <c r="M242" t="s">
        <v>13</v>
      </c>
      <c r="N242">
        <v>2.7899999999999999E-3</v>
      </c>
      <c r="O242">
        <v>6.3100000000000003E-2</v>
      </c>
      <c r="P242">
        <v>0</v>
      </c>
      <c r="R242" s="4">
        <v>1</v>
      </c>
      <c r="S242" s="4">
        <v>1</v>
      </c>
      <c r="T242" s="4"/>
      <c r="U242" s="4">
        <f t="shared" si="19"/>
        <v>0</v>
      </c>
      <c r="V242" s="4">
        <f t="shared" si="20"/>
        <v>0</v>
      </c>
      <c r="W242" s="4">
        <f t="shared" si="21"/>
        <v>0</v>
      </c>
      <c r="AD242" s="4">
        <v>1</v>
      </c>
      <c r="AE242" s="4"/>
      <c r="AF242" s="4">
        <f t="shared" si="18"/>
        <v>0</v>
      </c>
      <c r="AG242" s="4">
        <f t="shared" si="22"/>
        <v>0</v>
      </c>
      <c r="AH242" s="4">
        <f t="shared" si="23"/>
        <v>0</v>
      </c>
    </row>
    <row r="243" spans="1:34" x14ac:dyDescent="0.25">
      <c r="A243" s="1">
        <v>43917</v>
      </c>
      <c r="B243" t="s">
        <v>393</v>
      </c>
      <c r="C243" t="s">
        <v>157</v>
      </c>
      <c r="D243" t="s">
        <v>15</v>
      </c>
      <c r="E243">
        <v>1</v>
      </c>
      <c r="F243">
        <v>1</v>
      </c>
      <c r="G243" t="s">
        <v>12</v>
      </c>
      <c r="H243" t="s">
        <v>13</v>
      </c>
      <c r="I243">
        <v>-1.5299999999999999E-2</v>
      </c>
      <c r="J243">
        <v>-0.35699999999999998</v>
      </c>
      <c r="K243">
        <v>1.74</v>
      </c>
      <c r="L243" t="s">
        <v>14</v>
      </c>
      <c r="M243" t="s">
        <v>13</v>
      </c>
      <c r="N243">
        <v>2.2100000000000002E-2</v>
      </c>
      <c r="O243">
        <v>0.41699999999999998</v>
      </c>
      <c r="P243">
        <v>15.1</v>
      </c>
      <c r="R243" s="4">
        <v>1</v>
      </c>
      <c r="S243" s="4">
        <v>1</v>
      </c>
      <c r="T243" s="4"/>
      <c r="U243" s="4">
        <f t="shared" si="19"/>
        <v>1.74</v>
      </c>
      <c r="V243" s="4">
        <f t="shared" si="20"/>
        <v>1.74</v>
      </c>
      <c r="W243" s="4">
        <f t="shared" si="21"/>
        <v>1.74</v>
      </c>
      <c r="AD243" s="4">
        <v>1</v>
      </c>
      <c r="AE243" s="4"/>
      <c r="AF243" s="4">
        <f t="shared" si="18"/>
        <v>15.1</v>
      </c>
      <c r="AG243" s="4">
        <f t="shared" si="22"/>
        <v>15.1</v>
      </c>
      <c r="AH243" s="4">
        <f t="shared" si="23"/>
        <v>15.1</v>
      </c>
    </row>
    <row r="244" spans="1:34" x14ac:dyDescent="0.25">
      <c r="A244" s="1">
        <v>43917</v>
      </c>
      <c r="B244" t="s">
        <v>393</v>
      </c>
      <c r="C244" t="s">
        <v>157</v>
      </c>
      <c r="D244" t="s">
        <v>15</v>
      </c>
      <c r="E244">
        <v>1</v>
      </c>
      <c r="F244">
        <v>1</v>
      </c>
      <c r="G244" t="s">
        <v>12</v>
      </c>
      <c r="H244" t="s">
        <v>13</v>
      </c>
      <c r="I244">
        <v>-1.46E-2</v>
      </c>
      <c r="J244">
        <v>-0.34699999999999998</v>
      </c>
      <c r="K244">
        <v>1.91</v>
      </c>
      <c r="L244" t="s">
        <v>14</v>
      </c>
      <c r="M244" t="s">
        <v>13</v>
      </c>
      <c r="N244">
        <v>2.3199999999999998E-2</v>
      </c>
      <c r="O244">
        <v>0.41799999999999998</v>
      </c>
      <c r="P244">
        <v>15.1</v>
      </c>
      <c r="R244" s="4">
        <v>1</v>
      </c>
      <c r="S244" s="4">
        <v>1</v>
      </c>
      <c r="T244" s="4"/>
      <c r="U244" s="4">
        <f t="shared" si="19"/>
        <v>1.91</v>
      </c>
      <c r="V244" s="4">
        <f t="shared" si="20"/>
        <v>1.91</v>
      </c>
      <c r="W244" s="4">
        <f t="shared" si="21"/>
        <v>1.91</v>
      </c>
      <c r="AD244" s="4">
        <v>1</v>
      </c>
      <c r="AE244" s="4"/>
      <c r="AF244" s="4">
        <f t="shared" si="18"/>
        <v>15.1</v>
      </c>
      <c r="AG244" s="4">
        <f t="shared" si="22"/>
        <v>15.1</v>
      </c>
      <c r="AH244" s="4">
        <f t="shared" si="23"/>
        <v>15.1</v>
      </c>
    </row>
    <row r="245" spans="1:34" x14ac:dyDescent="0.25">
      <c r="A245" s="1">
        <v>43917</v>
      </c>
      <c r="B245" t="s">
        <v>393</v>
      </c>
      <c r="C245" t="s">
        <v>157</v>
      </c>
      <c r="D245" t="s">
        <v>15</v>
      </c>
      <c r="E245">
        <v>1</v>
      </c>
      <c r="F245">
        <v>1</v>
      </c>
      <c r="G245" t="s">
        <v>12</v>
      </c>
      <c r="H245" t="s">
        <v>13</v>
      </c>
      <c r="I245">
        <v>-1.4800000000000001E-2</v>
      </c>
      <c r="J245">
        <v>-0.35</v>
      </c>
      <c r="K245">
        <v>1.85</v>
      </c>
      <c r="L245" t="s">
        <v>14</v>
      </c>
      <c r="M245" t="s">
        <v>13</v>
      </c>
      <c r="N245">
        <v>2.35E-2</v>
      </c>
      <c r="O245">
        <v>0.41599999999999998</v>
      </c>
      <c r="P245">
        <v>15.1</v>
      </c>
      <c r="R245" s="4">
        <v>1</v>
      </c>
      <c r="S245" s="4">
        <v>1</v>
      </c>
      <c r="T245" s="4"/>
      <c r="U245" s="4">
        <f t="shared" si="19"/>
        <v>1.85</v>
      </c>
      <c r="V245" s="4">
        <f t="shared" si="20"/>
        <v>1.85</v>
      </c>
      <c r="W245" s="4">
        <f t="shared" si="21"/>
        <v>1.85</v>
      </c>
      <c r="AD245" s="4">
        <v>1</v>
      </c>
      <c r="AE245" s="4"/>
      <c r="AF245" s="4">
        <f t="shared" si="18"/>
        <v>15.1</v>
      </c>
      <c r="AG245" s="4">
        <f t="shared" si="22"/>
        <v>15.1</v>
      </c>
      <c r="AH245" s="4">
        <f t="shared" si="23"/>
        <v>15.1</v>
      </c>
    </row>
    <row r="246" spans="1:34" x14ac:dyDescent="0.25">
      <c r="A246" s="1">
        <v>43917</v>
      </c>
      <c r="B246" t="s">
        <v>393</v>
      </c>
      <c r="C246" t="s">
        <v>157</v>
      </c>
      <c r="D246" t="s">
        <v>15</v>
      </c>
      <c r="E246">
        <v>1</v>
      </c>
      <c r="F246">
        <v>1</v>
      </c>
      <c r="G246" t="s">
        <v>12</v>
      </c>
      <c r="H246" t="s">
        <v>13</v>
      </c>
      <c r="I246">
        <v>-1.43E-2</v>
      </c>
      <c r="J246">
        <v>-0.34</v>
      </c>
      <c r="K246">
        <v>2.02</v>
      </c>
      <c r="L246" t="s">
        <v>14</v>
      </c>
      <c r="M246" t="s">
        <v>13</v>
      </c>
      <c r="N246">
        <v>2.35E-2</v>
      </c>
      <c r="O246">
        <v>0.441</v>
      </c>
      <c r="P246">
        <v>15.7</v>
      </c>
      <c r="R246" s="4">
        <v>1</v>
      </c>
      <c r="S246" s="4">
        <v>1</v>
      </c>
      <c r="T246" s="4"/>
      <c r="U246" s="4">
        <f t="shared" si="19"/>
        <v>2.02</v>
      </c>
      <c r="V246" s="4">
        <f t="shared" si="20"/>
        <v>2.02</v>
      </c>
      <c r="W246" s="4">
        <f t="shared" si="21"/>
        <v>2.02</v>
      </c>
      <c r="AD246" s="4">
        <v>1</v>
      </c>
      <c r="AE246" s="4"/>
      <c r="AF246" s="4">
        <f t="shared" si="18"/>
        <v>15.7</v>
      </c>
      <c r="AG246" s="4">
        <f t="shared" si="22"/>
        <v>15.7</v>
      </c>
      <c r="AH246" s="4">
        <f t="shared" si="23"/>
        <v>15.7</v>
      </c>
    </row>
    <row r="247" spans="1:34" x14ac:dyDescent="0.25">
      <c r="A247" s="1">
        <v>43917</v>
      </c>
      <c r="B247" t="s">
        <v>393</v>
      </c>
      <c r="C247" t="s">
        <v>157</v>
      </c>
      <c r="D247" t="s">
        <v>15</v>
      </c>
      <c r="E247">
        <v>1</v>
      </c>
      <c r="F247">
        <v>1</v>
      </c>
      <c r="G247" t="s">
        <v>12</v>
      </c>
      <c r="H247" t="s">
        <v>13</v>
      </c>
      <c r="I247">
        <v>-1.43E-2</v>
      </c>
      <c r="J247">
        <v>-0.33200000000000002</v>
      </c>
      <c r="K247">
        <v>2.15</v>
      </c>
      <c r="L247" t="s">
        <v>14</v>
      </c>
      <c r="M247" t="s">
        <v>13</v>
      </c>
      <c r="N247">
        <v>2.3699999999999999E-2</v>
      </c>
      <c r="O247">
        <v>0.433</v>
      </c>
      <c r="P247">
        <v>15.5</v>
      </c>
      <c r="R247" s="4">
        <v>1</v>
      </c>
      <c r="S247" s="4">
        <v>1</v>
      </c>
      <c r="T247" s="4"/>
      <c r="U247" s="4">
        <f t="shared" si="19"/>
        <v>2.15</v>
      </c>
      <c r="V247" s="4">
        <f t="shared" si="20"/>
        <v>2.15</v>
      </c>
      <c r="W247" s="4">
        <f t="shared" si="21"/>
        <v>2.15</v>
      </c>
      <c r="AD247" s="4">
        <v>1</v>
      </c>
      <c r="AE247" s="4"/>
      <c r="AF247" s="4">
        <f t="shared" si="18"/>
        <v>15.5</v>
      </c>
      <c r="AG247" s="4">
        <f t="shared" si="22"/>
        <v>15.5</v>
      </c>
      <c r="AH247" s="4">
        <f t="shared" si="23"/>
        <v>15.5</v>
      </c>
    </row>
    <row r="248" spans="1:34" x14ac:dyDescent="0.25">
      <c r="A248" s="1">
        <v>43917</v>
      </c>
      <c r="B248" t="s">
        <v>393</v>
      </c>
      <c r="C248" t="s">
        <v>157</v>
      </c>
      <c r="D248" t="s">
        <v>15</v>
      </c>
      <c r="E248">
        <v>1</v>
      </c>
      <c r="F248">
        <v>1</v>
      </c>
      <c r="G248" t="s">
        <v>12</v>
      </c>
      <c r="H248" t="s">
        <v>13</v>
      </c>
      <c r="I248">
        <v>-1.3899999999999999E-2</v>
      </c>
      <c r="J248">
        <v>-0.317</v>
      </c>
      <c r="K248">
        <v>2.39</v>
      </c>
      <c r="L248" t="s">
        <v>14</v>
      </c>
      <c r="M248" t="s">
        <v>13</v>
      </c>
      <c r="N248">
        <v>2.2200000000000001E-2</v>
      </c>
      <c r="O248">
        <v>0.42799999999999999</v>
      </c>
      <c r="P248">
        <v>15.4</v>
      </c>
      <c r="R248" s="4">
        <v>1</v>
      </c>
      <c r="S248" s="4">
        <v>1</v>
      </c>
      <c r="T248" s="4"/>
      <c r="U248" s="4">
        <f t="shared" si="19"/>
        <v>2.39</v>
      </c>
      <c r="V248" s="4">
        <f t="shared" si="20"/>
        <v>2.39</v>
      </c>
      <c r="W248" s="4">
        <f t="shared" si="21"/>
        <v>2.39</v>
      </c>
      <c r="AD248" s="4">
        <v>1</v>
      </c>
      <c r="AE248" s="4"/>
      <c r="AF248" s="4">
        <f t="shared" si="18"/>
        <v>15.4</v>
      </c>
      <c r="AG248" s="4">
        <f t="shared" si="22"/>
        <v>15.4</v>
      </c>
      <c r="AH248" s="4">
        <f t="shared" si="23"/>
        <v>15.4</v>
      </c>
    </row>
    <row r="249" spans="1:34" x14ac:dyDescent="0.25">
      <c r="A249" s="1">
        <v>43917</v>
      </c>
      <c r="B249" t="s">
        <v>393</v>
      </c>
      <c r="C249" t="s">
        <v>157</v>
      </c>
      <c r="D249" t="s">
        <v>15</v>
      </c>
      <c r="E249">
        <v>1</v>
      </c>
      <c r="F249">
        <v>1</v>
      </c>
      <c r="G249" t="s">
        <v>12</v>
      </c>
      <c r="H249" t="s">
        <v>13</v>
      </c>
      <c r="I249">
        <v>-1.41E-2</v>
      </c>
      <c r="J249">
        <v>-0.32500000000000001</v>
      </c>
      <c r="K249">
        <v>2.2599999999999998</v>
      </c>
      <c r="L249" t="s">
        <v>14</v>
      </c>
      <c r="M249" t="s">
        <v>13</v>
      </c>
      <c r="N249">
        <v>2.4E-2</v>
      </c>
      <c r="O249">
        <v>0.42499999999999999</v>
      </c>
      <c r="P249">
        <v>15.3</v>
      </c>
      <c r="R249" s="4">
        <v>1</v>
      </c>
      <c r="S249" s="4">
        <v>1</v>
      </c>
      <c r="T249" s="4"/>
      <c r="U249" s="4">
        <f t="shared" si="19"/>
        <v>2.2599999999999998</v>
      </c>
      <c r="V249" s="4">
        <f t="shared" si="20"/>
        <v>2.2599999999999998</v>
      </c>
      <c r="W249" s="4">
        <f t="shared" si="21"/>
        <v>2.2599999999999998</v>
      </c>
      <c r="AD249" s="4">
        <v>1</v>
      </c>
      <c r="AE249" s="4"/>
      <c r="AF249" s="4">
        <f t="shared" si="18"/>
        <v>15.3</v>
      </c>
      <c r="AG249" s="4">
        <f t="shared" si="22"/>
        <v>15.3</v>
      </c>
      <c r="AH249" s="4">
        <f t="shared" si="23"/>
        <v>15.3</v>
      </c>
    </row>
    <row r="250" spans="1:34" x14ac:dyDescent="0.25">
      <c r="A250" s="1">
        <v>43917</v>
      </c>
      <c r="B250" t="s">
        <v>393</v>
      </c>
      <c r="C250" t="s">
        <v>157</v>
      </c>
      <c r="D250" t="s">
        <v>15</v>
      </c>
      <c r="E250">
        <v>1</v>
      </c>
      <c r="F250">
        <v>1</v>
      </c>
      <c r="G250" t="s">
        <v>12</v>
      </c>
      <c r="H250" t="s">
        <v>13</v>
      </c>
      <c r="I250">
        <v>-1.47E-2</v>
      </c>
      <c r="J250">
        <v>-0.31900000000000001</v>
      </c>
      <c r="K250">
        <v>2.36</v>
      </c>
      <c r="L250" t="s">
        <v>14</v>
      </c>
      <c r="M250" t="s">
        <v>13</v>
      </c>
      <c r="N250">
        <v>2.23E-2</v>
      </c>
      <c r="O250">
        <v>0.41699999999999998</v>
      </c>
      <c r="P250">
        <v>15.1</v>
      </c>
      <c r="R250" s="4">
        <v>1</v>
      </c>
      <c r="S250" s="4">
        <v>1</v>
      </c>
      <c r="T250" s="4"/>
      <c r="U250" s="4">
        <f t="shared" si="19"/>
        <v>2.36</v>
      </c>
      <c r="V250" s="4">
        <f t="shared" si="20"/>
        <v>2.36</v>
      </c>
      <c r="W250" s="4">
        <f t="shared" si="21"/>
        <v>2.36</v>
      </c>
      <c r="AD250" s="4">
        <v>1</v>
      </c>
      <c r="AE250" s="4"/>
      <c r="AF250" s="4">
        <f t="shared" si="18"/>
        <v>15.1</v>
      </c>
      <c r="AG250" s="4">
        <f t="shared" si="22"/>
        <v>15.1</v>
      </c>
      <c r="AH250" s="4">
        <f t="shared" si="23"/>
        <v>15.1</v>
      </c>
    </row>
    <row r="251" spans="1:34" x14ac:dyDescent="0.25">
      <c r="A251" s="1">
        <v>43917</v>
      </c>
      <c r="B251" t="s">
        <v>393</v>
      </c>
      <c r="C251" t="s">
        <v>274</v>
      </c>
      <c r="D251">
        <v>91</v>
      </c>
      <c r="E251">
        <v>1</v>
      </c>
      <c r="F251">
        <v>1</v>
      </c>
      <c r="G251" t="s">
        <v>12</v>
      </c>
      <c r="H251" t="s">
        <v>13</v>
      </c>
      <c r="I251">
        <v>5.7299999999999997E-2</v>
      </c>
      <c r="J251">
        <v>1.23</v>
      </c>
      <c r="K251">
        <v>27.9</v>
      </c>
      <c r="L251" t="s">
        <v>14</v>
      </c>
      <c r="M251" t="s">
        <v>13</v>
      </c>
      <c r="N251">
        <v>1.79</v>
      </c>
      <c r="O251">
        <v>30.6</v>
      </c>
      <c r="P251">
        <v>795</v>
      </c>
      <c r="R251" s="4">
        <v>1.5</v>
      </c>
      <c r="S251" s="4">
        <v>1</v>
      </c>
      <c r="T251" s="4"/>
      <c r="U251" s="4">
        <f t="shared" si="19"/>
        <v>27.9</v>
      </c>
      <c r="V251" s="4">
        <f t="shared" si="20"/>
        <v>20.399999999999999</v>
      </c>
      <c r="W251" s="4">
        <f t="shared" si="21"/>
        <v>30.599999999999998</v>
      </c>
      <c r="AD251" s="4">
        <v>1</v>
      </c>
      <c r="AE251" s="4"/>
      <c r="AF251" s="4">
        <f t="shared" si="18"/>
        <v>795</v>
      </c>
      <c r="AG251" s="4">
        <f t="shared" si="22"/>
        <v>454</v>
      </c>
      <c r="AH251" s="4">
        <f t="shared" si="23"/>
        <v>681</v>
      </c>
    </row>
    <row r="252" spans="1:34" x14ac:dyDescent="0.25">
      <c r="A252" s="1">
        <v>43917</v>
      </c>
      <c r="B252" t="s">
        <v>393</v>
      </c>
      <c r="C252" t="s">
        <v>275</v>
      </c>
      <c r="D252">
        <v>92</v>
      </c>
      <c r="E252">
        <v>1</v>
      </c>
      <c r="F252">
        <v>1</v>
      </c>
      <c r="G252" t="s">
        <v>12</v>
      </c>
      <c r="H252" t="s">
        <v>13</v>
      </c>
      <c r="I252">
        <v>5.6300000000000003E-2</v>
      </c>
      <c r="J252">
        <v>1.25</v>
      </c>
      <c r="K252">
        <v>28.2</v>
      </c>
      <c r="L252" t="s">
        <v>14</v>
      </c>
      <c r="M252" t="s">
        <v>13</v>
      </c>
      <c r="N252">
        <v>1.78</v>
      </c>
      <c r="O252">
        <v>30.7</v>
      </c>
      <c r="P252">
        <v>797</v>
      </c>
      <c r="R252" s="4">
        <v>1.5</v>
      </c>
      <c r="S252" s="4">
        <v>1</v>
      </c>
      <c r="T252" s="4"/>
      <c r="U252" s="4">
        <f t="shared" si="19"/>
        <v>28.2</v>
      </c>
      <c r="V252" s="4">
        <f t="shared" si="20"/>
        <v>20.7</v>
      </c>
      <c r="W252" s="4">
        <f t="shared" si="21"/>
        <v>31.049999999999997</v>
      </c>
      <c r="AD252" s="4">
        <v>1</v>
      </c>
      <c r="AE252" s="4"/>
      <c r="AF252" s="4">
        <f t="shared" si="18"/>
        <v>797</v>
      </c>
      <c r="AG252" s="4">
        <f t="shared" si="22"/>
        <v>456</v>
      </c>
      <c r="AH252" s="4">
        <f t="shared" si="23"/>
        <v>684</v>
      </c>
    </row>
    <row r="253" spans="1:34" x14ac:dyDescent="0.25">
      <c r="A253" s="1">
        <v>43917</v>
      </c>
      <c r="B253" t="s">
        <v>393</v>
      </c>
      <c r="C253" t="s">
        <v>276</v>
      </c>
      <c r="D253">
        <v>93</v>
      </c>
      <c r="E253">
        <v>1</v>
      </c>
      <c r="F253">
        <v>1</v>
      </c>
      <c r="G253" t="s">
        <v>12</v>
      </c>
      <c r="H253" t="s">
        <v>13</v>
      </c>
      <c r="I253">
        <v>3.73E-2</v>
      </c>
      <c r="J253">
        <v>0.79900000000000004</v>
      </c>
      <c r="K253">
        <v>20.7</v>
      </c>
      <c r="L253" t="s">
        <v>14</v>
      </c>
      <c r="M253" t="s">
        <v>13</v>
      </c>
      <c r="N253">
        <v>1.1599999999999999</v>
      </c>
      <c r="O253">
        <v>19.899999999999999</v>
      </c>
      <c r="P253">
        <v>521</v>
      </c>
      <c r="R253" s="4">
        <v>1.5</v>
      </c>
      <c r="S253" s="4">
        <v>1</v>
      </c>
      <c r="T253" s="4"/>
      <c r="U253" s="4">
        <f t="shared" si="19"/>
        <v>20.7</v>
      </c>
      <c r="V253" s="4">
        <f t="shared" si="20"/>
        <v>13.2</v>
      </c>
      <c r="W253" s="4">
        <f t="shared" si="21"/>
        <v>19.799999999999997</v>
      </c>
      <c r="AD253" s="4">
        <v>1</v>
      </c>
      <c r="AE253" s="4"/>
      <c r="AF253" s="4">
        <f t="shared" si="18"/>
        <v>521</v>
      </c>
      <c r="AG253" s="4">
        <f t="shared" si="22"/>
        <v>180</v>
      </c>
      <c r="AH253" s="4">
        <f t="shared" si="23"/>
        <v>270</v>
      </c>
    </row>
    <row r="254" spans="1:34" x14ac:dyDescent="0.25">
      <c r="A254" s="1">
        <v>43917</v>
      </c>
      <c r="B254" t="s">
        <v>393</v>
      </c>
      <c r="C254" t="s">
        <v>277</v>
      </c>
      <c r="D254">
        <v>94</v>
      </c>
      <c r="E254">
        <v>1</v>
      </c>
      <c r="F254">
        <v>1</v>
      </c>
      <c r="G254" t="s">
        <v>12</v>
      </c>
      <c r="H254" t="s">
        <v>13</v>
      </c>
      <c r="I254">
        <v>4.1200000000000001E-2</v>
      </c>
      <c r="J254">
        <v>0.86599999999999999</v>
      </c>
      <c r="K254">
        <v>21.8</v>
      </c>
      <c r="L254" t="s">
        <v>14</v>
      </c>
      <c r="M254" t="s">
        <v>13</v>
      </c>
      <c r="N254">
        <v>1.23</v>
      </c>
      <c r="O254">
        <v>21.2</v>
      </c>
      <c r="P254">
        <v>552</v>
      </c>
      <c r="R254" s="4">
        <v>1.5</v>
      </c>
      <c r="S254" s="4">
        <v>1</v>
      </c>
      <c r="T254" s="4"/>
      <c r="U254" s="4">
        <f t="shared" si="19"/>
        <v>21.8</v>
      </c>
      <c r="V254" s="4">
        <f t="shared" si="20"/>
        <v>14.3</v>
      </c>
      <c r="W254" s="4">
        <f t="shared" si="21"/>
        <v>21.450000000000003</v>
      </c>
      <c r="AD254" s="4">
        <v>1</v>
      </c>
      <c r="AE254" s="4"/>
      <c r="AF254" s="4">
        <f t="shared" si="18"/>
        <v>552</v>
      </c>
      <c r="AG254" s="4">
        <f t="shared" si="22"/>
        <v>211</v>
      </c>
      <c r="AH254" s="4">
        <f t="shared" si="23"/>
        <v>316.5</v>
      </c>
    </row>
    <row r="255" spans="1:34" x14ac:dyDescent="0.25">
      <c r="A255" s="1">
        <v>43917</v>
      </c>
      <c r="B255" t="s">
        <v>393</v>
      </c>
      <c r="C255" t="s">
        <v>278</v>
      </c>
      <c r="D255">
        <v>95</v>
      </c>
      <c r="E255">
        <v>1</v>
      </c>
      <c r="F255">
        <v>1</v>
      </c>
      <c r="G255" t="s">
        <v>12</v>
      </c>
      <c r="H255" t="s">
        <v>13</v>
      </c>
      <c r="I255">
        <v>5.1400000000000001E-2</v>
      </c>
      <c r="J255">
        <v>1.17</v>
      </c>
      <c r="K255">
        <v>26.9</v>
      </c>
      <c r="L255" t="s">
        <v>14</v>
      </c>
      <c r="M255" t="s">
        <v>13</v>
      </c>
      <c r="N255">
        <v>1.27</v>
      </c>
      <c r="O255">
        <v>22</v>
      </c>
      <c r="P255">
        <v>574</v>
      </c>
      <c r="R255" s="4">
        <v>1.5</v>
      </c>
      <c r="S255" s="4">
        <v>1</v>
      </c>
      <c r="T255" s="4"/>
      <c r="U255" s="4">
        <f t="shared" si="19"/>
        <v>26.9</v>
      </c>
      <c r="V255" s="4">
        <f t="shared" si="20"/>
        <v>19.399999999999999</v>
      </c>
      <c r="W255" s="4">
        <f t="shared" si="21"/>
        <v>29.099999999999998</v>
      </c>
      <c r="AD255" s="4">
        <v>1</v>
      </c>
      <c r="AE255" s="4"/>
      <c r="AF255" s="4">
        <f t="shared" si="18"/>
        <v>574</v>
      </c>
      <c r="AG255" s="4">
        <f t="shared" si="22"/>
        <v>233</v>
      </c>
      <c r="AH255" s="4">
        <f t="shared" si="23"/>
        <v>349.5</v>
      </c>
    </row>
    <row r="256" spans="1:34" x14ac:dyDescent="0.25">
      <c r="A256" s="1">
        <v>43917</v>
      </c>
      <c r="B256" t="s">
        <v>393</v>
      </c>
      <c r="C256" t="s">
        <v>279</v>
      </c>
      <c r="D256">
        <v>96</v>
      </c>
      <c r="E256">
        <v>1</v>
      </c>
      <c r="F256">
        <v>1</v>
      </c>
      <c r="G256" t="s">
        <v>12</v>
      </c>
      <c r="H256" t="s">
        <v>13</v>
      </c>
      <c r="I256">
        <v>0.245</v>
      </c>
      <c r="J256">
        <v>4.8600000000000003</v>
      </c>
      <c r="K256">
        <v>92.2</v>
      </c>
      <c r="L256" t="s">
        <v>14</v>
      </c>
      <c r="M256" t="s">
        <v>13</v>
      </c>
      <c r="N256">
        <v>1.73</v>
      </c>
      <c r="O256">
        <v>29.9</v>
      </c>
      <c r="P256">
        <v>777</v>
      </c>
      <c r="R256" s="4">
        <v>1.5</v>
      </c>
      <c r="S256" s="4">
        <v>1</v>
      </c>
      <c r="T256" s="4"/>
      <c r="U256" s="4">
        <f t="shared" si="19"/>
        <v>92.2</v>
      </c>
      <c r="V256" s="4">
        <f t="shared" si="20"/>
        <v>84.7</v>
      </c>
      <c r="W256" s="4">
        <f t="shared" si="21"/>
        <v>127.05000000000001</v>
      </c>
      <c r="AD256" s="4">
        <v>1</v>
      </c>
      <c r="AE256" s="4"/>
      <c r="AF256" s="4">
        <f t="shared" si="18"/>
        <v>777</v>
      </c>
      <c r="AG256" s="4">
        <f t="shared" si="22"/>
        <v>436</v>
      </c>
      <c r="AH256" s="4">
        <f t="shared" si="23"/>
        <v>654</v>
      </c>
    </row>
    <row r="257" spans="1:40" x14ac:dyDescent="0.25">
      <c r="A257" s="1">
        <v>43917</v>
      </c>
      <c r="B257" t="s">
        <v>393</v>
      </c>
      <c r="C257" t="s">
        <v>280</v>
      </c>
      <c r="D257">
        <v>97</v>
      </c>
      <c r="E257">
        <v>1</v>
      </c>
      <c r="F257">
        <v>1</v>
      </c>
      <c r="G257" t="s">
        <v>12</v>
      </c>
      <c r="H257" t="s">
        <v>13</v>
      </c>
      <c r="I257">
        <v>3.3399999999999999E-2</v>
      </c>
      <c r="J257">
        <v>0.61299999999999999</v>
      </c>
      <c r="K257">
        <v>17.600000000000001</v>
      </c>
      <c r="L257" t="s">
        <v>14</v>
      </c>
      <c r="M257" t="s">
        <v>13</v>
      </c>
      <c r="N257">
        <v>1.1299999999999999</v>
      </c>
      <c r="O257">
        <v>19.600000000000001</v>
      </c>
      <c r="P257">
        <v>511</v>
      </c>
      <c r="R257" s="4">
        <v>1.5</v>
      </c>
      <c r="S257" s="4">
        <v>1</v>
      </c>
      <c r="T257" s="4"/>
      <c r="U257" s="4">
        <f t="shared" si="19"/>
        <v>17.600000000000001</v>
      </c>
      <c r="V257" s="4">
        <f t="shared" si="20"/>
        <v>10.100000000000001</v>
      </c>
      <c r="W257" s="4">
        <f t="shared" si="21"/>
        <v>15.150000000000002</v>
      </c>
      <c r="AD257" s="4">
        <v>1</v>
      </c>
      <c r="AE257" s="4"/>
      <c r="AF257" s="4">
        <f t="shared" si="18"/>
        <v>511</v>
      </c>
      <c r="AG257" s="4">
        <f t="shared" si="22"/>
        <v>170</v>
      </c>
      <c r="AH257" s="4">
        <f t="shared" si="23"/>
        <v>255</v>
      </c>
    </row>
    <row r="258" spans="1:40" x14ac:dyDescent="0.25">
      <c r="A258" s="1">
        <v>43917</v>
      </c>
      <c r="B258" t="s">
        <v>393</v>
      </c>
      <c r="C258" t="s">
        <v>281</v>
      </c>
      <c r="D258">
        <v>98</v>
      </c>
      <c r="E258">
        <v>1</v>
      </c>
      <c r="F258">
        <v>1</v>
      </c>
      <c r="G258" t="s">
        <v>12</v>
      </c>
      <c r="H258" t="s">
        <v>13</v>
      </c>
      <c r="I258">
        <v>0.14099999999999999</v>
      </c>
      <c r="J258">
        <v>2.86</v>
      </c>
      <c r="K258">
        <v>56</v>
      </c>
      <c r="L258" t="s">
        <v>14</v>
      </c>
      <c r="M258" t="s">
        <v>13</v>
      </c>
      <c r="N258">
        <v>1.17</v>
      </c>
      <c r="O258">
        <v>20.2</v>
      </c>
      <c r="P258">
        <v>527</v>
      </c>
      <c r="R258" s="4">
        <v>1.5</v>
      </c>
      <c r="S258" s="4">
        <v>1</v>
      </c>
      <c r="T258" s="4"/>
      <c r="U258" s="4">
        <f t="shared" si="19"/>
        <v>56</v>
      </c>
      <c r="V258" s="4">
        <f t="shared" si="20"/>
        <v>48.5</v>
      </c>
      <c r="W258" s="4">
        <f t="shared" si="21"/>
        <v>72.75</v>
      </c>
      <c r="AD258" s="4">
        <v>1</v>
      </c>
      <c r="AE258" s="4"/>
      <c r="AF258" s="4">
        <f t="shared" ref="AF258:AF321" si="24">P258</f>
        <v>527</v>
      </c>
      <c r="AG258" s="4">
        <f t="shared" si="22"/>
        <v>186</v>
      </c>
      <c r="AH258" s="4">
        <f t="shared" si="23"/>
        <v>279</v>
      </c>
    </row>
    <row r="259" spans="1:40" x14ac:dyDescent="0.25">
      <c r="A259" s="1">
        <v>43917</v>
      </c>
      <c r="B259" t="s">
        <v>393</v>
      </c>
      <c r="C259" t="s">
        <v>282</v>
      </c>
      <c r="D259">
        <v>99</v>
      </c>
      <c r="E259">
        <v>1</v>
      </c>
      <c r="F259">
        <v>1</v>
      </c>
      <c r="G259" t="s">
        <v>12</v>
      </c>
      <c r="H259" t="s">
        <v>13</v>
      </c>
      <c r="I259">
        <v>0.154</v>
      </c>
      <c r="J259">
        <v>3.07</v>
      </c>
      <c r="K259">
        <v>59.7</v>
      </c>
      <c r="L259" t="s">
        <v>14</v>
      </c>
      <c r="M259" t="s">
        <v>13</v>
      </c>
      <c r="N259">
        <v>1.04</v>
      </c>
      <c r="O259">
        <v>18</v>
      </c>
      <c r="P259">
        <v>472</v>
      </c>
      <c r="R259" s="4">
        <v>1.5</v>
      </c>
      <c r="S259" s="4">
        <v>1</v>
      </c>
      <c r="T259" s="4"/>
      <c r="U259" s="4">
        <f t="shared" ref="U259:U322" si="25">K259</f>
        <v>59.7</v>
      </c>
      <c r="V259" s="4">
        <f t="shared" ref="V259:V322" si="26">IF(R259=1,U259,(U259-7.5))</f>
        <v>52.2</v>
      </c>
      <c r="W259" s="4">
        <f t="shared" ref="W259:W322" si="27">IF(R259=1,U259,(V259*R259))</f>
        <v>78.300000000000011</v>
      </c>
      <c r="AD259" s="4">
        <v>1</v>
      </c>
      <c r="AE259" s="4"/>
      <c r="AF259" s="4">
        <f t="shared" si="24"/>
        <v>472</v>
      </c>
      <c r="AG259" s="4">
        <f t="shared" ref="AG259:AG322" si="28">IF(R259=1,AF259,(AF259-341))</f>
        <v>131</v>
      </c>
      <c r="AH259" s="4">
        <f t="shared" ref="AH259:AH322" si="29">IF(R259=1,AF259,(AG259*R259))</f>
        <v>196.5</v>
      </c>
    </row>
    <row r="260" spans="1:40" x14ac:dyDescent="0.25">
      <c r="A260" s="1">
        <v>43917</v>
      </c>
      <c r="B260" t="s">
        <v>393</v>
      </c>
      <c r="C260" t="s">
        <v>283</v>
      </c>
      <c r="D260">
        <v>100</v>
      </c>
      <c r="E260">
        <v>1</v>
      </c>
      <c r="F260">
        <v>1</v>
      </c>
      <c r="G260" t="s">
        <v>12</v>
      </c>
      <c r="H260" t="s">
        <v>13</v>
      </c>
      <c r="I260">
        <v>3.56E-2</v>
      </c>
      <c r="J260">
        <v>0.77600000000000002</v>
      </c>
      <c r="K260">
        <v>20.3</v>
      </c>
      <c r="L260" t="s">
        <v>14</v>
      </c>
      <c r="M260" t="s">
        <v>13</v>
      </c>
      <c r="N260">
        <v>1.1499999999999999</v>
      </c>
      <c r="O260">
        <v>19.899999999999999</v>
      </c>
      <c r="P260">
        <v>519</v>
      </c>
      <c r="R260" s="4">
        <v>1.5</v>
      </c>
      <c r="S260" s="4">
        <v>1</v>
      </c>
      <c r="T260" s="4"/>
      <c r="U260" s="4">
        <f t="shared" si="25"/>
        <v>20.3</v>
      </c>
      <c r="V260" s="4">
        <f t="shared" si="26"/>
        <v>12.8</v>
      </c>
      <c r="W260" s="4">
        <f t="shared" si="27"/>
        <v>19.200000000000003</v>
      </c>
      <c r="AD260" s="4">
        <v>1</v>
      </c>
      <c r="AE260" s="4"/>
      <c r="AF260" s="4">
        <f t="shared" si="24"/>
        <v>519</v>
      </c>
      <c r="AG260" s="4">
        <f t="shared" si="28"/>
        <v>178</v>
      </c>
      <c r="AH260" s="4">
        <f t="shared" si="29"/>
        <v>267</v>
      </c>
    </row>
    <row r="261" spans="1:40" x14ac:dyDescent="0.25">
      <c r="A261" s="1">
        <v>43917</v>
      </c>
      <c r="B261" t="s">
        <v>393</v>
      </c>
      <c r="C261" t="s">
        <v>325</v>
      </c>
      <c r="D261" t="s">
        <v>18</v>
      </c>
      <c r="E261">
        <v>1</v>
      </c>
      <c r="F261">
        <v>1</v>
      </c>
      <c r="G261" t="s">
        <v>12</v>
      </c>
      <c r="H261" t="s">
        <v>13</v>
      </c>
      <c r="I261">
        <v>6.2399999999999997E-2</v>
      </c>
      <c r="J261">
        <v>1.1000000000000001</v>
      </c>
      <c r="K261">
        <v>25.8</v>
      </c>
      <c r="L261" t="s">
        <v>14</v>
      </c>
      <c r="M261" t="s">
        <v>13</v>
      </c>
      <c r="N261">
        <v>0.51600000000000001</v>
      </c>
      <c r="O261">
        <v>8.92</v>
      </c>
      <c r="P261">
        <v>236</v>
      </c>
      <c r="R261" s="4">
        <v>1</v>
      </c>
      <c r="S261" s="4">
        <v>1</v>
      </c>
      <c r="T261" s="4"/>
      <c r="U261" s="4">
        <f t="shared" si="25"/>
        <v>25.8</v>
      </c>
      <c r="V261" s="4">
        <f t="shared" si="26"/>
        <v>25.8</v>
      </c>
      <c r="W261" s="4">
        <f t="shared" si="27"/>
        <v>25.8</v>
      </c>
      <c r="X261" s="5">
        <f>100*(W261-25)/25</f>
        <v>3.2000000000000028</v>
      </c>
      <c r="Y261" s="5" t="str">
        <f>IF((ABS(X261))&lt;=20,"PASS","FAIL")</f>
        <v>PASS</v>
      </c>
      <c r="AD261" s="4">
        <v>1</v>
      </c>
      <c r="AE261" s="4"/>
      <c r="AF261" s="4">
        <f t="shared" si="24"/>
        <v>236</v>
      </c>
      <c r="AG261" s="4">
        <f t="shared" si="28"/>
        <v>236</v>
      </c>
      <c r="AH261" s="4">
        <f t="shared" si="29"/>
        <v>236</v>
      </c>
      <c r="AI261" s="5">
        <f>100*(AH261-250)/250</f>
        <v>-5.6</v>
      </c>
      <c r="AJ261" s="5" t="str">
        <f>IF((ABS(AI261))&lt;=20,"PASS","FAIL")</f>
        <v>PASS</v>
      </c>
    </row>
    <row r="262" spans="1:40" x14ac:dyDescent="0.25">
      <c r="A262" s="1">
        <v>43917</v>
      </c>
      <c r="B262" t="s">
        <v>393</v>
      </c>
      <c r="C262" t="s">
        <v>189</v>
      </c>
      <c r="D262" t="s">
        <v>23</v>
      </c>
      <c r="E262">
        <v>1</v>
      </c>
      <c r="F262">
        <v>1</v>
      </c>
      <c r="G262" t="s">
        <v>12</v>
      </c>
      <c r="H262" t="s">
        <v>13</v>
      </c>
      <c r="I262">
        <v>-1.78E-2</v>
      </c>
      <c r="J262">
        <v>-0.40200000000000002</v>
      </c>
      <c r="K262">
        <v>1.03</v>
      </c>
      <c r="L262" t="s">
        <v>14</v>
      </c>
      <c r="M262" t="s">
        <v>13</v>
      </c>
      <c r="N262">
        <v>8.43E-4</v>
      </c>
      <c r="O262">
        <v>-3.5499999999999997E-2</v>
      </c>
      <c r="P262">
        <v>3.32</v>
      </c>
      <c r="R262" s="4">
        <v>1</v>
      </c>
      <c r="S262" s="4">
        <v>1</v>
      </c>
      <c r="T262" s="4"/>
      <c r="U262" s="4">
        <f t="shared" si="25"/>
        <v>1.03</v>
      </c>
      <c r="V262" s="4">
        <f t="shared" si="26"/>
        <v>1.03</v>
      </c>
      <c r="W262" s="4">
        <f t="shared" si="27"/>
        <v>1.03</v>
      </c>
      <c r="AD262" s="4">
        <v>1</v>
      </c>
      <c r="AE262" s="4"/>
      <c r="AF262" s="4">
        <f t="shared" si="24"/>
        <v>3.32</v>
      </c>
      <c r="AG262" s="4">
        <f t="shared" si="28"/>
        <v>3.32</v>
      </c>
      <c r="AH262" s="4">
        <f t="shared" si="29"/>
        <v>3.32</v>
      </c>
    </row>
    <row r="263" spans="1:40" x14ac:dyDescent="0.25">
      <c r="A263" s="1">
        <v>43917</v>
      </c>
      <c r="B263" t="s">
        <v>393</v>
      </c>
      <c r="C263" t="s">
        <v>284</v>
      </c>
      <c r="D263">
        <v>101</v>
      </c>
      <c r="E263">
        <v>1</v>
      </c>
      <c r="F263">
        <v>1</v>
      </c>
      <c r="G263" t="s">
        <v>12</v>
      </c>
      <c r="H263" t="s">
        <v>13</v>
      </c>
      <c r="I263">
        <v>3.7199999999999997E-2</v>
      </c>
      <c r="J263">
        <v>0.78900000000000003</v>
      </c>
      <c r="K263">
        <v>20.5</v>
      </c>
      <c r="L263" t="s">
        <v>14</v>
      </c>
      <c r="M263" t="s">
        <v>13</v>
      </c>
      <c r="N263">
        <v>1.1599999999999999</v>
      </c>
      <c r="O263">
        <v>20</v>
      </c>
      <c r="P263">
        <v>523</v>
      </c>
      <c r="R263" s="4">
        <v>1.5</v>
      </c>
      <c r="S263" s="4">
        <v>1</v>
      </c>
      <c r="T263" s="4"/>
      <c r="U263" s="4">
        <f t="shared" si="25"/>
        <v>20.5</v>
      </c>
      <c r="V263" s="4">
        <f t="shared" si="26"/>
        <v>13</v>
      </c>
      <c r="W263" s="4">
        <f t="shared" si="27"/>
        <v>19.5</v>
      </c>
      <c r="Z263" s="7">
        <f>ABS(100*ABS(W263-W255)/AVERAGE(W263,W255))</f>
        <v>39.506172839506171</v>
      </c>
      <c r="AA263" s="7" t="str">
        <f>IF(W263&gt;10, (IF((AND(Z263&gt;=0,Z263&lt;=20)=TRUE),"PASS","FAIL")),(IF((AND(Z263&gt;=0,Z263&lt;=50)=TRUE),"PASS","FAIL")))</f>
        <v>FAIL</v>
      </c>
      <c r="AD263" s="4">
        <v>1</v>
      </c>
      <c r="AE263" s="4"/>
      <c r="AF263" s="4">
        <f t="shared" si="24"/>
        <v>523</v>
      </c>
      <c r="AG263" s="4">
        <f t="shared" si="28"/>
        <v>182</v>
      </c>
      <c r="AH263" s="4">
        <f t="shared" si="29"/>
        <v>273</v>
      </c>
      <c r="AK263" s="7">
        <f>ABS(100*ABS(AH263-AH255)/AVERAGE(AH263,AH255))</f>
        <v>24.578313253012048</v>
      </c>
      <c r="AL263" s="7" t="str">
        <f>IF(AH263&gt;10, (IF((AND(AK263&gt;=0,AK263&lt;=20)=TRUE),"PASS","FAIL")),(IF((AND(AK263&gt;=0,AK263&lt;=50)=TRUE),"PASS","FAIL")))</f>
        <v>FAIL</v>
      </c>
    </row>
    <row r="264" spans="1:40" x14ac:dyDescent="0.25">
      <c r="A264" s="1">
        <v>43917</v>
      </c>
      <c r="B264" t="s">
        <v>393</v>
      </c>
      <c r="C264" t="s">
        <v>285</v>
      </c>
      <c r="D264">
        <v>102</v>
      </c>
      <c r="E264">
        <v>1</v>
      </c>
      <c r="F264">
        <v>1</v>
      </c>
      <c r="G264" t="s">
        <v>12</v>
      </c>
      <c r="H264" t="s">
        <v>13</v>
      </c>
      <c r="I264">
        <v>8.3199999999999996E-2</v>
      </c>
      <c r="J264">
        <v>1.74</v>
      </c>
      <c r="K264">
        <v>36.5</v>
      </c>
      <c r="L264" t="s">
        <v>14</v>
      </c>
      <c r="M264" t="s">
        <v>13</v>
      </c>
      <c r="N264">
        <v>1.48</v>
      </c>
      <c r="O264">
        <v>25.6</v>
      </c>
      <c r="P264">
        <v>668</v>
      </c>
      <c r="R264" s="4">
        <v>1.5</v>
      </c>
      <c r="S264" s="4">
        <v>1</v>
      </c>
      <c r="T264" s="4"/>
      <c r="U264" s="4">
        <f t="shared" si="25"/>
        <v>36.5</v>
      </c>
      <c r="V264" s="4">
        <f t="shared" si="26"/>
        <v>29</v>
      </c>
      <c r="W264" s="4">
        <f t="shared" si="27"/>
        <v>43.5</v>
      </c>
      <c r="AB264" s="7">
        <f>100*((W264*10250)-(W260*10000))/(1000*250)</f>
        <v>101.54999999999998</v>
      </c>
      <c r="AC264" s="7" t="str">
        <f>IF(W264&gt;30, (IF((AND(AB264&gt;=80,AB264&lt;=120)=TRUE),"PASS","FAIL")),(IF((AND(AB264&gt;=50,AB264&lt;=150)=TRUE),"PASS","FAIL")))</f>
        <v>PASS</v>
      </c>
      <c r="AD264" s="4">
        <v>1</v>
      </c>
      <c r="AE264" s="4"/>
      <c r="AF264" s="4">
        <f t="shared" si="24"/>
        <v>668</v>
      </c>
      <c r="AG264" s="4">
        <f t="shared" si="28"/>
        <v>327</v>
      </c>
      <c r="AH264" s="4">
        <f t="shared" si="29"/>
        <v>490.5</v>
      </c>
      <c r="AM264" s="7">
        <f>100*((AH264*10250)-(AH260*10000))/(10000*250)</f>
        <v>94.305000000000007</v>
      </c>
      <c r="AN264" s="7" t="str">
        <f>IF(AH264&gt;30, (IF((AND(AM264&gt;=80,AM264&lt;=120)=TRUE),"PASS","FAIL")),(IF((AND(AM264&gt;=50,AM264&lt;=150)=TRUE),"PASS","FAIL")))</f>
        <v>PASS</v>
      </c>
    </row>
    <row r="265" spans="1:40" x14ac:dyDescent="0.25">
      <c r="A265" s="1">
        <v>43917</v>
      </c>
      <c r="B265" t="s">
        <v>393</v>
      </c>
      <c r="C265" t="s">
        <v>286</v>
      </c>
      <c r="D265">
        <v>102</v>
      </c>
      <c r="E265">
        <v>1</v>
      </c>
      <c r="F265">
        <v>1</v>
      </c>
      <c r="G265" t="s">
        <v>12</v>
      </c>
      <c r="H265" t="s">
        <v>13</v>
      </c>
      <c r="I265">
        <v>8.2699999999999996E-2</v>
      </c>
      <c r="J265">
        <v>1.72</v>
      </c>
      <c r="K265">
        <v>36.299999999999997</v>
      </c>
      <c r="L265" t="s">
        <v>14</v>
      </c>
      <c r="M265" t="s">
        <v>13</v>
      </c>
      <c r="N265">
        <v>1.49</v>
      </c>
      <c r="O265">
        <v>25.9</v>
      </c>
      <c r="P265">
        <v>673</v>
      </c>
      <c r="R265" s="4">
        <v>1.5</v>
      </c>
      <c r="S265" s="4">
        <v>1</v>
      </c>
      <c r="T265" s="4"/>
      <c r="U265" s="4">
        <f t="shared" si="25"/>
        <v>36.299999999999997</v>
      </c>
      <c r="V265" s="4">
        <f t="shared" si="26"/>
        <v>28.799999999999997</v>
      </c>
      <c r="W265" s="4">
        <f t="shared" si="27"/>
        <v>43.199999999999996</v>
      </c>
      <c r="AD265" s="4">
        <v>1</v>
      </c>
      <c r="AE265" s="4"/>
      <c r="AF265" s="4">
        <f t="shared" si="24"/>
        <v>673</v>
      </c>
      <c r="AG265" s="4">
        <f t="shared" si="28"/>
        <v>332</v>
      </c>
      <c r="AH265" s="4">
        <f t="shared" si="29"/>
        <v>498</v>
      </c>
    </row>
    <row r="266" spans="1:40" x14ac:dyDescent="0.25">
      <c r="A266" s="1">
        <v>43917</v>
      </c>
      <c r="B266" t="s">
        <v>393</v>
      </c>
      <c r="C266" t="s">
        <v>287</v>
      </c>
      <c r="D266">
        <v>104</v>
      </c>
      <c r="E266">
        <v>1</v>
      </c>
      <c r="F266">
        <v>1</v>
      </c>
      <c r="G266" t="s">
        <v>12</v>
      </c>
      <c r="H266" t="s">
        <v>13</v>
      </c>
      <c r="I266">
        <v>5.1700000000000003E-2</v>
      </c>
      <c r="J266">
        <v>1.1299999999999999</v>
      </c>
      <c r="K266">
        <v>26.3</v>
      </c>
      <c r="L266" t="s">
        <v>14</v>
      </c>
      <c r="M266" t="s">
        <v>13</v>
      </c>
      <c r="N266">
        <v>1.03</v>
      </c>
      <c r="O266">
        <v>17.7</v>
      </c>
      <c r="P266">
        <v>463</v>
      </c>
      <c r="R266" s="4">
        <v>1.5</v>
      </c>
      <c r="S266" s="4">
        <v>1</v>
      </c>
      <c r="T266" s="4"/>
      <c r="U266" s="4">
        <f t="shared" si="25"/>
        <v>26.3</v>
      </c>
      <c r="V266" s="4">
        <f t="shared" si="26"/>
        <v>18.8</v>
      </c>
      <c r="W266" s="4">
        <f t="shared" si="27"/>
        <v>28.200000000000003</v>
      </c>
      <c r="AD266" s="4">
        <v>1</v>
      </c>
      <c r="AE266" s="4"/>
      <c r="AF266" s="4">
        <f t="shared" si="24"/>
        <v>463</v>
      </c>
      <c r="AG266" s="4">
        <f t="shared" si="28"/>
        <v>122</v>
      </c>
      <c r="AH266" s="4">
        <f t="shared" si="29"/>
        <v>183</v>
      </c>
    </row>
    <row r="267" spans="1:40" x14ac:dyDescent="0.25">
      <c r="A267" s="1">
        <v>43917</v>
      </c>
      <c r="B267" t="s">
        <v>393</v>
      </c>
      <c r="C267" t="s">
        <v>288</v>
      </c>
      <c r="D267">
        <v>105</v>
      </c>
      <c r="E267">
        <v>1</v>
      </c>
      <c r="F267">
        <v>1</v>
      </c>
      <c r="G267" t="s">
        <v>12</v>
      </c>
      <c r="H267" t="s">
        <v>13</v>
      </c>
      <c r="I267">
        <v>0.128</v>
      </c>
      <c r="J267">
        <v>2.64</v>
      </c>
      <c r="K267">
        <v>52.1</v>
      </c>
      <c r="L267" t="s">
        <v>14</v>
      </c>
      <c r="M267" t="s">
        <v>13</v>
      </c>
      <c r="N267">
        <v>1.36</v>
      </c>
      <c r="O267">
        <v>23.6</v>
      </c>
      <c r="P267">
        <v>615</v>
      </c>
      <c r="R267" s="4">
        <v>1.5</v>
      </c>
      <c r="S267" s="4">
        <v>1</v>
      </c>
      <c r="T267" s="4"/>
      <c r="U267" s="4">
        <f t="shared" si="25"/>
        <v>52.1</v>
      </c>
      <c r="V267" s="4">
        <f t="shared" si="26"/>
        <v>44.6</v>
      </c>
      <c r="W267" s="4">
        <f t="shared" si="27"/>
        <v>66.900000000000006</v>
      </c>
      <c r="AD267" s="4">
        <v>1</v>
      </c>
      <c r="AE267" s="4"/>
      <c r="AF267" s="4">
        <f t="shared" si="24"/>
        <v>615</v>
      </c>
      <c r="AG267" s="4">
        <f t="shared" si="28"/>
        <v>274</v>
      </c>
      <c r="AH267" s="4">
        <f t="shared" si="29"/>
        <v>411</v>
      </c>
    </row>
    <row r="268" spans="1:40" x14ac:dyDescent="0.25">
      <c r="A268" s="1">
        <v>43917</v>
      </c>
      <c r="B268" t="s">
        <v>393</v>
      </c>
      <c r="C268" t="s">
        <v>289</v>
      </c>
      <c r="D268">
        <v>106</v>
      </c>
      <c r="E268">
        <v>1</v>
      </c>
      <c r="F268">
        <v>1</v>
      </c>
      <c r="G268" t="s">
        <v>12</v>
      </c>
      <c r="H268" t="s">
        <v>13</v>
      </c>
      <c r="I268">
        <v>4.8500000000000001E-2</v>
      </c>
      <c r="J268">
        <v>1.05</v>
      </c>
      <c r="K268">
        <v>24.8</v>
      </c>
      <c r="L268" t="s">
        <v>14</v>
      </c>
      <c r="M268" t="s">
        <v>13</v>
      </c>
      <c r="N268">
        <v>5.21</v>
      </c>
      <c r="O268">
        <v>92.1</v>
      </c>
      <c r="P268">
        <v>2360</v>
      </c>
      <c r="Q268">
        <f>(O268-0.0528)/0.0377</f>
        <v>2441.5702917771882</v>
      </c>
      <c r="R268" s="4">
        <v>1.5</v>
      </c>
      <c r="S268" s="4">
        <v>1</v>
      </c>
      <c r="T268" s="4"/>
      <c r="U268" s="4">
        <f t="shared" si="25"/>
        <v>24.8</v>
      </c>
      <c r="V268" s="4">
        <f t="shared" si="26"/>
        <v>17.3</v>
      </c>
      <c r="W268" s="4">
        <f t="shared" si="27"/>
        <v>25.950000000000003</v>
      </c>
      <c r="AD268" s="4">
        <v>3</v>
      </c>
      <c r="AE268" s="4" t="s">
        <v>410</v>
      </c>
      <c r="AF268" s="4">
        <f t="shared" si="24"/>
        <v>2360</v>
      </c>
      <c r="AG268" s="4">
        <f t="shared" si="28"/>
        <v>2019</v>
      </c>
      <c r="AH268" s="4">
        <f t="shared" si="29"/>
        <v>3028.5</v>
      </c>
    </row>
    <row r="269" spans="1:40" x14ac:dyDescent="0.25">
      <c r="A269" s="1">
        <v>43917</v>
      </c>
      <c r="B269" t="s">
        <v>393</v>
      </c>
      <c r="C269" t="s">
        <v>290</v>
      </c>
      <c r="D269">
        <v>107</v>
      </c>
      <c r="E269">
        <v>1</v>
      </c>
      <c r="F269">
        <v>1</v>
      </c>
      <c r="G269" t="s">
        <v>12</v>
      </c>
      <c r="H269" t="s">
        <v>13</v>
      </c>
      <c r="I269">
        <v>6.3500000000000001E-2</v>
      </c>
      <c r="J269">
        <v>1.41</v>
      </c>
      <c r="K269">
        <v>31</v>
      </c>
      <c r="L269" t="s">
        <v>14</v>
      </c>
      <c r="M269" t="s">
        <v>13</v>
      </c>
      <c r="N269">
        <v>1.75</v>
      </c>
      <c r="O269">
        <v>30.1</v>
      </c>
      <c r="P269">
        <v>782</v>
      </c>
      <c r="R269" s="4">
        <v>1.5</v>
      </c>
      <c r="S269" s="4">
        <v>1</v>
      </c>
      <c r="T269" s="4"/>
      <c r="U269" s="4">
        <f t="shared" si="25"/>
        <v>31</v>
      </c>
      <c r="V269" s="4">
        <f t="shared" si="26"/>
        <v>23.5</v>
      </c>
      <c r="W269" s="4">
        <f t="shared" si="27"/>
        <v>35.25</v>
      </c>
      <c r="AD269" s="4">
        <v>1</v>
      </c>
      <c r="AE269" s="4"/>
      <c r="AF269" s="4">
        <f t="shared" si="24"/>
        <v>782</v>
      </c>
      <c r="AG269" s="4">
        <f t="shared" si="28"/>
        <v>441</v>
      </c>
      <c r="AH269" s="4">
        <f t="shared" si="29"/>
        <v>661.5</v>
      </c>
    </row>
    <row r="270" spans="1:40" x14ac:dyDescent="0.25">
      <c r="A270" s="1">
        <v>43917</v>
      </c>
      <c r="B270" t="s">
        <v>393</v>
      </c>
      <c r="C270" t="s">
        <v>291</v>
      </c>
      <c r="D270">
        <v>108</v>
      </c>
      <c r="E270">
        <v>1</v>
      </c>
      <c r="F270">
        <v>1</v>
      </c>
      <c r="G270" t="s">
        <v>12</v>
      </c>
      <c r="H270" t="s">
        <v>13</v>
      </c>
      <c r="I270">
        <v>0.04</v>
      </c>
      <c r="J270">
        <v>0.872</v>
      </c>
      <c r="K270">
        <v>21.9</v>
      </c>
      <c r="L270" t="s">
        <v>14</v>
      </c>
      <c r="M270" t="s">
        <v>13</v>
      </c>
      <c r="N270">
        <v>1.1299999999999999</v>
      </c>
      <c r="O270">
        <v>19.5</v>
      </c>
      <c r="P270">
        <v>509</v>
      </c>
      <c r="R270" s="4">
        <v>1.5</v>
      </c>
      <c r="S270" s="4">
        <v>1</v>
      </c>
      <c r="T270" s="4"/>
      <c r="U270" s="4">
        <f t="shared" si="25"/>
        <v>21.9</v>
      </c>
      <c r="V270" s="4">
        <f t="shared" si="26"/>
        <v>14.399999999999999</v>
      </c>
      <c r="W270" s="4">
        <f t="shared" si="27"/>
        <v>21.599999999999998</v>
      </c>
      <c r="AD270" s="4">
        <v>1</v>
      </c>
      <c r="AE270" s="4"/>
      <c r="AF270" s="4">
        <f t="shared" si="24"/>
        <v>509</v>
      </c>
      <c r="AG270" s="4">
        <f t="shared" si="28"/>
        <v>168</v>
      </c>
      <c r="AH270" s="4">
        <f t="shared" si="29"/>
        <v>252</v>
      </c>
    </row>
    <row r="271" spans="1:40" x14ac:dyDescent="0.25">
      <c r="A271" s="1">
        <v>43917</v>
      </c>
      <c r="B271" t="s">
        <v>393</v>
      </c>
      <c r="C271" t="s">
        <v>292</v>
      </c>
      <c r="D271">
        <v>109</v>
      </c>
      <c r="E271">
        <v>1</v>
      </c>
      <c r="F271">
        <v>1</v>
      </c>
      <c r="G271" t="s">
        <v>12</v>
      </c>
      <c r="H271" t="s">
        <v>13</v>
      </c>
      <c r="I271">
        <v>0.06</v>
      </c>
      <c r="J271">
        <v>1.29</v>
      </c>
      <c r="K271">
        <v>29</v>
      </c>
      <c r="L271" t="s">
        <v>14</v>
      </c>
      <c r="M271" t="s">
        <v>13</v>
      </c>
      <c r="N271">
        <v>1.56</v>
      </c>
      <c r="O271">
        <v>26.7</v>
      </c>
      <c r="P271">
        <v>696</v>
      </c>
      <c r="R271" s="4">
        <v>1.5</v>
      </c>
      <c r="S271" s="4">
        <v>1</v>
      </c>
      <c r="T271" s="4"/>
      <c r="U271" s="4">
        <f t="shared" si="25"/>
        <v>29</v>
      </c>
      <c r="V271" s="4">
        <f t="shared" si="26"/>
        <v>21.5</v>
      </c>
      <c r="W271" s="4">
        <f t="shared" si="27"/>
        <v>32.25</v>
      </c>
      <c r="AD271" s="4">
        <v>1</v>
      </c>
      <c r="AE271" s="4"/>
      <c r="AF271" s="4">
        <f t="shared" si="24"/>
        <v>696</v>
      </c>
      <c r="AG271" s="4">
        <f t="shared" si="28"/>
        <v>355</v>
      </c>
      <c r="AH271" s="4">
        <f t="shared" si="29"/>
        <v>532.5</v>
      </c>
    </row>
    <row r="272" spans="1:40" x14ac:dyDescent="0.25">
      <c r="A272" s="1">
        <v>43917</v>
      </c>
      <c r="B272" t="s">
        <v>393</v>
      </c>
      <c r="C272" t="s">
        <v>293</v>
      </c>
      <c r="D272">
        <v>110</v>
      </c>
      <c r="E272">
        <v>1</v>
      </c>
      <c r="F272">
        <v>1</v>
      </c>
      <c r="G272" t="s">
        <v>12</v>
      </c>
      <c r="H272" t="s">
        <v>13</v>
      </c>
      <c r="I272">
        <v>7.6700000000000004E-2</v>
      </c>
      <c r="J272">
        <v>1.67</v>
      </c>
      <c r="K272">
        <v>35.4</v>
      </c>
      <c r="L272" t="s">
        <v>14</v>
      </c>
      <c r="M272" t="s">
        <v>13</v>
      </c>
      <c r="N272">
        <v>0.95</v>
      </c>
      <c r="O272">
        <v>16.5</v>
      </c>
      <c r="P272">
        <v>432</v>
      </c>
      <c r="R272" s="4">
        <v>1.5</v>
      </c>
      <c r="S272" s="4">
        <v>1</v>
      </c>
      <c r="T272" s="4"/>
      <c r="U272" s="4">
        <f t="shared" si="25"/>
        <v>35.4</v>
      </c>
      <c r="V272" s="4">
        <f t="shared" si="26"/>
        <v>27.9</v>
      </c>
      <c r="W272" s="4">
        <f t="shared" si="27"/>
        <v>41.849999999999994</v>
      </c>
      <c r="AD272" s="4">
        <v>1</v>
      </c>
      <c r="AE272" s="4"/>
      <c r="AF272" s="4">
        <f t="shared" si="24"/>
        <v>432</v>
      </c>
      <c r="AG272" s="4">
        <f t="shared" si="28"/>
        <v>91</v>
      </c>
      <c r="AH272" s="4">
        <f t="shared" si="29"/>
        <v>136.5</v>
      </c>
    </row>
    <row r="273" spans="1:40" x14ac:dyDescent="0.25">
      <c r="A273" s="1">
        <v>43917</v>
      </c>
      <c r="B273" t="s">
        <v>393</v>
      </c>
      <c r="C273" t="s">
        <v>325</v>
      </c>
      <c r="D273" t="s">
        <v>18</v>
      </c>
      <c r="E273">
        <v>1</v>
      </c>
      <c r="F273">
        <v>1</v>
      </c>
      <c r="G273" t="s">
        <v>12</v>
      </c>
      <c r="H273" t="s">
        <v>13</v>
      </c>
      <c r="I273">
        <v>6.0999999999999999E-2</v>
      </c>
      <c r="J273">
        <v>1.07</v>
      </c>
      <c r="K273">
        <v>25.3</v>
      </c>
      <c r="L273" t="s">
        <v>14</v>
      </c>
      <c r="M273" t="s">
        <v>13</v>
      </c>
      <c r="N273">
        <v>0.5</v>
      </c>
      <c r="O273">
        <v>8.64</v>
      </c>
      <c r="P273">
        <v>229</v>
      </c>
      <c r="R273" s="4">
        <v>1</v>
      </c>
      <c r="S273" s="4">
        <v>1</v>
      </c>
      <c r="T273" s="4"/>
      <c r="U273" s="4">
        <f t="shared" si="25"/>
        <v>25.3</v>
      </c>
      <c r="V273" s="4">
        <f t="shared" si="26"/>
        <v>25.3</v>
      </c>
      <c r="W273" s="4">
        <f t="shared" si="27"/>
        <v>25.3</v>
      </c>
      <c r="X273" s="5">
        <f>100*(W273-25)/25</f>
        <v>1.2000000000000028</v>
      </c>
      <c r="Y273" s="5" t="str">
        <f>IF((ABS(X273))&lt;=20,"PASS","FAIL")</f>
        <v>PASS</v>
      </c>
      <c r="AD273" s="4">
        <v>1</v>
      </c>
      <c r="AE273" s="4"/>
      <c r="AF273" s="4">
        <f t="shared" si="24"/>
        <v>229</v>
      </c>
      <c r="AG273" s="4">
        <f t="shared" si="28"/>
        <v>229</v>
      </c>
      <c r="AH273" s="4">
        <f t="shared" si="29"/>
        <v>229</v>
      </c>
      <c r="AI273" s="5">
        <f>100*(AH273-250)/250</f>
        <v>-8.4</v>
      </c>
      <c r="AJ273" s="5" t="str">
        <f>IF((ABS(AI273))&lt;=20,"PASS","FAIL")</f>
        <v>PASS</v>
      </c>
    </row>
    <row r="274" spans="1:40" x14ac:dyDescent="0.25">
      <c r="A274" s="1">
        <v>43917</v>
      </c>
      <c r="B274" t="s">
        <v>393</v>
      </c>
      <c r="C274" t="s">
        <v>189</v>
      </c>
      <c r="D274" t="s">
        <v>23</v>
      </c>
      <c r="E274">
        <v>1</v>
      </c>
      <c r="F274">
        <v>1</v>
      </c>
      <c r="G274" t="s">
        <v>12</v>
      </c>
      <c r="H274" t="s">
        <v>13</v>
      </c>
      <c r="I274">
        <v>-1.7100000000000001E-2</v>
      </c>
      <c r="J274">
        <v>-0.374</v>
      </c>
      <c r="K274">
        <v>1.47</v>
      </c>
      <c r="L274" t="s">
        <v>14</v>
      </c>
      <c r="M274" t="s">
        <v>13</v>
      </c>
      <c r="N274">
        <v>3.1800000000000001E-3</v>
      </c>
      <c r="O274">
        <v>4.1099999999999998E-2</v>
      </c>
      <c r="P274">
        <v>5.31</v>
      </c>
      <c r="R274" s="4">
        <v>1</v>
      </c>
      <c r="S274" s="4">
        <v>1</v>
      </c>
      <c r="T274" s="4"/>
      <c r="U274" s="4">
        <f t="shared" si="25"/>
        <v>1.47</v>
      </c>
      <c r="V274" s="4">
        <f t="shared" si="26"/>
        <v>1.47</v>
      </c>
      <c r="W274" s="4">
        <f t="shared" si="27"/>
        <v>1.47</v>
      </c>
      <c r="AD274" s="4">
        <v>1</v>
      </c>
      <c r="AE274" s="4"/>
      <c r="AF274" s="4">
        <f t="shared" si="24"/>
        <v>5.31</v>
      </c>
      <c r="AG274" s="4">
        <f t="shared" si="28"/>
        <v>5.31</v>
      </c>
      <c r="AH274" s="4">
        <f t="shared" si="29"/>
        <v>5.31</v>
      </c>
    </row>
    <row r="275" spans="1:40" x14ac:dyDescent="0.25">
      <c r="A275" s="1">
        <v>43917</v>
      </c>
      <c r="B275" t="s">
        <v>393</v>
      </c>
      <c r="C275" t="s">
        <v>294</v>
      </c>
      <c r="D275">
        <v>111</v>
      </c>
      <c r="E275">
        <v>1</v>
      </c>
      <c r="F275">
        <v>1</v>
      </c>
      <c r="G275" t="s">
        <v>12</v>
      </c>
      <c r="H275" t="s">
        <v>13</v>
      </c>
      <c r="I275">
        <v>6.2199999999999998E-2</v>
      </c>
      <c r="J275">
        <v>1.33</v>
      </c>
      <c r="K275">
        <v>29.7</v>
      </c>
      <c r="L275" t="s">
        <v>14</v>
      </c>
      <c r="M275" t="s">
        <v>13</v>
      </c>
      <c r="N275">
        <v>1.58</v>
      </c>
      <c r="O275">
        <v>27.4</v>
      </c>
      <c r="P275">
        <v>714</v>
      </c>
      <c r="R275" s="4">
        <v>1.5</v>
      </c>
      <c r="S275" s="4">
        <v>1</v>
      </c>
      <c r="T275" s="4"/>
      <c r="U275" s="4">
        <f t="shared" si="25"/>
        <v>29.7</v>
      </c>
      <c r="V275" s="4">
        <f t="shared" si="26"/>
        <v>22.2</v>
      </c>
      <c r="W275" s="4">
        <f t="shared" si="27"/>
        <v>33.299999999999997</v>
      </c>
      <c r="AD275" s="4">
        <v>1</v>
      </c>
      <c r="AE275" s="4"/>
      <c r="AF275" s="4">
        <f t="shared" si="24"/>
        <v>714</v>
      </c>
      <c r="AG275" s="4">
        <f t="shared" si="28"/>
        <v>373</v>
      </c>
      <c r="AH275" s="4">
        <f t="shared" si="29"/>
        <v>559.5</v>
      </c>
    </row>
    <row r="276" spans="1:40" x14ac:dyDescent="0.25">
      <c r="A276" s="1">
        <v>43917</v>
      </c>
      <c r="B276" t="s">
        <v>393</v>
      </c>
      <c r="C276" t="s">
        <v>295</v>
      </c>
      <c r="D276">
        <v>112</v>
      </c>
      <c r="E276">
        <v>1</v>
      </c>
      <c r="F276">
        <v>1</v>
      </c>
      <c r="G276" t="s">
        <v>12</v>
      </c>
      <c r="H276" t="s">
        <v>13</v>
      </c>
      <c r="I276">
        <v>6.5699999999999995E-2</v>
      </c>
      <c r="J276">
        <v>1.4</v>
      </c>
      <c r="K276">
        <v>30.8</v>
      </c>
      <c r="L276" t="s">
        <v>14</v>
      </c>
      <c r="M276" t="s">
        <v>13</v>
      </c>
      <c r="N276">
        <v>1.25</v>
      </c>
      <c r="O276">
        <v>21.7</v>
      </c>
      <c r="P276">
        <v>566</v>
      </c>
      <c r="R276" s="4">
        <v>1.5</v>
      </c>
      <c r="S276" s="4">
        <v>1</v>
      </c>
      <c r="T276" s="4"/>
      <c r="U276" s="4">
        <f t="shared" si="25"/>
        <v>30.8</v>
      </c>
      <c r="V276" s="4">
        <f t="shared" si="26"/>
        <v>23.3</v>
      </c>
      <c r="W276" s="4">
        <f t="shared" si="27"/>
        <v>34.950000000000003</v>
      </c>
      <c r="AD276" s="4">
        <v>1</v>
      </c>
      <c r="AE276" s="4"/>
      <c r="AF276" s="4">
        <f t="shared" si="24"/>
        <v>566</v>
      </c>
      <c r="AG276" s="4">
        <f t="shared" si="28"/>
        <v>225</v>
      </c>
      <c r="AH276" s="4">
        <f t="shared" si="29"/>
        <v>337.5</v>
      </c>
    </row>
    <row r="277" spans="1:40" x14ac:dyDescent="0.25">
      <c r="A277" s="1">
        <v>43917</v>
      </c>
      <c r="B277" t="s">
        <v>393</v>
      </c>
      <c r="C277" t="s">
        <v>296</v>
      </c>
      <c r="D277">
        <v>113</v>
      </c>
      <c r="E277">
        <v>1</v>
      </c>
      <c r="F277">
        <v>1</v>
      </c>
      <c r="G277" t="s">
        <v>12</v>
      </c>
      <c r="H277" t="s">
        <v>13</v>
      </c>
      <c r="I277">
        <v>6.1899999999999997E-2</v>
      </c>
      <c r="J277">
        <v>1.34</v>
      </c>
      <c r="K277">
        <v>29.8</v>
      </c>
      <c r="L277" t="s">
        <v>14</v>
      </c>
      <c r="M277" t="s">
        <v>13</v>
      </c>
      <c r="N277">
        <v>1.68</v>
      </c>
      <c r="O277">
        <v>28.9</v>
      </c>
      <c r="P277">
        <v>752</v>
      </c>
      <c r="R277" s="4">
        <v>1.5</v>
      </c>
      <c r="S277" s="4">
        <v>1</v>
      </c>
      <c r="T277" s="4"/>
      <c r="U277" s="4">
        <f t="shared" si="25"/>
        <v>29.8</v>
      </c>
      <c r="V277" s="4">
        <f t="shared" si="26"/>
        <v>22.3</v>
      </c>
      <c r="W277" s="4">
        <f t="shared" si="27"/>
        <v>33.450000000000003</v>
      </c>
      <c r="Z277" s="7">
        <f>ABS(100*ABS(W277-W269)/AVERAGE(W277,W269))</f>
        <v>5.2401746724890748</v>
      </c>
      <c r="AA277" s="7" t="str">
        <f>IF(W277&gt;10, (IF((AND(Z277&gt;=0,Z277&lt;=20)=TRUE),"PASS","FAIL")),(IF((AND(Z277&gt;=0,Z277&lt;=50)=TRUE),"PASS","FAIL")))</f>
        <v>PASS</v>
      </c>
      <c r="AD277" s="4">
        <v>1</v>
      </c>
      <c r="AE277" s="4"/>
      <c r="AF277" s="4">
        <f t="shared" si="24"/>
        <v>752</v>
      </c>
      <c r="AG277" s="4">
        <f t="shared" si="28"/>
        <v>411</v>
      </c>
      <c r="AH277" s="4">
        <f t="shared" si="29"/>
        <v>616.5</v>
      </c>
      <c r="AK277" s="7">
        <f>ABS(100*ABS(AH277-AH269)/AVERAGE(AH277,AH269))</f>
        <v>7.042253521126761</v>
      </c>
      <c r="AL277" s="7" t="str">
        <f>IF(AH277&gt;10, (IF((AND(AK277&gt;=0,AK277&lt;=20)=TRUE),"PASS","FAIL")),(IF((AND(AK277&gt;=0,AK277&lt;=50)=TRUE),"PASS","FAIL")))</f>
        <v>PASS</v>
      </c>
    </row>
    <row r="278" spans="1:40" x14ac:dyDescent="0.25">
      <c r="A278" s="1">
        <v>43917</v>
      </c>
      <c r="B278" t="s">
        <v>393</v>
      </c>
      <c r="C278" t="s">
        <v>297</v>
      </c>
      <c r="D278">
        <v>114</v>
      </c>
      <c r="E278">
        <v>1</v>
      </c>
      <c r="F278">
        <v>1</v>
      </c>
      <c r="G278" t="s">
        <v>12</v>
      </c>
      <c r="H278" t="s">
        <v>13</v>
      </c>
      <c r="I278">
        <v>9.2499999999999999E-2</v>
      </c>
      <c r="J278">
        <v>1.91</v>
      </c>
      <c r="K278">
        <v>39.4</v>
      </c>
      <c r="L278" t="s">
        <v>14</v>
      </c>
      <c r="M278" t="s">
        <v>13</v>
      </c>
      <c r="N278">
        <v>1.5</v>
      </c>
      <c r="O278">
        <v>25.9</v>
      </c>
      <c r="P278">
        <v>674</v>
      </c>
      <c r="R278" s="4">
        <v>1.5</v>
      </c>
      <c r="S278" s="4">
        <v>1</v>
      </c>
      <c r="T278" s="4"/>
      <c r="U278" s="4">
        <f t="shared" si="25"/>
        <v>39.4</v>
      </c>
      <c r="V278" s="4">
        <f t="shared" si="26"/>
        <v>31.9</v>
      </c>
      <c r="W278" s="4">
        <f t="shared" si="27"/>
        <v>47.849999999999994</v>
      </c>
      <c r="AB278" s="7">
        <f>100*((W278*10250)-(W276*10000))/(1000*250)</f>
        <v>56.384999999999977</v>
      </c>
      <c r="AC278" s="7" t="str">
        <f>IF(W278&gt;30, (IF((AND(AB278&gt;=80,AB278&lt;=120)=TRUE),"PASS","FAIL")),(IF((AND(AB278&gt;=50,AB278&lt;=150)=TRUE),"PASS","FAIL")))</f>
        <v>FAIL</v>
      </c>
      <c r="AD278" s="4">
        <v>1</v>
      </c>
      <c r="AE278" s="4"/>
      <c r="AF278" s="4">
        <f t="shared" si="24"/>
        <v>674</v>
      </c>
      <c r="AG278" s="4">
        <f t="shared" si="28"/>
        <v>333</v>
      </c>
      <c r="AH278" s="4">
        <f t="shared" si="29"/>
        <v>499.5</v>
      </c>
      <c r="AM278" s="7">
        <f>100*((AH278*10250)-(AH276*10000))/(10000*250)</f>
        <v>69.795000000000002</v>
      </c>
      <c r="AN278" s="7" t="str">
        <f>IF(AH278&gt;30, (IF((AND(AM278&gt;=80,AM278&lt;=120)=TRUE),"PASS","FAIL")),(IF((AND(AM278&gt;=50,AM278&lt;=150)=TRUE),"PASS","FAIL")))</f>
        <v>FAIL</v>
      </c>
    </row>
    <row r="279" spans="1:40" x14ac:dyDescent="0.25">
      <c r="A279" s="1">
        <v>43917</v>
      </c>
      <c r="B279" t="s">
        <v>393</v>
      </c>
      <c r="C279" t="s">
        <v>298</v>
      </c>
      <c r="D279">
        <v>115</v>
      </c>
      <c r="E279">
        <v>1</v>
      </c>
      <c r="F279">
        <v>1</v>
      </c>
      <c r="G279" t="s">
        <v>12</v>
      </c>
      <c r="H279" t="s">
        <v>13</v>
      </c>
      <c r="I279">
        <v>5.9700000000000003E-2</v>
      </c>
      <c r="J279">
        <v>1.32</v>
      </c>
      <c r="K279">
        <v>29.4</v>
      </c>
      <c r="L279" t="s">
        <v>14</v>
      </c>
      <c r="M279" t="s">
        <v>13</v>
      </c>
      <c r="N279">
        <v>1.56</v>
      </c>
      <c r="O279">
        <v>26.8</v>
      </c>
      <c r="P279">
        <v>697</v>
      </c>
      <c r="R279" s="4">
        <v>1.5</v>
      </c>
      <c r="S279" s="4">
        <v>1</v>
      </c>
      <c r="T279" s="4"/>
      <c r="U279" s="4">
        <f t="shared" si="25"/>
        <v>29.4</v>
      </c>
      <c r="V279" s="4">
        <f t="shared" si="26"/>
        <v>21.9</v>
      </c>
      <c r="W279" s="4">
        <f t="shared" si="27"/>
        <v>32.849999999999994</v>
      </c>
      <c r="AD279" s="4">
        <v>1</v>
      </c>
      <c r="AE279" s="4"/>
      <c r="AF279" s="4">
        <f t="shared" si="24"/>
        <v>697</v>
      </c>
      <c r="AG279" s="4">
        <f t="shared" si="28"/>
        <v>356</v>
      </c>
      <c r="AH279" s="4">
        <f t="shared" si="29"/>
        <v>534</v>
      </c>
    </row>
    <row r="280" spans="1:40" x14ac:dyDescent="0.25">
      <c r="A280" s="1">
        <v>43917</v>
      </c>
      <c r="B280" t="s">
        <v>393</v>
      </c>
      <c r="C280" t="s">
        <v>299</v>
      </c>
      <c r="D280">
        <v>116</v>
      </c>
      <c r="E280">
        <v>1</v>
      </c>
      <c r="F280">
        <v>1</v>
      </c>
      <c r="G280" t="s">
        <v>12</v>
      </c>
      <c r="H280" t="s">
        <v>13</v>
      </c>
      <c r="I280">
        <v>6.0999999999999999E-2</v>
      </c>
      <c r="J280">
        <v>1.36</v>
      </c>
      <c r="K280">
        <v>30.1</v>
      </c>
      <c r="L280" t="s">
        <v>14</v>
      </c>
      <c r="M280" t="s">
        <v>13</v>
      </c>
      <c r="N280">
        <v>1.62</v>
      </c>
      <c r="O280">
        <v>28</v>
      </c>
      <c r="P280">
        <v>728</v>
      </c>
      <c r="R280" s="4">
        <v>1.5</v>
      </c>
      <c r="S280" s="4">
        <v>1</v>
      </c>
      <c r="T280" s="4"/>
      <c r="U280" s="4">
        <f t="shared" si="25"/>
        <v>30.1</v>
      </c>
      <c r="V280" s="4">
        <f t="shared" si="26"/>
        <v>22.6</v>
      </c>
      <c r="W280" s="4">
        <f t="shared" si="27"/>
        <v>33.900000000000006</v>
      </c>
      <c r="AD280" s="4">
        <v>1</v>
      </c>
      <c r="AE280" s="4"/>
      <c r="AF280" s="4">
        <f t="shared" si="24"/>
        <v>728</v>
      </c>
      <c r="AG280" s="4">
        <f t="shared" si="28"/>
        <v>387</v>
      </c>
      <c r="AH280" s="4">
        <f t="shared" si="29"/>
        <v>580.5</v>
      </c>
    </row>
    <row r="281" spans="1:40" x14ac:dyDescent="0.25">
      <c r="A281" s="1">
        <v>43917</v>
      </c>
      <c r="B281" t="s">
        <v>393</v>
      </c>
      <c r="C281" t="s">
        <v>300</v>
      </c>
      <c r="D281">
        <v>117</v>
      </c>
      <c r="E281">
        <v>1</v>
      </c>
      <c r="F281">
        <v>1</v>
      </c>
      <c r="G281" t="s">
        <v>12</v>
      </c>
      <c r="H281" t="s">
        <v>13</v>
      </c>
      <c r="I281">
        <v>3.6200000000000003E-2</v>
      </c>
      <c r="J281">
        <v>0.79200000000000004</v>
      </c>
      <c r="K281">
        <v>20.6</v>
      </c>
      <c r="L281" t="s">
        <v>14</v>
      </c>
      <c r="M281" t="s">
        <v>13</v>
      </c>
      <c r="N281">
        <v>1.24</v>
      </c>
      <c r="O281">
        <v>21.3</v>
      </c>
      <c r="P281">
        <v>556</v>
      </c>
      <c r="R281" s="4">
        <v>1.5</v>
      </c>
      <c r="S281" s="4">
        <v>1</v>
      </c>
      <c r="T281" s="4"/>
      <c r="U281" s="4">
        <f t="shared" si="25"/>
        <v>20.6</v>
      </c>
      <c r="V281" s="4">
        <f t="shared" si="26"/>
        <v>13.100000000000001</v>
      </c>
      <c r="W281" s="4">
        <f t="shared" si="27"/>
        <v>19.650000000000002</v>
      </c>
      <c r="AD281" s="4">
        <v>1</v>
      </c>
      <c r="AE281" s="4"/>
      <c r="AF281" s="4">
        <f t="shared" si="24"/>
        <v>556</v>
      </c>
      <c r="AG281" s="4">
        <f t="shared" si="28"/>
        <v>215</v>
      </c>
      <c r="AH281" s="4">
        <f t="shared" si="29"/>
        <v>322.5</v>
      </c>
    </row>
    <row r="282" spans="1:40" x14ac:dyDescent="0.25">
      <c r="A282" s="1">
        <v>43917</v>
      </c>
      <c r="B282" t="s">
        <v>393</v>
      </c>
      <c r="C282" t="s">
        <v>301</v>
      </c>
      <c r="D282">
        <v>118</v>
      </c>
      <c r="E282">
        <v>1</v>
      </c>
      <c r="F282">
        <v>1</v>
      </c>
      <c r="G282" t="s">
        <v>12</v>
      </c>
      <c r="H282" t="s">
        <v>13</v>
      </c>
      <c r="I282">
        <v>2.6599999999999999E-2</v>
      </c>
      <c r="J282">
        <v>0.51</v>
      </c>
      <c r="K282">
        <v>15.9</v>
      </c>
      <c r="L282" t="s">
        <v>14</v>
      </c>
      <c r="M282" t="s">
        <v>13</v>
      </c>
      <c r="N282">
        <v>1.02</v>
      </c>
      <c r="O282">
        <v>17.8</v>
      </c>
      <c r="P282">
        <v>466</v>
      </c>
      <c r="R282" s="4">
        <v>1.5</v>
      </c>
      <c r="S282" s="4">
        <v>1</v>
      </c>
      <c r="T282" s="4"/>
      <c r="U282" s="4">
        <f t="shared" si="25"/>
        <v>15.9</v>
      </c>
      <c r="V282" s="4">
        <f t="shared" si="26"/>
        <v>8.4</v>
      </c>
      <c r="W282" s="4">
        <f t="shared" si="27"/>
        <v>12.600000000000001</v>
      </c>
      <c r="AD282" s="4">
        <v>1</v>
      </c>
      <c r="AE282" s="4"/>
      <c r="AF282" s="4">
        <f t="shared" si="24"/>
        <v>466</v>
      </c>
      <c r="AG282" s="4">
        <f t="shared" si="28"/>
        <v>125</v>
      </c>
      <c r="AH282" s="4">
        <f t="shared" si="29"/>
        <v>187.5</v>
      </c>
    </row>
    <row r="283" spans="1:40" x14ac:dyDescent="0.25">
      <c r="A283" s="1">
        <v>43917</v>
      </c>
      <c r="B283" t="s">
        <v>393</v>
      </c>
      <c r="C283" t="s">
        <v>302</v>
      </c>
      <c r="D283">
        <v>119</v>
      </c>
      <c r="E283">
        <v>1</v>
      </c>
      <c r="F283">
        <v>1</v>
      </c>
      <c r="G283" t="s">
        <v>12</v>
      </c>
      <c r="H283" t="s">
        <v>13</v>
      </c>
      <c r="I283">
        <v>0.16700000000000001</v>
      </c>
      <c r="J283">
        <v>3.25</v>
      </c>
      <c r="K283">
        <v>63</v>
      </c>
      <c r="L283" t="s">
        <v>14</v>
      </c>
      <c r="M283" t="s">
        <v>13</v>
      </c>
      <c r="N283">
        <v>1.1599999999999999</v>
      </c>
      <c r="O283">
        <v>20</v>
      </c>
      <c r="P283">
        <v>524</v>
      </c>
      <c r="R283" s="4">
        <v>1.5</v>
      </c>
      <c r="S283" s="4">
        <v>1</v>
      </c>
      <c r="T283" s="4"/>
      <c r="U283" s="4">
        <f t="shared" si="25"/>
        <v>63</v>
      </c>
      <c r="V283" s="4">
        <f t="shared" si="26"/>
        <v>55.5</v>
      </c>
      <c r="W283" s="4">
        <f t="shared" si="27"/>
        <v>83.25</v>
      </c>
      <c r="AD283" s="4">
        <v>1</v>
      </c>
      <c r="AE283" s="4"/>
      <c r="AF283" s="4">
        <f t="shared" si="24"/>
        <v>524</v>
      </c>
      <c r="AG283" s="4">
        <f t="shared" si="28"/>
        <v>183</v>
      </c>
      <c r="AH283" s="4">
        <f t="shared" si="29"/>
        <v>274.5</v>
      </c>
    </row>
    <row r="284" spans="1:40" x14ac:dyDescent="0.25">
      <c r="A284" s="1">
        <v>43917</v>
      </c>
      <c r="B284" t="s">
        <v>393</v>
      </c>
      <c r="C284" t="s">
        <v>303</v>
      </c>
      <c r="D284">
        <v>120</v>
      </c>
      <c r="E284">
        <v>1</v>
      </c>
      <c r="F284">
        <v>1</v>
      </c>
      <c r="G284" t="s">
        <v>12</v>
      </c>
      <c r="H284" t="s">
        <v>13</v>
      </c>
      <c r="I284">
        <v>5.8400000000000001E-2</v>
      </c>
      <c r="J284">
        <v>1.25</v>
      </c>
      <c r="K284">
        <v>28.3</v>
      </c>
      <c r="L284" t="s">
        <v>14</v>
      </c>
      <c r="M284" t="s">
        <v>13</v>
      </c>
      <c r="N284">
        <v>1.57</v>
      </c>
      <c r="O284">
        <v>27.2</v>
      </c>
      <c r="P284">
        <v>708</v>
      </c>
      <c r="R284" s="4">
        <v>1.5</v>
      </c>
      <c r="S284" s="4">
        <v>1</v>
      </c>
      <c r="T284" s="4"/>
      <c r="U284" s="4">
        <f t="shared" si="25"/>
        <v>28.3</v>
      </c>
      <c r="V284" s="4">
        <f t="shared" si="26"/>
        <v>20.8</v>
      </c>
      <c r="W284" s="4">
        <f t="shared" si="27"/>
        <v>31.200000000000003</v>
      </c>
      <c r="AD284" s="4">
        <v>1</v>
      </c>
      <c r="AE284" s="4"/>
      <c r="AF284" s="4">
        <f t="shared" si="24"/>
        <v>708</v>
      </c>
      <c r="AG284" s="4">
        <f t="shared" si="28"/>
        <v>367</v>
      </c>
      <c r="AH284" s="4">
        <f t="shared" si="29"/>
        <v>550.5</v>
      </c>
    </row>
    <row r="285" spans="1:40" x14ac:dyDescent="0.25">
      <c r="A285" s="1">
        <v>43917</v>
      </c>
      <c r="B285" t="s">
        <v>393</v>
      </c>
      <c r="C285" t="s">
        <v>325</v>
      </c>
      <c r="D285" t="s">
        <v>18</v>
      </c>
      <c r="E285">
        <v>1</v>
      </c>
      <c r="F285">
        <v>1</v>
      </c>
      <c r="G285" t="s">
        <v>12</v>
      </c>
      <c r="H285" t="s">
        <v>13</v>
      </c>
      <c r="I285">
        <v>6.1800000000000001E-2</v>
      </c>
      <c r="J285">
        <v>1.1000000000000001</v>
      </c>
      <c r="K285">
        <v>25.7</v>
      </c>
      <c r="L285" t="s">
        <v>14</v>
      </c>
      <c r="M285" t="s">
        <v>13</v>
      </c>
      <c r="N285">
        <v>0.498</v>
      </c>
      <c r="O285">
        <v>8.64</v>
      </c>
      <c r="P285">
        <v>229</v>
      </c>
      <c r="R285" s="4">
        <v>1</v>
      </c>
      <c r="S285" s="4">
        <v>1</v>
      </c>
      <c r="T285" s="4"/>
      <c r="U285" s="4">
        <f t="shared" si="25"/>
        <v>25.7</v>
      </c>
      <c r="V285" s="4">
        <f t="shared" si="26"/>
        <v>25.7</v>
      </c>
      <c r="W285" s="4">
        <f t="shared" si="27"/>
        <v>25.7</v>
      </c>
      <c r="X285" s="5">
        <f>100*(W285-25)/25</f>
        <v>2.7999999999999972</v>
      </c>
      <c r="Y285" s="5" t="str">
        <f>IF((ABS(X285))&lt;=20,"PASS","FAIL")</f>
        <v>PASS</v>
      </c>
      <c r="AD285" s="4">
        <v>1</v>
      </c>
      <c r="AE285" s="4"/>
      <c r="AF285" s="4">
        <f t="shared" si="24"/>
        <v>229</v>
      </c>
      <c r="AG285" s="4">
        <f t="shared" si="28"/>
        <v>229</v>
      </c>
      <c r="AH285" s="4">
        <f t="shared" si="29"/>
        <v>229</v>
      </c>
      <c r="AI285" s="5">
        <f>100*(AH285-250)/250</f>
        <v>-8.4</v>
      </c>
      <c r="AJ285" s="5" t="str">
        <f>IF((ABS(AI285))&lt;=20,"PASS","FAIL")</f>
        <v>PASS</v>
      </c>
    </row>
    <row r="286" spans="1:40" x14ac:dyDescent="0.25">
      <c r="A286" s="1">
        <v>43917</v>
      </c>
      <c r="B286" t="s">
        <v>393</v>
      </c>
      <c r="C286" t="s">
        <v>189</v>
      </c>
      <c r="D286" t="s">
        <v>23</v>
      </c>
      <c r="E286">
        <v>1</v>
      </c>
      <c r="F286">
        <v>1</v>
      </c>
      <c r="G286" t="s">
        <v>12</v>
      </c>
      <c r="H286" t="s">
        <v>13</v>
      </c>
      <c r="I286">
        <v>-1.7600000000000001E-2</v>
      </c>
      <c r="J286">
        <v>-0.40600000000000003</v>
      </c>
      <c r="K286">
        <v>0.96199999999999997</v>
      </c>
      <c r="L286" t="s">
        <v>14</v>
      </c>
      <c r="M286" t="s">
        <v>13</v>
      </c>
      <c r="N286">
        <v>-2.0300000000000001E-3</v>
      </c>
      <c r="O286">
        <v>1.9099999999999999E-2</v>
      </c>
      <c r="P286">
        <v>4.74</v>
      </c>
      <c r="R286" s="4">
        <v>1</v>
      </c>
      <c r="S286" s="4">
        <v>1</v>
      </c>
      <c r="T286" s="4"/>
      <c r="U286" s="4">
        <f t="shared" si="25"/>
        <v>0.96199999999999997</v>
      </c>
      <c r="V286" s="4">
        <f t="shared" si="26"/>
        <v>0.96199999999999997</v>
      </c>
      <c r="W286" s="4">
        <f t="shared" si="27"/>
        <v>0.96199999999999997</v>
      </c>
      <c r="AD286" s="4">
        <v>1</v>
      </c>
      <c r="AE286" s="4"/>
      <c r="AF286" s="4">
        <f t="shared" si="24"/>
        <v>4.74</v>
      </c>
      <c r="AG286" s="4">
        <f t="shared" si="28"/>
        <v>4.74</v>
      </c>
      <c r="AH286" s="4">
        <f t="shared" si="29"/>
        <v>4.74</v>
      </c>
    </row>
    <row r="287" spans="1:40" x14ac:dyDescent="0.25">
      <c r="A287" s="1">
        <v>43917</v>
      </c>
      <c r="B287" t="s">
        <v>393</v>
      </c>
      <c r="C287" t="s">
        <v>304</v>
      </c>
      <c r="D287">
        <v>121</v>
      </c>
      <c r="E287">
        <v>1</v>
      </c>
      <c r="F287">
        <v>1</v>
      </c>
      <c r="G287" t="s">
        <v>12</v>
      </c>
      <c r="H287" t="s">
        <v>13</v>
      </c>
      <c r="I287">
        <v>8.1199999999999994E-2</v>
      </c>
      <c r="J287">
        <v>1.7</v>
      </c>
      <c r="K287">
        <v>35.9</v>
      </c>
      <c r="L287" t="s">
        <v>14</v>
      </c>
      <c r="M287" t="s">
        <v>13</v>
      </c>
      <c r="N287">
        <v>1.75</v>
      </c>
      <c r="O287">
        <v>30.3</v>
      </c>
      <c r="P287">
        <v>789</v>
      </c>
      <c r="R287" s="4">
        <v>1.5</v>
      </c>
      <c r="S287" s="4">
        <v>1</v>
      </c>
      <c r="T287" s="4"/>
      <c r="U287" s="4">
        <f t="shared" si="25"/>
        <v>35.9</v>
      </c>
      <c r="V287" s="4">
        <f t="shared" si="26"/>
        <v>28.4</v>
      </c>
      <c r="W287" s="4">
        <f t="shared" si="27"/>
        <v>42.599999999999994</v>
      </c>
      <c r="AD287" s="4">
        <v>1</v>
      </c>
      <c r="AE287" s="4"/>
      <c r="AF287" s="4">
        <f t="shared" si="24"/>
        <v>789</v>
      </c>
      <c r="AG287" s="4">
        <f t="shared" si="28"/>
        <v>448</v>
      </c>
      <c r="AH287" s="4">
        <f t="shared" si="29"/>
        <v>672</v>
      </c>
    </row>
    <row r="288" spans="1:40" x14ac:dyDescent="0.25">
      <c r="A288" s="1">
        <v>43917</v>
      </c>
      <c r="B288" t="s">
        <v>393</v>
      </c>
      <c r="C288" t="s">
        <v>305</v>
      </c>
      <c r="D288">
        <v>122</v>
      </c>
      <c r="E288">
        <v>1</v>
      </c>
      <c r="F288">
        <v>1</v>
      </c>
      <c r="G288" t="s">
        <v>12</v>
      </c>
      <c r="H288" t="s">
        <v>13</v>
      </c>
      <c r="I288">
        <v>3.7199999999999997E-2</v>
      </c>
      <c r="J288">
        <v>0.83399999999999996</v>
      </c>
      <c r="K288">
        <v>21.3</v>
      </c>
      <c r="L288" t="s">
        <v>14</v>
      </c>
      <c r="M288" t="s">
        <v>13</v>
      </c>
      <c r="N288">
        <v>0.998</v>
      </c>
      <c r="O288">
        <v>17.2</v>
      </c>
      <c r="P288">
        <v>450</v>
      </c>
      <c r="R288" s="4">
        <v>1.5</v>
      </c>
      <c r="S288" s="4">
        <v>1</v>
      </c>
      <c r="T288" s="4"/>
      <c r="U288" s="4">
        <f t="shared" si="25"/>
        <v>21.3</v>
      </c>
      <c r="V288" s="4">
        <f t="shared" si="26"/>
        <v>13.8</v>
      </c>
      <c r="W288" s="4">
        <f t="shared" si="27"/>
        <v>20.700000000000003</v>
      </c>
      <c r="AD288" s="4">
        <v>1</v>
      </c>
      <c r="AE288" s="4"/>
      <c r="AF288" s="4">
        <f t="shared" si="24"/>
        <v>450</v>
      </c>
      <c r="AG288" s="4">
        <f t="shared" si="28"/>
        <v>109</v>
      </c>
      <c r="AH288" s="4">
        <f t="shared" si="29"/>
        <v>163.5</v>
      </c>
    </row>
    <row r="289" spans="1:40" x14ac:dyDescent="0.25">
      <c r="A289" s="1">
        <v>43917</v>
      </c>
      <c r="B289" t="s">
        <v>393</v>
      </c>
      <c r="C289" t="s">
        <v>306</v>
      </c>
      <c r="D289">
        <v>123</v>
      </c>
      <c r="E289">
        <v>1</v>
      </c>
      <c r="F289">
        <v>1</v>
      </c>
      <c r="G289" t="s">
        <v>12</v>
      </c>
      <c r="H289" t="s">
        <v>13</v>
      </c>
      <c r="I289">
        <v>5.4199999999999998E-2</v>
      </c>
      <c r="J289">
        <v>1.18</v>
      </c>
      <c r="K289">
        <v>27</v>
      </c>
      <c r="L289" t="s">
        <v>14</v>
      </c>
      <c r="M289" t="s">
        <v>13</v>
      </c>
      <c r="N289">
        <v>1.06</v>
      </c>
      <c r="O289">
        <v>18.3</v>
      </c>
      <c r="P289">
        <v>478</v>
      </c>
      <c r="R289" s="4">
        <v>1.5</v>
      </c>
      <c r="S289" s="4">
        <v>1</v>
      </c>
      <c r="T289" s="4"/>
      <c r="U289" s="4">
        <f t="shared" si="25"/>
        <v>27</v>
      </c>
      <c r="V289" s="4">
        <f t="shared" si="26"/>
        <v>19.5</v>
      </c>
      <c r="W289" s="4">
        <f t="shared" si="27"/>
        <v>29.25</v>
      </c>
      <c r="AD289" s="4">
        <v>1</v>
      </c>
      <c r="AE289" s="4"/>
      <c r="AF289" s="4">
        <f t="shared" si="24"/>
        <v>478</v>
      </c>
      <c r="AG289" s="4">
        <f t="shared" si="28"/>
        <v>137</v>
      </c>
      <c r="AH289" s="4">
        <f t="shared" si="29"/>
        <v>205.5</v>
      </c>
    </row>
    <row r="290" spans="1:40" x14ac:dyDescent="0.25">
      <c r="A290" s="1">
        <v>43917</v>
      </c>
      <c r="B290" t="s">
        <v>393</v>
      </c>
      <c r="C290" t="s">
        <v>307</v>
      </c>
      <c r="D290">
        <v>124</v>
      </c>
      <c r="E290">
        <v>1</v>
      </c>
      <c r="F290">
        <v>1</v>
      </c>
      <c r="G290" t="s">
        <v>12</v>
      </c>
      <c r="H290" t="s">
        <v>13</v>
      </c>
      <c r="I290">
        <v>6.4000000000000001E-2</v>
      </c>
      <c r="J290">
        <v>1.58</v>
      </c>
      <c r="K290">
        <v>33.799999999999997</v>
      </c>
      <c r="L290" t="s">
        <v>14</v>
      </c>
      <c r="M290" t="s">
        <v>13</v>
      </c>
      <c r="N290">
        <v>1.57</v>
      </c>
      <c r="O290">
        <v>27.1</v>
      </c>
      <c r="P290">
        <v>705</v>
      </c>
      <c r="R290" s="4">
        <v>1.5</v>
      </c>
      <c r="S290" s="4">
        <v>1</v>
      </c>
      <c r="T290" s="4"/>
      <c r="U290" s="4">
        <f t="shared" si="25"/>
        <v>33.799999999999997</v>
      </c>
      <c r="V290" s="4">
        <f t="shared" si="26"/>
        <v>26.299999999999997</v>
      </c>
      <c r="W290" s="4">
        <f t="shared" si="27"/>
        <v>39.449999999999996</v>
      </c>
      <c r="AD290" s="4">
        <v>1</v>
      </c>
      <c r="AE290" s="4"/>
      <c r="AF290" s="4">
        <f t="shared" si="24"/>
        <v>705</v>
      </c>
      <c r="AG290" s="4">
        <f t="shared" si="28"/>
        <v>364</v>
      </c>
      <c r="AH290" s="4">
        <f t="shared" si="29"/>
        <v>546</v>
      </c>
    </row>
    <row r="291" spans="1:40" x14ac:dyDescent="0.25">
      <c r="A291" s="1">
        <v>43917</v>
      </c>
      <c r="B291" t="s">
        <v>393</v>
      </c>
      <c r="C291" t="s">
        <v>308</v>
      </c>
      <c r="D291">
        <v>125</v>
      </c>
      <c r="E291">
        <v>1</v>
      </c>
      <c r="F291">
        <v>1</v>
      </c>
      <c r="G291" t="s">
        <v>12</v>
      </c>
      <c r="H291" t="s">
        <v>13</v>
      </c>
      <c r="I291">
        <v>0.17</v>
      </c>
      <c r="J291">
        <v>3.3</v>
      </c>
      <c r="K291">
        <v>63.9</v>
      </c>
      <c r="L291" t="s">
        <v>14</v>
      </c>
      <c r="M291" t="s">
        <v>13</v>
      </c>
      <c r="N291">
        <v>1.27</v>
      </c>
      <c r="O291">
        <v>21.9</v>
      </c>
      <c r="P291">
        <v>571</v>
      </c>
      <c r="R291" s="4">
        <v>1.5</v>
      </c>
      <c r="S291" s="4">
        <v>1</v>
      </c>
      <c r="T291" s="4"/>
      <c r="U291" s="4">
        <f t="shared" si="25"/>
        <v>63.9</v>
      </c>
      <c r="V291" s="4">
        <f t="shared" si="26"/>
        <v>56.4</v>
      </c>
      <c r="W291" s="4">
        <f t="shared" si="27"/>
        <v>84.6</v>
      </c>
      <c r="Z291" s="7">
        <f>ABS(100*ABS(W291-W283)/AVERAGE(W291,W283))</f>
        <v>1.6085790884718432</v>
      </c>
      <c r="AA291" s="7" t="str">
        <f>IF(W291&gt;10, (IF((AND(Z291&gt;=0,Z291&lt;=20)=TRUE),"PASS","FAIL")),(IF((AND(Z291&gt;=0,Z291&lt;=50)=TRUE),"PASS","FAIL")))</f>
        <v>PASS</v>
      </c>
      <c r="AD291" s="4">
        <v>1</v>
      </c>
      <c r="AE291" s="4"/>
      <c r="AF291" s="4">
        <f t="shared" si="24"/>
        <v>571</v>
      </c>
      <c r="AG291" s="4">
        <f t="shared" si="28"/>
        <v>230</v>
      </c>
      <c r="AH291" s="4">
        <f t="shared" si="29"/>
        <v>345</v>
      </c>
      <c r="AK291" s="7">
        <f>ABS(100*ABS(AH291-AH283)/AVERAGE(AH291,AH283))</f>
        <v>22.760290556900728</v>
      </c>
      <c r="AL291" s="7" t="str">
        <f>IF(AH291&gt;10, (IF((AND(AK291&gt;=0,AK291&lt;=20)=TRUE),"PASS","FAIL")),(IF((AND(AK291&gt;=0,AK291&lt;=50)=TRUE),"PASS","FAIL")))</f>
        <v>FAIL</v>
      </c>
    </row>
    <row r="292" spans="1:40" x14ac:dyDescent="0.25">
      <c r="A292" s="1">
        <v>43917</v>
      </c>
      <c r="B292" t="s">
        <v>393</v>
      </c>
      <c r="C292" t="s">
        <v>309</v>
      </c>
      <c r="D292">
        <v>126</v>
      </c>
      <c r="E292">
        <v>1</v>
      </c>
      <c r="F292">
        <v>1</v>
      </c>
      <c r="G292" t="s">
        <v>12</v>
      </c>
      <c r="H292" t="s">
        <v>13</v>
      </c>
      <c r="I292">
        <v>0.11</v>
      </c>
      <c r="J292">
        <v>2.2000000000000002</v>
      </c>
      <c r="K292">
        <v>44.5</v>
      </c>
      <c r="L292" t="s">
        <v>14</v>
      </c>
      <c r="M292" t="s">
        <v>13</v>
      </c>
      <c r="N292">
        <v>1.84</v>
      </c>
      <c r="O292">
        <v>31.9</v>
      </c>
      <c r="P292">
        <v>829</v>
      </c>
      <c r="R292" s="4">
        <v>1.5</v>
      </c>
      <c r="S292" s="4">
        <v>1</v>
      </c>
      <c r="T292" s="4"/>
      <c r="U292" s="4">
        <f t="shared" si="25"/>
        <v>44.5</v>
      </c>
      <c r="V292" s="4">
        <f t="shared" si="26"/>
        <v>37</v>
      </c>
      <c r="W292" s="4">
        <f t="shared" si="27"/>
        <v>55.5</v>
      </c>
      <c r="AB292" s="7">
        <f>100*((W292*10250)-(W290*10000))/(1000*250)</f>
        <v>69.750000000000028</v>
      </c>
      <c r="AC292" s="7" t="str">
        <f>IF(W292&gt;30, (IF((AND(AB292&gt;=80,AB292&lt;=120)=TRUE),"PASS","FAIL")),(IF((AND(AB292&gt;=50,AB292&lt;=150)=TRUE),"PASS","FAIL")))</f>
        <v>FAIL</v>
      </c>
      <c r="AD292" s="4">
        <v>1</v>
      </c>
      <c r="AE292" s="4"/>
      <c r="AF292" s="4">
        <f t="shared" si="24"/>
        <v>829</v>
      </c>
      <c r="AG292" s="4">
        <f t="shared" si="28"/>
        <v>488</v>
      </c>
      <c r="AH292" s="4">
        <f t="shared" si="29"/>
        <v>732</v>
      </c>
      <c r="AM292" s="7">
        <f>100*((AH292*10250)-(AH290*10000))/(10000*250)</f>
        <v>81.72</v>
      </c>
      <c r="AN292" s="7" t="str">
        <f>IF(AH292&gt;30, (IF((AND(AM292&gt;=80,AM292&lt;=120)=TRUE),"PASS","FAIL")),(IF((AND(AM292&gt;=50,AM292&lt;=150)=TRUE),"PASS","FAIL")))</f>
        <v>PASS</v>
      </c>
    </row>
    <row r="293" spans="1:40" x14ac:dyDescent="0.25">
      <c r="A293" s="1">
        <v>43917</v>
      </c>
      <c r="B293" t="s">
        <v>393</v>
      </c>
      <c r="C293" t="s">
        <v>310</v>
      </c>
      <c r="D293">
        <v>127</v>
      </c>
      <c r="E293">
        <v>1</v>
      </c>
      <c r="F293">
        <v>1</v>
      </c>
      <c r="G293" t="s">
        <v>12</v>
      </c>
      <c r="H293" t="s">
        <v>13</v>
      </c>
      <c r="I293">
        <v>2.63E-2</v>
      </c>
      <c r="J293">
        <v>0.48699999999999999</v>
      </c>
      <c r="K293">
        <v>15.5</v>
      </c>
      <c r="L293" t="s">
        <v>14</v>
      </c>
      <c r="M293" t="s">
        <v>13</v>
      </c>
      <c r="N293">
        <v>1.01</v>
      </c>
      <c r="O293">
        <v>17.3</v>
      </c>
      <c r="P293">
        <v>454</v>
      </c>
      <c r="R293" s="4">
        <v>1.5</v>
      </c>
      <c r="S293" s="4">
        <v>1</v>
      </c>
      <c r="T293" s="4"/>
      <c r="U293" s="4">
        <f t="shared" si="25"/>
        <v>15.5</v>
      </c>
      <c r="V293" s="4">
        <f t="shared" si="26"/>
        <v>8</v>
      </c>
      <c r="W293" s="4">
        <f t="shared" si="27"/>
        <v>12</v>
      </c>
      <c r="AD293" s="4">
        <v>1</v>
      </c>
      <c r="AE293" s="4"/>
      <c r="AF293" s="4">
        <f t="shared" si="24"/>
        <v>454</v>
      </c>
      <c r="AG293" s="4">
        <f t="shared" si="28"/>
        <v>113</v>
      </c>
      <c r="AH293" s="4">
        <f t="shared" si="29"/>
        <v>169.5</v>
      </c>
    </row>
    <row r="294" spans="1:40" x14ac:dyDescent="0.25">
      <c r="A294" s="1">
        <v>43917</v>
      </c>
      <c r="B294" t="s">
        <v>393</v>
      </c>
      <c r="C294" t="s">
        <v>311</v>
      </c>
      <c r="D294">
        <v>128</v>
      </c>
      <c r="E294">
        <v>1</v>
      </c>
      <c r="F294">
        <v>1</v>
      </c>
      <c r="G294" t="s">
        <v>12</v>
      </c>
      <c r="H294" t="s">
        <v>13</v>
      </c>
      <c r="I294">
        <v>5.6599999999999998E-2</v>
      </c>
      <c r="J294">
        <v>1.23</v>
      </c>
      <c r="K294">
        <v>27.8</v>
      </c>
      <c r="L294" t="s">
        <v>14</v>
      </c>
      <c r="M294" t="s">
        <v>13</v>
      </c>
      <c r="N294">
        <v>1.55</v>
      </c>
      <c r="O294">
        <v>26.8</v>
      </c>
      <c r="P294">
        <v>699</v>
      </c>
      <c r="R294" s="4">
        <v>1.5</v>
      </c>
      <c r="S294" s="4">
        <v>1</v>
      </c>
      <c r="T294" s="4"/>
      <c r="U294" s="4">
        <f t="shared" si="25"/>
        <v>27.8</v>
      </c>
      <c r="V294" s="4">
        <f t="shared" si="26"/>
        <v>20.3</v>
      </c>
      <c r="W294" s="4">
        <f t="shared" si="27"/>
        <v>30.450000000000003</v>
      </c>
      <c r="AD294" s="4">
        <v>1</v>
      </c>
      <c r="AE294" s="4"/>
      <c r="AF294" s="4">
        <f t="shared" si="24"/>
        <v>699</v>
      </c>
      <c r="AG294" s="4">
        <f t="shared" si="28"/>
        <v>358</v>
      </c>
      <c r="AH294" s="4">
        <f t="shared" si="29"/>
        <v>537</v>
      </c>
    </row>
    <row r="295" spans="1:40" x14ac:dyDescent="0.25">
      <c r="A295" s="1">
        <v>43917</v>
      </c>
      <c r="B295" t="s">
        <v>393</v>
      </c>
      <c r="C295" t="s">
        <v>312</v>
      </c>
      <c r="D295">
        <v>129</v>
      </c>
      <c r="E295">
        <v>1</v>
      </c>
      <c r="F295">
        <v>1</v>
      </c>
      <c r="G295" t="s">
        <v>12</v>
      </c>
      <c r="H295" t="s">
        <v>13</v>
      </c>
      <c r="I295">
        <v>4.58E-2</v>
      </c>
      <c r="J295">
        <v>1.02</v>
      </c>
      <c r="K295">
        <v>24.4</v>
      </c>
      <c r="L295" t="s">
        <v>14</v>
      </c>
      <c r="M295" t="s">
        <v>13</v>
      </c>
      <c r="N295">
        <v>0.86799999999999999</v>
      </c>
      <c r="O295">
        <v>15</v>
      </c>
      <c r="P295">
        <v>394</v>
      </c>
      <c r="R295" s="4">
        <v>1.5</v>
      </c>
      <c r="S295" s="4">
        <v>1</v>
      </c>
      <c r="T295" s="4"/>
      <c r="U295" s="4">
        <f t="shared" si="25"/>
        <v>24.4</v>
      </c>
      <c r="V295" s="4">
        <f t="shared" si="26"/>
        <v>16.899999999999999</v>
      </c>
      <c r="W295" s="4">
        <f t="shared" si="27"/>
        <v>25.349999999999998</v>
      </c>
      <c r="AD295" s="4">
        <v>1</v>
      </c>
      <c r="AE295" s="4"/>
      <c r="AF295" s="4">
        <f t="shared" si="24"/>
        <v>394</v>
      </c>
      <c r="AG295" s="4">
        <f t="shared" si="28"/>
        <v>53</v>
      </c>
      <c r="AH295" s="4">
        <f t="shared" si="29"/>
        <v>79.5</v>
      </c>
    </row>
    <row r="296" spans="1:40" x14ac:dyDescent="0.25">
      <c r="A296" s="1">
        <v>43917</v>
      </c>
      <c r="B296" t="s">
        <v>393</v>
      </c>
      <c r="C296" t="s">
        <v>313</v>
      </c>
      <c r="D296">
        <v>130</v>
      </c>
      <c r="E296">
        <v>1</v>
      </c>
      <c r="F296">
        <v>1</v>
      </c>
      <c r="G296" t="s">
        <v>12</v>
      </c>
      <c r="H296" t="s">
        <v>13</v>
      </c>
      <c r="I296">
        <v>0.10199999999999999</v>
      </c>
      <c r="J296">
        <v>2.09</v>
      </c>
      <c r="K296">
        <v>42.6</v>
      </c>
      <c r="L296" t="s">
        <v>14</v>
      </c>
      <c r="M296" t="s">
        <v>13</v>
      </c>
      <c r="N296">
        <v>4.5</v>
      </c>
      <c r="O296">
        <v>79</v>
      </c>
      <c r="P296">
        <v>2030</v>
      </c>
      <c r="Q296">
        <f>(O296-0.0528)/0.0377</f>
        <v>2094.0901856763926</v>
      </c>
      <c r="R296" s="4">
        <v>1.5</v>
      </c>
      <c r="S296" s="4">
        <v>1</v>
      </c>
      <c r="T296" s="4"/>
      <c r="U296" s="4">
        <f t="shared" si="25"/>
        <v>42.6</v>
      </c>
      <c r="V296" s="4">
        <f t="shared" si="26"/>
        <v>35.1</v>
      </c>
      <c r="W296" s="4">
        <f t="shared" si="27"/>
        <v>52.650000000000006</v>
      </c>
      <c r="AD296" s="4">
        <v>3</v>
      </c>
      <c r="AE296" s="4" t="s">
        <v>410</v>
      </c>
      <c r="AF296" s="4">
        <f t="shared" si="24"/>
        <v>2030</v>
      </c>
      <c r="AG296" s="4">
        <f t="shared" si="28"/>
        <v>1689</v>
      </c>
      <c r="AH296" s="4">
        <f t="shared" si="29"/>
        <v>2533.5</v>
      </c>
    </row>
    <row r="297" spans="1:40" x14ac:dyDescent="0.25">
      <c r="A297" s="1">
        <v>43917</v>
      </c>
      <c r="B297" t="s">
        <v>393</v>
      </c>
      <c r="C297" t="s">
        <v>325</v>
      </c>
      <c r="D297" t="s">
        <v>18</v>
      </c>
      <c r="E297">
        <v>1</v>
      </c>
      <c r="F297">
        <v>1</v>
      </c>
      <c r="G297" t="s">
        <v>12</v>
      </c>
      <c r="H297" t="s">
        <v>13</v>
      </c>
      <c r="I297">
        <v>6.2600000000000003E-2</v>
      </c>
      <c r="J297">
        <v>1.1499999999999999</v>
      </c>
      <c r="K297">
        <v>26.5</v>
      </c>
      <c r="L297" t="s">
        <v>14</v>
      </c>
      <c r="M297" t="s">
        <v>13</v>
      </c>
      <c r="N297">
        <v>0.48899999999999999</v>
      </c>
      <c r="O297">
        <v>8.4600000000000009</v>
      </c>
      <c r="P297">
        <v>224</v>
      </c>
      <c r="R297" s="4">
        <v>1</v>
      </c>
      <c r="S297" s="4">
        <v>1</v>
      </c>
      <c r="T297" s="4"/>
      <c r="U297" s="4">
        <f t="shared" si="25"/>
        <v>26.5</v>
      </c>
      <c r="V297" s="4">
        <f t="shared" si="26"/>
        <v>26.5</v>
      </c>
      <c r="W297" s="4">
        <f t="shared" si="27"/>
        <v>26.5</v>
      </c>
      <c r="X297" s="5">
        <f>100*(W297-25)/25</f>
        <v>6</v>
      </c>
      <c r="Y297" s="5" t="str">
        <f>IF((ABS(X297))&lt;=20,"PASS","FAIL")</f>
        <v>PASS</v>
      </c>
      <c r="AD297" s="4">
        <v>1</v>
      </c>
      <c r="AE297" s="4"/>
      <c r="AF297" s="4">
        <f t="shared" si="24"/>
        <v>224</v>
      </c>
      <c r="AG297" s="4">
        <f t="shared" si="28"/>
        <v>224</v>
      </c>
      <c r="AH297" s="4">
        <f t="shared" si="29"/>
        <v>224</v>
      </c>
      <c r="AI297" s="5">
        <f>100*(AH297-250)/250</f>
        <v>-10.4</v>
      </c>
      <c r="AJ297" s="5" t="str">
        <f>IF((ABS(AI297))&lt;=20,"PASS","FAIL")</f>
        <v>PASS</v>
      </c>
    </row>
    <row r="298" spans="1:40" x14ac:dyDescent="0.25">
      <c r="A298" s="1">
        <v>43917</v>
      </c>
      <c r="B298" t="s">
        <v>393</v>
      </c>
      <c r="C298" t="s">
        <v>189</v>
      </c>
      <c r="D298" t="s">
        <v>23</v>
      </c>
      <c r="E298">
        <v>1</v>
      </c>
      <c r="F298">
        <v>1</v>
      </c>
      <c r="G298" t="s">
        <v>12</v>
      </c>
      <c r="H298" t="s">
        <v>13</v>
      </c>
      <c r="I298">
        <v>-1.4800000000000001E-2</v>
      </c>
      <c r="J298">
        <v>-0.20499999999999999</v>
      </c>
      <c r="K298">
        <v>4.2</v>
      </c>
      <c r="L298" t="s">
        <v>14</v>
      </c>
      <c r="M298" t="s">
        <v>13</v>
      </c>
      <c r="N298">
        <v>3.8600000000000001E-3</v>
      </c>
      <c r="O298">
        <v>4.7899999999999998E-2</v>
      </c>
      <c r="P298">
        <v>5.49</v>
      </c>
      <c r="R298" s="4">
        <v>1</v>
      </c>
      <c r="S298" s="4">
        <v>1</v>
      </c>
      <c r="T298" s="4"/>
      <c r="U298" s="4">
        <f t="shared" si="25"/>
        <v>4.2</v>
      </c>
      <c r="V298" s="4">
        <f t="shared" si="26"/>
        <v>4.2</v>
      </c>
      <c r="W298" s="4">
        <f t="shared" si="27"/>
        <v>4.2</v>
      </c>
      <c r="AD298" s="4">
        <v>1</v>
      </c>
      <c r="AE298" s="4"/>
      <c r="AF298" s="4">
        <f t="shared" si="24"/>
        <v>5.49</v>
      </c>
      <c r="AG298" s="4">
        <f t="shared" si="28"/>
        <v>5.49</v>
      </c>
      <c r="AH298" s="4">
        <f t="shared" si="29"/>
        <v>5.49</v>
      </c>
    </row>
    <row r="299" spans="1:40" x14ac:dyDescent="0.25">
      <c r="A299" s="1">
        <v>43917</v>
      </c>
      <c r="B299" t="s">
        <v>393</v>
      </c>
      <c r="C299" t="s">
        <v>314</v>
      </c>
      <c r="D299">
        <v>131</v>
      </c>
      <c r="E299">
        <v>1</v>
      </c>
      <c r="F299">
        <v>1</v>
      </c>
      <c r="G299" t="s">
        <v>12</v>
      </c>
      <c r="H299" t="s">
        <v>13</v>
      </c>
      <c r="I299">
        <v>9.4700000000000006E-2</v>
      </c>
      <c r="J299">
        <v>1.91</v>
      </c>
      <c r="K299">
        <v>39.5</v>
      </c>
      <c r="L299" t="s">
        <v>14</v>
      </c>
      <c r="M299" t="s">
        <v>13</v>
      </c>
      <c r="N299">
        <v>1.1499999999999999</v>
      </c>
      <c r="O299">
        <v>19.899999999999999</v>
      </c>
      <c r="P299">
        <v>521</v>
      </c>
      <c r="R299" s="4">
        <v>1.5</v>
      </c>
      <c r="S299" s="4">
        <v>1</v>
      </c>
      <c r="T299" s="4"/>
      <c r="U299" s="4">
        <f t="shared" si="25"/>
        <v>39.5</v>
      </c>
      <c r="V299" s="4">
        <f t="shared" si="26"/>
        <v>32</v>
      </c>
      <c r="W299" s="4">
        <f t="shared" si="27"/>
        <v>48</v>
      </c>
      <c r="AD299" s="4">
        <v>1</v>
      </c>
      <c r="AE299" s="4"/>
      <c r="AF299" s="4">
        <f t="shared" si="24"/>
        <v>521</v>
      </c>
      <c r="AG299" s="4">
        <f t="shared" si="28"/>
        <v>180</v>
      </c>
      <c r="AH299" s="4">
        <f t="shared" si="29"/>
        <v>270</v>
      </c>
    </row>
    <row r="300" spans="1:40" x14ac:dyDescent="0.25">
      <c r="A300" s="1">
        <v>43917</v>
      </c>
      <c r="B300" t="s">
        <v>393</v>
      </c>
      <c r="C300" t="s">
        <v>315</v>
      </c>
      <c r="D300">
        <v>132</v>
      </c>
      <c r="E300">
        <v>1</v>
      </c>
      <c r="F300">
        <v>1</v>
      </c>
      <c r="G300" t="s">
        <v>12</v>
      </c>
      <c r="H300" t="s">
        <v>13</v>
      </c>
      <c r="I300">
        <v>2.7099999999999999E-2</v>
      </c>
      <c r="J300">
        <v>0.58199999999999996</v>
      </c>
      <c r="K300">
        <v>17.100000000000001</v>
      </c>
      <c r="L300" t="s">
        <v>14</v>
      </c>
      <c r="M300" t="s">
        <v>13</v>
      </c>
      <c r="N300">
        <v>0.99299999999999999</v>
      </c>
      <c r="O300">
        <v>17.100000000000001</v>
      </c>
      <c r="P300">
        <v>448</v>
      </c>
      <c r="R300" s="4">
        <v>1.5</v>
      </c>
      <c r="S300" s="4">
        <v>1</v>
      </c>
      <c r="T300" s="4"/>
      <c r="U300" s="4">
        <f t="shared" si="25"/>
        <v>17.100000000000001</v>
      </c>
      <c r="V300" s="4">
        <f t="shared" si="26"/>
        <v>9.6000000000000014</v>
      </c>
      <c r="W300" s="4">
        <f t="shared" si="27"/>
        <v>14.400000000000002</v>
      </c>
      <c r="AD300" s="4">
        <v>1</v>
      </c>
      <c r="AE300" s="4"/>
      <c r="AF300" s="4">
        <f t="shared" si="24"/>
        <v>448</v>
      </c>
      <c r="AG300" s="4">
        <f t="shared" si="28"/>
        <v>107</v>
      </c>
      <c r="AH300" s="4">
        <f t="shared" si="29"/>
        <v>160.5</v>
      </c>
    </row>
    <row r="301" spans="1:40" x14ac:dyDescent="0.25">
      <c r="A301" s="1">
        <v>43917</v>
      </c>
      <c r="B301" t="s">
        <v>393</v>
      </c>
      <c r="C301" t="s">
        <v>316</v>
      </c>
      <c r="D301">
        <v>133</v>
      </c>
      <c r="E301">
        <v>1</v>
      </c>
      <c r="F301">
        <v>1</v>
      </c>
      <c r="G301" t="s">
        <v>12</v>
      </c>
      <c r="H301" t="s">
        <v>13</v>
      </c>
      <c r="I301">
        <v>3.7999999999999999E-2</v>
      </c>
      <c r="J301">
        <v>0.83299999999999996</v>
      </c>
      <c r="K301">
        <v>21.2</v>
      </c>
      <c r="L301" t="s">
        <v>14</v>
      </c>
      <c r="M301" t="s">
        <v>13</v>
      </c>
      <c r="N301">
        <v>1.07</v>
      </c>
      <c r="O301">
        <v>18.3</v>
      </c>
      <c r="P301">
        <v>480</v>
      </c>
      <c r="R301" s="4">
        <v>1.5</v>
      </c>
      <c r="S301" s="4">
        <v>1</v>
      </c>
      <c r="T301" s="4"/>
      <c r="U301" s="4">
        <f t="shared" si="25"/>
        <v>21.2</v>
      </c>
      <c r="V301" s="4">
        <f t="shared" si="26"/>
        <v>13.7</v>
      </c>
      <c r="W301" s="4">
        <f t="shared" si="27"/>
        <v>20.549999999999997</v>
      </c>
      <c r="AD301" s="4">
        <v>1</v>
      </c>
      <c r="AE301" s="4"/>
      <c r="AF301" s="4">
        <f t="shared" si="24"/>
        <v>480</v>
      </c>
      <c r="AG301" s="4">
        <f t="shared" si="28"/>
        <v>139</v>
      </c>
      <c r="AH301" s="4">
        <f t="shared" si="29"/>
        <v>208.5</v>
      </c>
    </row>
    <row r="302" spans="1:40" x14ac:dyDescent="0.25">
      <c r="A302" s="1">
        <v>43917</v>
      </c>
      <c r="B302" t="s">
        <v>393</v>
      </c>
      <c r="C302" t="s">
        <v>317</v>
      </c>
      <c r="D302">
        <v>134</v>
      </c>
      <c r="E302">
        <v>1</v>
      </c>
      <c r="F302">
        <v>1</v>
      </c>
      <c r="G302" t="s">
        <v>12</v>
      </c>
      <c r="H302" t="s">
        <v>13</v>
      </c>
      <c r="I302">
        <v>5.1900000000000002E-2</v>
      </c>
      <c r="J302">
        <v>1.1299999999999999</v>
      </c>
      <c r="K302">
        <v>26.2</v>
      </c>
      <c r="L302" t="s">
        <v>14</v>
      </c>
      <c r="M302" t="s">
        <v>13</v>
      </c>
      <c r="N302">
        <v>1.47</v>
      </c>
      <c r="O302">
        <v>25.4</v>
      </c>
      <c r="P302">
        <v>663</v>
      </c>
      <c r="R302" s="4">
        <v>1.5</v>
      </c>
      <c r="S302" s="4">
        <v>1</v>
      </c>
      <c r="T302" s="4"/>
      <c r="U302" s="4">
        <f t="shared" si="25"/>
        <v>26.2</v>
      </c>
      <c r="V302" s="4">
        <f t="shared" si="26"/>
        <v>18.7</v>
      </c>
      <c r="W302" s="4">
        <f t="shared" si="27"/>
        <v>28.049999999999997</v>
      </c>
      <c r="AD302" s="4">
        <v>1</v>
      </c>
      <c r="AE302" s="4"/>
      <c r="AF302" s="4">
        <f t="shared" si="24"/>
        <v>663</v>
      </c>
      <c r="AG302" s="4">
        <f t="shared" si="28"/>
        <v>322</v>
      </c>
      <c r="AH302" s="4">
        <f t="shared" si="29"/>
        <v>483</v>
      </c>
    </row>
    <row r="303" spans="1:40" x14ac:dyDescent="0.25">
      <c r="A303" s="1">
        <v>43917</v>
      </c>
      <c r="B303" t="s">
        <v>393</v>
      </c>
      <c r="C303" t="s">
        <v>318</v>
      </c>
      <c r="D303">
        <v>135</v>
      </c>
      <c r="E303">
        <v>1</v>
      </c>
      <c r="F303">
        <v>1</v>
      </c>
      <c r="G303" t="s">
        <v>12</v>
      </c>
      <c r="H303" t="s">
        <v>13</v>
      </c>
      <c r="I303">
        <v>0.153</v>
      </c>
      <c r="J303">
        <v>3.02</v>
      </c>
      <c r="K303">
        <v>58.9</v>
      </c>
      <c r="L303" t="s">
        <v>14</v>
      </c>
      <c r="M303" t="s">
        <v>13</v>
      </c>
      <c r="N303">
        <v>1.18</v>
      </c>
      <c r="O303">
        <v>20.3</v>
      </c>
      <c r="P303">
        <v>530</v>
      </c>
      <c r="R303" s="4">
        <v>1.5</v>
      </c>
      <c r="S303" s="4">
        <v>1</v>
      </c>
      <c r="T303" s="4"/>
      <c r="U303" s="4">
        <f t="shared" si="25"/>
        <v>58.9</v>
      </c>
      <c r="V303" s="4">
        <f t="shared" si="26"/>
        <v>51.4</v>
      </c>
      <c r="W303" s="4">
        <f t="shared" si="27"/>
        <v>77.099999999999994</v>
      </c>
      <c r="AD303" s="4">
        <v>1</v>
      </c>
      <c r="AE303" s="4"/>
      <c r="AF303" s="4">
        <f t="shared" si="24"/>
        <v>530</v>
      </c>
      <c r="AG303" s="4">
        <f t="shared" si="28"/>
        <v>189</v>
      </c>
      <c r="AH303" s="4">
        <f t="shared" si="29"/>
        <v>283.5</v>
      </c>
    </row>
    <row r="304" spans="1:40" x14ac:dyDescent="0.25">
      <c r="A304" s="1">
        <v>43917</v>
      </c>
      <c r="B304" t="s">
        <v>393</v>
      </c>
      <c r="C304" t="s">
        <v>319</v>
      </c>
      <c r="D304">
        <v>136</v>
      </c>
      <c r="E304">
        <v>1</v>
      </c>
      <c r="F304">
        <v>1</v>
      </c>
      <c r="G304" t="s">
        <v>12</v>
      </c>
      <c r="H304" t="s">
        <v>13</v>
      </c>
      <c r="I304">
        <v>6.1899999999999997E-2</v>
      </c>
      <c r="J304">
        <v>1.34</v>
      </c>
      <c r="K304">
        <v>29.8</v>
      </c>
      <c r="L304" t="s">
        <v>14</v>
      </c>
      <c r="M304" t="s">
        <v>13</v>
      </c>
      <c r="N304">
        <v>1.57</v>
      </c>
      <c r="O304">
        <v>27.2</v>
      </c>
      <c r="P304">
        <v>707</v>
      </c>
      <c r="R304" s="4">
        <v>1.5</v>
      </c>
      <c r="S304" s="4">
        <v>1</v>
      </c>
      <c r="T304" s="4"/>
      <c r="U304" s="4">
        <f t="shared" si="25"/>
        <v>29.8</v>
      </c>
      <c r="V304" s="4">
        <f t="shared" si="26"/>
        <v>22.3</v>
      </c>
      <c r="W304" s="4">
        <f t="shared" si="27"/>
        <v>33.450000000000003</v>
      </c>
      <c r="AD304" s="4">
        <v>1</v>
      </c>
      <c r="AE304" s="4"/>
      <c r="AF304" s="4">
        <f t="shared" si="24"/>
        <v>707</v>
      </c>
      <c r="AG304" s="4">
        <f t="shared" si="28"/>
        <v>366</v>
      </c>
      <c r="AH304" s="4">
        <f t="shared" si="29"/>
        <v>549</v>
      </c>
    </row>
    <row r="305" spans="1:40" x14ac:dyDescent="0.25">
      <c r="A305" s="1">
        <v>43917</v>
      </c>
      <c r="B305" t="s">
        <v>393</v>
      </c>
      <c r="C305" t="s">
        <v>320</v>
      </c>
      <c r="D305">
        <v>137</v>
      </c>
      <c r="E305">
        <v>1</v>
      </c>
      <c r="F305">
        <v>1</v>
      </c>
      <c r="G305" t="s">
        <v>12</v>
      </c>
      <c r="H305" t="s">
        <v>13</v>
      </c>
      <c r="I305">
        <v>0.14599999999999999</v>
      </c>
      <c r="J305">
        <v>2.83</v>
      </c>
      <c r="K305">
        <v>55.5</v>
      </c>
      <c r="L305" t="s">
        <v>14</v>
      </c>
      <c r="M305" t="s">
        <v>13</v>
      </c>
      <c r="N305">
        <v>1.43</v>
      </c>
      <c r="O305">
        <v>24.8</v>
      </c>
      <c r="P305">
        <v>646</v>
      </c>
      <c r="R305" s="4">
        <v>1.5</v>
      </c>
      <c r="S305" s="4">
        <v>1</v>
      </c>
      <c r="T305" s="4"/>
      <c r="U305" s="4">
        <f t="shared" si="25"/>
        <v>55.5</v>
      </c>
      <c r="V305" s="4">
        <f t="shared" si="26"/>
        <v>48</v>
      </c>
      <c r="W305" s="4">
        <f t="shared" si="27"/>
        <v>72</v>
      </c>
      <c r="Z305" s="7">
        <f>ABS(100*ABS(W305-W299)/AVERAGE(W305,W299))</f>
        <v>40</v>
      </c>
      <c r="AA305" s="7" t="str">
        <f>IF(W305&gt;10, (IF((AND(Z305&gt;=0,Z305&lt;=20)=TRUE),"PASS","FAIL")),(IF((AND(Z305&gt;=0,Z305&lt;=50)=TRUE),"PASS","FAIL")))</f>
        <v>FAIL</v>
      </c>
      <c r="AD305" s="4">
        <v>1</v>
      </c>
      <c r="AE305" s="4"/>
      <c r="AF305" s="4">
        <f t="shared" si="24"/>
        <v>646</v>
      </c>
      <c r="AG305" s="4">
        <f t="shared" si="28"/>
        <v>305</v>
      </c>
      <c r="AH305" s="4">
        <f t="shared" si="29"/>
        <v>457.5</v>
      </c>
      <c r="AK305" s="7">
        <f>ABS(100*ABS(AH305-AH299)/AVERAGE(AH305,AH299))</f>
        <v>51.546391752577321</v>
      </c>
      <c r="AL305" s="7" t="str">
        <f>IF(AH305&gt;10, (IF((AND(AK305&gt;=0,AK305&lt;=20)=TRUE),"PASS","FAIL")),(IF((AND(AK305&gt;=0,AK305&lt;=50)=TRUE),"PASS","FAIL")))</f>
        <v>FAIL</v>
      </c>
    </row>
    <row r="306" spans="1:40" x14ac:dyDescent="0.25">
      <c r="A306" s="1">
        <v>43917</v>
      </c>
      <c r="B306" t="s">
        <v>393</v>
      </c>
      <c r="C306" t="s">
        <v>321</v>
      </c>
      <c r="D306">
        <v>138</v>
      </c>
      <c r="E306">
        <v>1</v>
      </c>
      <c r="F306">
        <v>1</v>
      </c>
      <c r="G306" t="s">
        <v>12</v>
      </c>
      <c r="H306" t="s">
        <v>13</v>
      </c>
      <c r="I306">
        <v>0.109</v>
      </c>
      <c r="J306">
        <v>2.19</v>
      </c>
      <c r="K306">
        <v>44.3</v>
      </c>
      <c r="L306" t="s">
        <v>14</v>
      </c>
      <c r="M306" t="s">
        <v>13</v>
      </c>
      <c r="N306">
        <v>1.86</v>
      </c>
      <c r="O306">
        <v>32.200000000000003</v>
      </c>
      <c r="P306">
        <v>836</v>
      </c>
      <c r="R306" s="4">
        <v>1.5</v>
      </c>
      <c r="S306" s="4">
        <v>1</v>
      </c>
      <c r="T306" s="4"/>
      <c r="U306" s="4">
        <f t="shared" si="25"/>
        <v>44.3</v>
      </c>
      <c r="V306" s="4">
        <f t="shared" si="26"/>
        <v>36.799999999999997</v>
      </c>
      <c r="W306" s="4">
        <f t="shared" si="27"/>
        <v>55.199999999999996</v>
      </c>
      <c r="AB306" s="7">
        <f>100*((W306*10250)-(W304*10000))/(1000*250)</f>
        <v>92.52</v>
      </c>
      <c r="AC306" s="7" t="str">
        <f>IF(W306&gt;30, (IF((AND(AB306&gt;=80,AB306&lt;=120)=TRUE),"PASS","FAIL")),(IF((AND(AB306&gt;=50,AB306&lt;=150)=TRUE),"PASS","FAIL")))</f>
        <v>PASS</v>
      </c>
      <c r="AD306" s="4">
        <v>1</v>
      </c>
      <c r="AE306" s="4"/>
      <c r="AF306" s="4">
        <f t="shared" si="24"/>
        <v>836</v>
      </c>
      <c r="AG306" s="4">
        <f t="shared" si="28"/>
        <v>495</v>
      </c>
      <c r="AH306" s="4">
        <f t="shared" si="29"/>
        <v>742.5</v>
      </c>
      <c r="AM306" s="7">
        <f>100*((AH306*10250)-(AH304*10000))/(10000*250)</f>
        <v>84.825000000000003</v>
      </c>
      <c r="AN306" s="7" t="str">
        <f>IF(AH306&gt;30, (IF((AND(AM306&gt;=80,AM306&lt;=120)=TRUE),"PASS","FAIL")),(IF((AND(AM306&gt;=50,AM306&lt;=150)=TRUE),"PASS","FAIL")))</f>
        <v>PASS</v>
      </c>
    </row>
    <row r="307" spans="1:40" x14ac:dyDescent="0.25">
      <c r="A307" s="1">
        <v>43917</v>
      </c>
      <c r="B307" t="s">
        <v>393</v>
      </c>
      <c r="C307" t="s">
        <v>322</v>
      </c>
      <c r="D307">
        <v>139</v>
      </c>
      <c r="E307">
        <v>1</v>
      </c>
      <c r="F307">
        <v>1</v>
      </c>
      <c r="G307" t="s">
        <v>12</v>
      </c>
      <c r="H307" t="s">
        <v>13</v>
      </c>
      <c r="I307">
        <v>2.7E-2</v>
      </c>
      <c r="J307">
        <v>0.59099999999999997</v>
      </c>
      <c r="K307">
        <v>17.2</v>
      </c>
      <c r="L307" t="s">
        <v>14</v>
      </c>
      <c r="M307" t="s">
        <v>13</v>
      </c>
      <c r="N307">
        <v>0.84599999999999997</v>
      </c>
      <c r="O307">
        <v>14.7</v>
      </c>
      <c r="P307">
        <v>384</v>
      </c>
      <c r="R307" s="4">
        <v>1.5</v>
      </c>
      <c r="S307" s="4">
        <v>1</v>
      </c>
      <c r="T307" s="4"/>
      <c r="U307" s="4">
        <f t="shared" si="25"/>
        <v>17.2</v>
      </c>
      <c r="V307" s="4">
        <f t="shared" si="26"/>
        <v>9.6999999999999993</v>
      </c>
      <c r="W307" s="4">
        <f t="shared" si="27"/>
        <v>14.549999999999999</v>
      </c>
      <c r="AD307" s="4">
        <v>1</v>
      </c>
      <c r="AE307" s="4"/>
      <c r="AF307" s="4">
        <f t="shared" si="24"/>
        <v>384</v>
      </c>
      <c r="AG307" s="4">
        <f t="shared" si="28"/>
        <v>43</v>
      </c>
      <c r="AH307" s="4">
        <f t="shared" si="29"/>
        <v>64.5</v>
      </c>
    </row>
    <row r="308" spans="1:40" x14ac:dyDescent="0.25">
      <c r="A308" s="1">
        <v>43917</v>
      </c>
      <c r="B308" t="s">
        <v>393</v>
      </c>
      <c r="C308" t="s">
        <v>322</v>
      </c>
      <c r="D308">
        <v>140</v>
      </c>
      <c r="E308">
        <v>1</v>
      </c>
      <c r="F308">
        <v>1</v>
      </c>
      <c r="G308" t="s">
        <v>12</v>
      </c>
      <c r="H308" t="s">
        <v>13</v>
      </c>
      <c r="I308">
        <v>2.8799999999999999E-2</v>
      </c>
      <c r="J308">
        <v>0.624</v>
      </c>
      <c r="K308">
        <v>17.8</v>
      </c>
      <c r="L308" t="s">
        <v>14</v>
      </c>
      <c r="M308" t="s">
        <v>13</v>
      </c>
      <c r="N308">
        <v>0.83899999999999997</v>
      </c>
      <c r="O308">
        <v>14.5</v>
      </c>
      <c r="P308">
        <v>379</v>
      </c>
      <c r="R308" s="4">
        <v>1.5</v>
      </c>
      <c r="S308" s="4">
        <v>1</v>
      </c>
      <c r="T308" s="4"/>
      <c r="U308" s="4">
        <f t="shared" si="25"/>
        <v>17.8</v>
      </c>
      <c r="V308" s="4">
        <f t="shared" si="26"/>
        <v>10.3</v>
      </c>
      <c r="W308" s="4">
        <f t="shared" si="27"/>
        <v>15.450000000000001</v>
      </c>
      <c r="AD308" s="4">
        <v>1</v>
      </c>
      <c r="AE308" s="4"/>
      <c r="AF308" s="4">
        <f t="shared" si="24"/>
        <v>379</v>
      </c>
      <c r="AG308" s="4">
        <f t="shared" si="28"/>
        <v>38</v>
      </c>
      <c r="AH308" s="4">
        <f t="shared" si="29"/>
        <v>57</v>
      </c>
    </row>
    <row r="309" spans="1:40" x14ac:dyDescent="0.25">
      <c r="A309" s="1">
        <v>43917</v>
      </c>
      <c r="B309" t="s">
        <v>393</v>
      </c>
      <c r="C309" t="s">
        <v>325</v>
      </c>
      <c r="D309" t="s">
        <v>18</v>
      </c>
      <c r="E309">
        <v>1</v>
      </c>
      <c r="F309">
        <v>1</v>
      </c>
      <c r="G309" t="s">
        <v>12</v>
      </c>
      <c r="H309" t="s">
        <v>13</v>
      </c>
      <c r="I309">
        <v>6.2100000000000002E-2</v>
      </c>
      <c r="J309">
        <v>1.1000000000000001</v>
      </c>
      <c r="K309">
        <v>25.8</v>
      </c>
      <c r="L309" t="s">
        <v>14</v>
      </c>
      <c r="M309" t="s">
        <v>13</v>
      </c>
      <c r="N309">
        <v>0.48499999999999999</v>
      </c>
      <c r="O309">
        <v>8.3800000000000008</v>
      </c>
      <c r="P309">
        <v>222</v>
      </c>
      <c r="R309" s="4">
        <v>1</v>
      </c>
      <c r="S309" s="4">
        <v>1</v>
      </c>
      <c r="T309" s="4"/>
      <c r="U309" s="4">
        <f t="shared" si="25"/>
        <v>25.8</v>
      </c>
      <c r="V309" s="4">
        <f t="shared" si="26"/>
        <v>25.8</v>
      </c>
      <c r="W309" s="4">
        <f t="shared" si="27"/>
        <v>25.8</v>
      </c>
      <c r="X309" s="5">
        <f>100*(W309-25)/25</f>
        <v>3.2000000000000028</v>
      </c>
      <c r="Y309" s="5" t="str">
        <f>IF((ABS(X309))&lt;=20,"PASS","FAIL")</f>
        <v>PASS</v>
      </c>
      <c r="AD309" s="4">
        <v>1</v>
      </c>
      <c r="AE309" s="4"/>
      <c r="AF309" s="4">
        <f t="shared" si="24"/>
        <v>222</v>
      </c>
      <c r="AG309" s="4">
        <f t="shared" si="28"/>
        <v>222</v>
      </c>
      <c r="AH309" s="4">
        <f t="shared" si="29"/>
        <v>222</v>
      </c>
      <c r="AI309" s="5">
        <f>100*(AH309-250)/250</f>
        <v>-11.2</v>
      </c>
      <c r="AJ309" s="5" t="str">
        <f>IF((ABS(AI309))&lt;=20,"PASS","FAIL")</f>
        <v>PASS</v>
      </c>
    </row>
    <row r="310" spans="1:40" x14ac:dyDescent="0.25">
      <c r="A310" s="1">
        <v>43917</v>
      </c>
      <c r="B310" t="s">
        <v>393</v>
      </c>
      <c r="C310" t="s">
        <v>189</v>
      </c>
      <c r="D310" t="s">
        <v>23</v>
      </c>
      <c r="E310">
        <v>1</v>
      </c>
      <c r="F310">
        <v>1</v>
      </c>
      <c r="G310" t="s">
        <v>12</v>
      </c>
      <c r="H310" t="s">
        <v>13</v>
      </c>
      <c r="I310">
        <v>-1.7500000000000002E-2</v>
      </c>
      <c r="J310">
        <v>-0.37</v>
      </c>
      <c r="K310">
        <v>1.54</v>
      </c>
      <c r="L310" t="s">
        <v>14</v>
      </c>
      <c r="M310" t="s">
        <v>13</v>
      </c>
      <c r="N310">
        <v>-1.5699999999999999E-2</v>
      </c>
      <c r="O310">
        <v>-9.2899999999999996E-2</v>
      </c>
      <c r="P310">
        <v>1.83</v>
      </c>
      <c r="R310" s="4">
        <v>1</v>
      </c>
      <c r="S310" s="4">
        <v>1</v>
      </c>
      <c r="T310" s="4"/>
      <c r="U310" s="4">
        <f t="shared" si="25"/>
        <v>1.54</v>
      </c>
      <c r="V310" s="4">
        <f t="shared" si="26"/>
        <v>1.54</v>
      </c>
      <c r="W310" s="4">
        <f t="shared" si="27"/>
        <v>1.54</v>
      </c>
      <c r="AD310" s="4">
        <v>1</v>
      </c>
      <c r="AE310" s="4"/>
      <c r="AF310" s="4">
        <f t="shared" si="24"/>
        <v>1.83</v>
      </c>
      <c r="AG310" s="4">
        <f t="shared" si="28"/>
        <v>1.83</v>
      </c>
      <c r="AH310" s="4">
        <f t="shared" si="29"/>
        <v>1.83</v>
      </c>
    </row>
    <row r="311" spans="1:40" x14ac:dyDescent="0.25">
      <c r="A311" s="1">
        <v>43917</v>
      </c>
      <c r="B311" t="s">
        <v>393</v>
      </c>
      <c r="C311" t="s">
        <v>322</v>
      </c>
      <c r="D311">
        <v>141</v>
      </c>
      <c r="E311">
        <v>1</v>
      </c>
      <c r="F311">
        <v>1</v>
      </c>
      <c r="G311" t="s">
        <v>12</v>
      </c>
      <c r="H311" t="s">
        <v>13</v>
      </c>
      <c r="I311">
        <v>3.2300000000000002E-2</v>
      </c>
      <c r="J311">
        <v>0.71599999999999997</v>
      </c>
      <c r="K311">
        <v>19.3</v>
      </c>
      <c r="L311" t="s">
        <v>14</v>
      </c>
      <c r="M311" t="s">
        <v>13</v>
      </c>
      <c r="N311">
        <v>0.89</v>
      </c>
      <c r="O311">
        <v>15.3</v>
      </c>
      <c r="P311">
        <v>400</v>
      </c>
      <c r="R311" s="4">
        <v>1.5</v>
      </c>
      <c r="S311" s="4">
        <v>1</v>
      </c>
      <c r="T311" s="4"/>
      <c r="U311" s="4">
        <f t="shared" si="25"/>
        <v>19.3</v>
      </c>
      <c r="V311" s="4">
        <f t="shared" si="26"/>
        <v>11.8</v>
      </c>
      <c r="W311" s="4">
        <f t="shared" si="27"/>
        <v>17.700000000000003</v>
      </c>
      <c r="AD311" s="4">
        <v>1</v>
      </c>
      <c r="AE311" s="4"/>
      <c r="AF311" s="4">
        <f t="shared" si="24"/>
        <v>400</v>
      </c>
      <c r="AG311" s="4">
        <f t="shared" si="28"/>
        <v>59</v>
      </c>
      <c r="AH311" s="4">
        <f t="shared" si="29"/>
        <v>88.5</v>
      </c>
    </row>
    <row r="312" spans="1:40" x14ac:dyDescent="0.25">
      <c r="A312" s="1">
        <v>43917</v>
      </c>
      <c r="B312" t="s">
        <v>393</v>
      </c>
      <c r="C312" t="s">
        <v>322</v>
      </c>
      <c r="D312">
        <v>142</v>
      </c>
      <c r="E312">
        <v>1</v>
      </c>
      <c r="F312">
        <v>1</v>
      </c>
      <c r="G312" t="s">
        <v>12</v>
      </c>
      <c r="H312" t="s">
        <v>13</v>
      </c>
      <c r="I312">
        <v>2.8000000000000001E-2</v>
      </c>
      <c r="J312">
        <v>0.59399999999999997</v>
      </c>
      <c r="K312">
        <v>17.3</v>
      </c>
      <c r="L312" t="s">
        <v>14</v>
      </c>
      <c r="M312" t="s">
        <v>13</v>
      </c>
      <c r="N312">
        <v>0.85299999999999998</v>
      </c>
      <c r="O312">
        <v>14.8</v>
      </c>
      <c r="P312">
        <v>388</v>
      </c>
      <c r="R312" s="4">
        <v>1.5</v>
      </c>
      <c r="S312" s="4">
        <v>1</v>
      </c>
      <c r="T312" s="4"/>
      <c r="U312" s="4">
        <f t="shared" si="25"/>
        <v>17.3</v>
      </c>
      <c r="V312" s="4">
        <f t="shared" si="26"/>
        <v>9.8000000000000007</v>
      </c>
      <c r="W312" s="4">
        <f t="shared" si="27"/>
        <v>14.700000000000001</v>
      </c>
      <c r="AD312" s="4">
        <v>1</v>
      </c>
      <c r="AE312" s="4"/>
      <c r="AF312" s="4">
        <f t="shared" si="24"/>
        <v>388</v>
      </c>
      <c r="AG312" s="4">
        <f t="shared" si="28"/>
        <v>47</v>
      </c>
      <c r="AH312" s="4">
        <f t="shared" si="29"/>
        <v>70.5</v>
      </c>
    </row>
    <row r="313" spans="1:40" x14ac:dyDescent="0.25">
      <c r="A313" s="1">
        <v>43917</v>
      </c>
      <c r="B313" t="s">
        <v>393</v>
      </c>
      <c r="C313" t="s">
        <v>322</v>
      </c>
      <c r="D313">
        <v>143</v>
      </c>
      <c r="E313">
        <v>1</v>
      </c>
      <c r="F313">
        <v>1</v>
      </c>
      <c r="G313" t="s">
        <v>12</v>
      </c>
      <c r="H313" t="s">
        <v>13</v>
      </c>
      <c r="I313">
        <v>2.93E-2</v>
      </c>
      <c r="J313">
        <v>0.60299999999999998</v>
      </c>
      <c r="K313">
        <v>17.399999999999999</v>
      </c>
      <c r="L313" t="s">
        <v>14</v>
      </c>
      <c r="M313" t="s">
        <v>13</v>
      </c>
      <c r="N313">
        <v>0.86299999999999999</v>
      </c>
      <c r="O313">
        <v>14.9</v>
      </c>
      <c r="P313">
        <v>390</v>
      </c>
      <c r="R313" s="4">
        <v>1.5</v>
      </c>
      <c r="S313" s="4">
        <v>1</v>
      </c>
      <c r="T313" s="4"/>
      <c r="U313" s="4">
        <f t="shared" si="25"/>
        <v>17.399999999999999</v>
      </c>
      <c r="V313" s="4">
        <f t="shared" si="26"/>
        <v>9.8999999999999986</v>
      </c>
      <c r="W313" s="4">
        <f t="shared" si="27"/>
        <v>14.849999999999998</v>
      </c>
      <c r="AD313" s="4">
        <v>1</v>
      </c>
      <c r="AE313" s="4"/>
      <c r="AF313" s="4">
        <f t="shared" si="24"/>
        <v>390</v>
      </c>
      <c r="AG313" s="4">
        <f t="shared" si="28"/>
        <v>49</v>
      </c>
      <c r="AH313" s="4">
        <f t="shared" si="29"/>
        <v>73.5</v>
      </c>
    </row>
    <row r="314" spans="1:40" x14ac:dyDescent="0.25">
      <c r="A314" s="1">
        <v>43917</v>
      </c>
      <c r="B314" t="s">
        <v>393</v>
      </c>
      <c r="C314" t="s">
        <v>322</v>
      </c>
      <c r="D314">
        <v>144</v>
      </c>
      <c r="E314">
        <v>1</v>
      </c>
      <c r="F314">
        <v>1</v>
      </c>
      <c r="G314" t="s">
        <v>12</v>
      </c>
      <c r="H314" t="s">
        <v>13</v>
      </c>
      <c r="I314">
        <v>2.93E-2</v>
      </c>
      <c r="J314">
        <v>0.63100000000000001</v>
      </c>
      <c r="K314">
        <v>17.899999999999999</v>
      </c>
      <c r="L314" t="s">
        <v>14</v>
      </c>
      <c r="M314" t="s">
        <v>13</v>
      </c>
      <c r="N314">
        <v>0.85599999999999998</v>
      </c>
      <c r="O314">
        <v>14.8</v>
      </c>
      <c r="P314">
        <v>389</v>
      </c>
      <c r="R314" s="4">
        <v>1.5</v>
      </c>
      <c r="S314" s="4">
        <v>1</v>
      </c>
      <c r="T314" s="4"/>
      <c r="U314" s="4">
        <f t="shared" si="25"/>
        <v>17.899999999999999</v>
      </c>
      <c r="V314" s="4">
        <f t="shared" si="26"/>
        <v>10.399999999999999</v>
      </c>
      <c r="W314" s="4">
        <f t="shared" si="27"/>
        <v>15.599999999999998</v>
      </c>
      <c r="AD314" s="4">
        <v>1</v>
      </c>
      <c r="AE314" s="4"/>
      <c r="AF314" s="4">
        <f t="shared" si="24"/>
        <v>389</v>
      </c>
      <c r="AG314" s="4">
        <f t="shared" si="28"/>
        <v>48</v>
      </c>
      <c r="AH314" s="4">
        <f t="shared" si="29"/>
        <v>72</v>
      </c>
    </row>
    <row r="315" spans="1:40" x14ac:dyDescent="0.25">
      <c r="A315" s="1">
        <v>43917</v>
      </c>
      <c r="B315" t="s">
        <v>393</v>
      </c>
      <c r="C315" t="s">
        <v>322</v>
      </c>
      <c r="D315">
        <v>145</v>
      </c>
      <c r="E315">
        <v>1</v>
      </c>
      <c r="F315">
        <v>1</v>
      </c>
      <c r="G315" t="s">
        <v>12</v>
      </c>
      <c r="H315" t="s">
        <v>13</v>
      </c>
      <c r="I315">
        <v>3.0599999999999999E-2</v>
      </c>
      <c r="J315">
        <v>0.66600000000000004</v>
      </c>
      <c r="K315">
        <v>18.5</v>
      </c>
      <c r="L315" t="s">
        <v>14</v>
      </c>
      <c r="M315" t="s">
        <v>13</v>
      </c>
      <c r="N315">
        <v>0.86299999999999999</v>
      </c>
      <c r="O315">
        <v>14.9</v>
      </c>
      <c r="P315">
        <v>392</v>
      </c>
      <c r="R315" s="4">
        <v>1.5</v>
      </c>
      <c r="S315" s="4">
        <v>1</v>
      </c>
      <c r="T315" s="4"/>
      <c r="U315" s="4">
        <f t="shared" si="25"/>
        <v>18.5</v>
      </c>
      <c r="V315" s="4">
        <f t="shared" si="26"/>
        <v>11</v>
      </c>
      <c r="W315" s="4">
        <f t="shared" si="27"/>
        <v>16.5</v>
      </c>
      <c r="AD315" s="4">
        <v>1</v>
      </c>
      <c r="AE315" s="4"/>
      <c r="AF315" s="4">
        <f t="shared" si="24"/>
        <v>392</v>
      </c>
      <c r="AG315" s="4">
        <f t="shared" si="28"/>
        <v>51</v>
      </c>
      <c r="AH315" s="4">
        <f t="shared" si="29"/>
        <v>76.5</v>
      </c>
    </row>
    <row r="316" spans="1:40" x14ac:dyDescent="0.25">
      <c r="A316" s="1">
        <v>43917</v>
      </c>
      <c r="B316" t="s">
        <v>393</v>
      </c>
      <c r="C316" t="s">
        <v>322</v>
      </c>
      <c r="D316">
        <v>146</v>
      </c>
      <c r="E316">
        <v>1</v>
      </c>
      <c r="F316">
        <v>1</v>
      </c>
      <c r="G316" t="s">
        <v>12</v>
      </c>
      <c r="H316" t="s">
        <v>13</v>
      </c>
      <c r="I316">
        <v>3.3399999999999999E-2</v>
      </c>
      <c r="J316">
        <v>0.752</v>
      </c>
      <c r="K316">
        <v>19.899999999999999</v>
      </c>
      <c r="L316" t="s">
        <v>14</v>
      </c>
      <c r="M316" t="s">
        <v>13</v>
      </c>
      <c r="N316">
        <v>0.78</v>
      </c>
      <c r="O316">
        <v>13.5</v>
      </c>
      <c r="P316">
        <v>353</v>
      </c>
      <c r="R316" s="4">
        <v>1.5</v>
      </c>
      <c r="S316" s="4">
        <v>1</v>
      </c>
      <c r="T316" s="4"/>
      <c r="U316" s="4">
        <f t="shared" si="25"/>
        <v>19.899999999999999</v>
      </c>
      <c r="V316" s="4">
        <f t="shared" si="26"/>
        <v>12.399999999999999</v>
      </c>
      <c r="W316" s="4">
        <f t="shared" si="27"/>
        <v>18.599999999999998</v>
      </c>
      <c r="AD316" s="4">
        <v>1</v>
      </c>
      <c r="AE316" s="4"/>
      <c r="AF316" s="4">
        <f t="shared" si="24"/>
        <v>353</v>
      </c>
      <c r="AG316" s="4">
        <f t="shared" si="28"/>
        <v>12</v>
      </c>
      <c r="AH316" s="4">
        <f t="shared" si="29"/>
        <v>18</v>
      </c>
    </row>
    <row r="317" spans="1:40" x14ac:dyDescent="0.25">
      <c r="A317" s="1">
        <v>43917</v>
      </c>
      <c r="B317" t="s">
        <v>393</v>
      </c>
      <c r="C317" t="s">
        <v>396</v>
      </c>
      <c r="D317">
        <v>166</v>
      </c>
      <c r="E317">
        <v>1</v>
      </c>
      <c r="F317">
        <v>1</v>
      </c>
      <c r="G317" t="s">
        <v>12</v>
      </c>
      <c r="H317" t="s">
        <v>13</v>
      </c>
      <c r="I317">
        <v>-4.9500000000000004E-3</v>
      </c>
      <c r="J317">
        <v>-4.9700000000000001E-2</v>
      </c>
      <c r="K317">
        <v>6.72</v>
      </c>
      <c r="L317" t="s">
        <v>14</v>
      </c>
      <c r="M317" t="s">
        <v>13</v>
      </c>
      <c r="N317">
        <v>0.9</v>
      </c>
      <c r="O317">
        <v>15.8</v>
      </c>
      <c r="P317">
        <v>414</v>
      </c>
      <c r="R317" s="4">
        <v>1.5</v>
      </c>
      <c r="S317" s="4">
        <v>2</v>
      </c>
      <c r="T317" s="4" t="s">
        <v>408</v>
      </c>
      <c r="U317" s="4">
        <f t="shared" si="25"/>
        <v>6.72</v>
      </c>
      <c r="V317" s="4">
        <f>IF(R317=1,U317,(U317-(0.25*7.5)))</f>
        <v>4.8449999999999998</v>
      </c>
      <c r="W317" s="4">
        <f>IF(R317=1,U317,(V317*R317*4))</f>
        <v>29.07</v>
      </c>
      <c r="AD317" s="4">
        <v>2</v>
      </c>
      <c r="AE317" s="4" t="s">
        <v>408</v>
      </c>
      <c r="AF317" s="4">
        <f t="shared" si="24"/>
        <v>414</v>
      </c>
      <c r="AG317" s="4">
        <f>IF(R317=1,AF317,(AF317-(0.25*341)))</f>
        <v>328.75</v>
      </c>
      <c r="AH317" s="4">
        <f>IF(R317=1,AF317,(AG317*R317*4))</f>
        <v>1972.5</v>
      </c>
    </row>
    <row r="318" spans="1:40" x14ac:dyDescent="0.25">
      <c r="A318" s="1">
        <v>43917</v>
      </c>
      <c r="B318" t="s">
        <v>393</v>
      </c>
      <c r="C318" t="s">
        <v>397</v>
      </c>
      <c r="D318">
        <v>167</v>
      </c>
      <c r="E318">
        <v>1</v>
      </c>
      <c r="F318">
        <v>1</v>
      </c>
      <c r="G318" t="s">
        <v>12</v>
      </c>
      <c r="H318" t="s">
        <v>13</v>
      </c>
      <c r="I318">
        <v>-4.2700000000000004E-3</v>
      </c>
      <c r="J318">
        <v>-6.2199999999999998E-2</v>
      </c>
      <c r="K318">
        <v>6.51</v>
      </c>
      <c r="L318" t="s">
        <v>14</v>
      </c>
      <c r="M318" t="s">
        <v>13</v>
      </c>
      <c r="N318">
        <v>0.55300000000000005</v>
      </c>
      <c r="O318">
        <v>9.6199999999999992</v>
      </c>
      <c r="P318">
        <v>254</v>
      </c>
      <c r="R318" s="4">
        <v>1.5</v>
      </c>
      <c r="S318" s="4">
        <v>2</v>
      </c>
      <c r="T318" s="4" t="s">
        <v>408</v>
      </c>
      <c r="U318" s="4">
        <f t="shared" si="25"/>
        <v>6.51</v>
      </c>
      <c r="V318" s="4">
        <f t="shared" ref="V318:V320" si="30">IF(R318=1,U318,(U318-(0.25*7.5)))</f>
        <v>4.6349999999999998</v>
      </c>
      <c r="W318" s="4">
        <f t="shared" ref="W318:W321" si="31">IF(R318=1,U318,(V318*R318*4))</f>
        <v>27.81</v>
      </c>
      <c r="AD318" s="4">
        <v>2</v>
      </c>
      <c r="AE318" s="4" t="s">
        <v>408</v>
      </c>
      <c r="AF318" s="4">
        <f t="shared" si="24"/>
        <v>254</v>
      </c>
      <c r="AG318" s="4">
        <f t="shared" ref="AG318:AG321" si="32">IF(R318=1,AF318,(AF318-(0.25*341)))</f>
        <v>168.75</v>
      </c>
      <c r="AH318" s="4">
        <f t="shared" ref="AH318:AH321" si="33">IF(R318=1,AF318,(AG318*R318*4))</f>
        <v>1012.5</v>
      </c>
    </row>
    <row r="319" spans="1:40" x14ac:dyDescent="0.25">
      <c r="A319" s="1">
        <v>43917</v>
      </c>
      <c r="B319" t="s">
        <v>393</v>
      </c>
      <c r="C319" t="s">
        <v>398</v>
      </c>
      <c r="D319">
        <v>168</v>
      </c>
      <c r="E319">
        <v>1</v>
      </c>
      <c r="F319">
        <v>1</v>
      </c>
      <c r="G319" t="s">
        <v>12</v>
      </c>
      <c r="H319" t="s">
        <v>13</v>
      </c>
      <c r="I319">
        <v>1.34E-2</v>
      </c>
      <c r="J319">
        <v>0.28899999999999998</v>
      </c>
      <c r="K319">
        <v>12.2</v>
      </c>
      <c r="L319" t="s">
        <v>14</v>
      </c>
      <c r="M319" t="s">
        <v>13</v>
      </c>
      <c r="N319">
        <v>0.61499999999999999</v>
      </c>
      <c r="O319">
        <v>10.8</v>
      </c>
      <c r="P319">
        <v>284</v>
      </c>
      <c r="R319" s="4">
        <v>1.5</v>
      </c>
      <c r="S319" s="4">
        <v>2</v>
      </c>
      <c r="T319" s="4" t="s">
        <v>408</v>
      </c>
      <c r="U319" s="4">
        <f t="shared" si="25"/>
        <v>12.2</v>
      </c>
      <c r="V319" s="4">
        <f t="shared" si="30"/>
        <v>10.324999999999999</v>
      </c>
      <c r="W319" s="4">
        <f t="shared" si="31"/>
        <v>61.949999999999996</v>
      </c>
      <c r="AD319" s="4">
        <v>2</v>
      </c>
      <c r="AE319" s="4" t="s">
        <v>408</v>
      </c>
      <c r="AF319" s="4">
        <f t="shared" si="24"/>
        <v>284</v>
      </c>
      <c r="AG319" s="4">
        <f t="shared" si="32"/>
        <v>198.75</v>
      </c>
      <c r="AH319" s="4">
        <f t="shared" si="33"/>
        <v>1192.5</v>
      </c>
    </row>
    <row r="320" spans="1:40" x14ac:dyDescent="0.25">
      <c r="A320" s="1">
        <v>43917</v>
      </c>
      <c r="B320" t="s">
        <v>393</v>
      </c>
      <c r="C320" t="s">
        <v>399</v>
      </c>
      <c r="D320">
        <v>169</v>
      </c>
      <c r="E320">
        <v>1</v>
      </c>
      <c r="F320">
        <v>1</v>
      </c>
      <c r="G320" t="s">
        <v>12</v>
      </c>
      <c r="H320" t="s">
        <v>13</v>
      </c>
      <c r="I320">
        <v>-4.4900000000000001E-3</v>
      </c>
      <c r="J320">
        <v>-0.113</v>
      </c>
      <c r="K320">
        <v>5.68</v>
      </c>
      <c r="L320" t="s">
        <v>14</v>
      </c>
      <c r="M320" t="s">
        <v>13</v>
      </c>
      <c r="N320">
        <v>1.17</v>
      </c>
      <c r="O320">
        <v>20.399999999999999</v>
      </c>
      <c r="P320">
        <v>532</v>
      </c>
      <c r="R320" s="4">
        <v>1.5</v>
      </c>
      <c r="S320" s="4">
        <v>2</v>
      </c>
      <c r="T320" s="4" t="s">
        <v>408</v>
      </c>
      <c r="U320" s="4">
        <f t="shared" si="25"/>
        <v>5.68</v>
      </c>
      <c r="V320" s="4">
        <f t="shared" si="30"/>
        <v>3.8049999999999997</v>
      </c>
      <c r="W320" s="4">
        <f t="shared" si="31"/>
        <v>22.83</v>
      </c>
      <c r="AD320" s="4">
        <v>2</v>
      </c>
      <c r="AE320" s="4" t="s">
        <v>408</v>
      </c>
      <c r="AF320" s="4">
        <f t="shared" si="24"/>
        <v>532</v>
      </c>
      <c r="AG320" s="4">
        <f t="shared" si="32"/>
        <v>446.75</v>
      </c>
      <c r="AH320" s="4">
        <f t="shared" si="33"/>
        <v>2680.5</v>
      </c>
    </row>
    <row r="321" spans="1:36" x14ac:dyDescent="0.25">
      <c r="A321" s="1">
        <v>43917</v>
      </c>
      <c r="B321" t="s">
        <v>393</v>
      </c>
      <c r="C321" t="s">
        <v>400</v>
      </c>
      <c r="D321">
        <v>170</v>
      </c>
      <c r="E321">
        <v>1</v>
      </c>
      <c r="F321">
        <v>1</v>
      </c>
      <c r="G321" t="s">
        <v>12</v>
      </c>
      <c r="H321" t="s">
        <v>13</v>
      </c>
      <c r="I321">
        <v>1.41E-2</v>
      </c>
      <c r="J321">
        <v>0.29899999999999999</v>
      </c>
      <c r="K321">
        <v>12.4</v>
      </c>
      <c r="L321" t="s">
        <v>14</v>
      </c>
      <c r="M321" t="s">
        <v>13</v>
      </c>
      <c r="N321">
        <v>1.04</v>
      </c>
      <c r="O321">
        <v>18.100000000000001</v>
      </c>
      <c r="P321">
        <v>474</v>
      </c>
      <c r="R321" s="4">
        <v>1.5</v>
      </c>
      <c r="S321" s="4">
        <v>2</v>
      </c>
      <c r="T321" s="4" t="s">
        <v>408</v>
      </c>
      <c r="U321" s="4">
        <f t="shared" si="25"/>
        <v>12.4</v>
      </c>
      <c r="V321" s="4">
        <f>IF(R321=1,U321,(U321-(0.25*7.5)))</f>
        <v>10.525</v>
      </c>
      <c r="W321" s="4">
        <f t="shared" si="31"/>
        <v>63.150000000000006</v>
      </c>
      <c r="AD321" s="4">
        <v>2</v>
      </c>
      <c r="AE321" s="4" t="s">
        <v>408</v>
      </c>
      <c r="AF321" s="4">
        <f t="shared" si="24"/>
        <v>474</v>
      </c>
      <c r="AG321" s="4">
        <f t="shared" si="32"/>
        <v>388.75</v>
      </c>
      <c r="AH321" s="4">
        <f t="shared" si="33"/>
        <v>2332.5</v>
      </c>
    </row>
    <row r="322" spans="1:36" x14ac:dyDescent="0.25">
      <c r="A322" s="1">
        <v>43917</v>
      </c>
      <c r="B322" t="s">
        <v>393</v>
      </c>
      <c r="C322" t="s">
        <v>401</v>
      </c>
      <c r="D322" t="s">
        <v>16</v>
      </c>
      <c r="E322">
        <v>1</v>
      </c>
      <c r="F322">
        <v>1</v>
      </c>
      <c r="G322" t="s">
        <v>12</v>
      </c>
      <c r="H322" t="s">
        <v>13</v>
      </c>
      <c r="I322">
        <v>0.45500000000000002</v>
      </c>
      <c r="J322">
        <v>8.23</v>
      </c>
      <c r="K322">
        <v>158</v>
      </c>
      <c r="L322" t="s">
        <v>14</v>
      </c>
      <c r="M322" t="s">
        <v>13</v>
      </c>
      <c r="N322">
        <v>2.91</v>
      </c>
      <c r="O322">
        <v>50.9</v>
      </c>
      <c r="P322">
        <v>1320</v>
      </c>
      <c r="R322" s="4">
        <v>1</v>
      </c>
      <c r="S322" s="4">
        <v>1</v>
      </c>
      <c r="T322" s="4"/>
      <c r="U322" s="4">
        <f t="shared" si="25"/>
        <v>158</v>
      </c>
      <c r="V322" s="4">
        <f t="shared" si="26"/>
        <v>158</v>
      </c>
      <c r="W322" s="4">
        <f t="shared" si="27"/>
        <v>158</v>
      </c>
      <c r="AD322" s="4">
        <v>1</v>
      </c>
      <c r="AE322" s="4"/>
      <c r="AF322" s="4">
        <f t="shared" ref="AF322:AF330" si="34">P322</f>
        <v>1320</v>
      </c>
      <c r="AG322" s="4">
        <f t="shared" si="28"/>
        <v>1320</v>
      </c>
      <c r="AH322" s="4">
        <f t="shared" si="29"/>
        <v>1320</v>
      </c>
    </row>
    <row r="323" spans="1:36" x14ac:dyDescent="0.25">
      <c r="A323" s="1">
        <v>43917</v>
      </c>
      <c r="B323" t="s">
        <v>393</v>
      </c>
      <c r="C323" t="s">
        <v>402</v>
      </c>
      <c r="D323" t="s">
        <v>17</v>
      </c>
      <c r="E323">
        <v>1</v>
      </c>
      <c r="F323">
        <v>1</v>
      </c>
      <c r="G323" t="s">
        <v>12</v>
      </c>
      <c r="H323" t="s">
        <v>13</v>
      </c>
      <c r="I323">
        <v>0.29699999999999999</v>
      </c>
      <c r="J323">
        <v>5.37</v>
      </c>
      <c r="K323">
        <v>102</v>
      </c>
      <c r="L323" t="s">
        <v>14</v>
      </c>
      <c r="M323" t="s">
        <v>13</v>
      </c>
      <c r="N323">
        <v>1.92</v>
      </c>
      <c r="O323">
        <v>33.4</v>
      </c>
      <c r="P323">
        <v>869</v>
      </c>
      <c r="R323" s="4">
        <v>1</v>
      </c>
      <c r="S323" s="4">
        <v>1</v>
      </c>
      <c r="T323" s="4"/>
      <c r="U323" s="4">
        <f t="shared" ref="U323:U330" si="35">K323</f>
        <v>102</v>
      </c>
      <c r="V323" s="4">
        <f t="shared" ref="V323:V330" si="36">IF(R323=1,U323,(U323-7.5))</f>
        <v>102</v>
      </c>
      <c r="W323" s="4">
        <f t="shared" ref="W323:W330" si="37">IF(R323=1,U323,(V323*R323))</f>
        <v>102</v>
      </c>
      <c r="AD323" s="4">
        <v>1</v>
      </c>
      <c r="AE323" s="4"/>
      <c r="AF323" s="4">
        <f t="shared" si="34"/>
        <v>869</v>
      </c>
      <c r="AG323" s="4">
        <f t="shared" ref="AG323:AG330" si="38">IF(R323=1,AF323,(AF323-341))</f>
        <v>869</v>
      </c>
      <c r="AH323" s="4">
        <f t="shared" ref="AH323:AH330" si="39">IF(R323=1,AF323,(AG323*R323))</f>
        <v>869</v>
      </c>
    </row>
    <row r="324" spans="1:36" x14ac:dyDescent="0.25">
      <c r="A324" s="1">
        <v>43917</v>
      </c>
      <c r="B324" t="s">
        <v>393</v>
      </c>
      <c r="C324" t="s">
        <v>359</v>
      </c>
      <c r="D324" t="s">
        <v>11</v>
      </c>
      <c r="E324">
        <v>1</v>
      </c>
      <c r="F324">
        <v>1</v>
      </c>
      <c r="G324" t="s">
        <v>12</v>
      </c>
      <c r="H324" t="s">
        <v>13</v>
      </c>
      <c r="I324">
        <v>0.14099999999999999</v>
      </c>
      <c r="J324">
        <v>2.5299999999999998</v>
      </c>
      <c r="K324">
        <v>50.2</v>
      </c>
      <c r="L324" t="s">
        <v>14</v>
      </c>
      <c r="M324" t="s">
        <v>13</v>
      </c>
      <c r="N324">
        <v>0.97199999999999998</v>
      </c>
      <c r="O324">
        <v>16.899999999999999</v>
      </c>
      <c r="P324">
        <v>441</v>
      </c>
      <c r="R324" s="4">
        <v>1</v>
      </c>
      <c r="S324" s="4">
        <v>1</v>
      </c>
      <c r="T324" s="4"/>
      <c r="U324" s="4">
        <f t="shared" si="35"/>
        <v>50.2</v>
      </c>
      <c r="V324" s="4">
        <f t="shared" si="36"/>
        <v>50.2</v>
      </c>
      <c r="W324" s="4">
        <f t="shared" si="37"/>
        <v>50.2</v>
      </c>
      <c r="AD324" s="4">
        <v>1</v>
      </c>
      <c r="AE324" s="4"/>
      <c r="AF324" s="4">
        <f t="shared" si="34"/>
        <v>441</v>
      </c>
      <c r="AG324" s="4">
        <f t="shared" si="38"/>
        <v>441</v>
      </c>
      <c r="AH324" s="4">
        <f t="shared" si="39"/>
        <v>441</v>
      </c>
    </row>
    <row r="325" spans="1:36" x14ac:dyDescent="0.25">
      <c r="A325" s="1">
        <v>43917</v>
      </c>
      <c r="B325" t="s">
        <v>393</v>
      </c>
      <c r="C325" t="s">
        <v>325</v>
      </c>
      <c r="D325" t="s">
        <v>18</v>
      </c>
      <c r="E325">
        <v>1</v>
      </c>
      <c r="F325">
        <v>1</v>
      </c>
      <c r="G325" t="s">
        <v>12</v>
      </c>
      <c r="H325" t="s">
        <v>13</v>
      </c>
      <c r="I325">
        <v>6.4199999999999993E-2</v>
      </c>
      <c r="J325">
        <v>1.1399999999999999</v>
      </c>
      <c r="K325">
        <v>26.4</v>
      </c>
      <c r="L325" t="s">
        <v>14</v>
      </c>
      <c r="M325" t="s">
        <v>13</v>
      </c>
      <c r="N325">
        <v>0.48099999999999998</v>
      </c>
      <c r="O325">
        <v>8.3800000000000008</v>
      </c>
      <c r="P325">
        <v>222</v>
      </c>
      <c r="R325" s="4">
        <v>1</v>
      </c>
      <c r="S325" s="4">
        <v>1</v>
      </c>
      <c r="T325" s="4"/>
      <c r="U325" s="4">
        <f t="shared" si="35"/>
        <v>26.4</v>
      </c>
      <c r="V325" s="4">
        <f t="shared" si="36"/>
        <v>26.4</v>
      </c>
      <c r="W325" s="4">
        <f t="shared" si="37"/>
        <v>26.4</v>
      </c>
      <c r="X325" s="5">
        <f>100*(W325-25)/25</f>
        <v>5.5999999999999943</v>
      </c>
      <c r="Y325" s="5" t="str">
        <f>IF((ABS(X325))&lt;=20,"PASS","FAIL")</f>
        <v>PASS</v>
      </c>
      <c r="AD325" s="4">
        <v>1</v>
      </c>
      <c r="AE325" s="4"/>
      <c r="AF325" s="4">
        <f t="shared" si="34"/>
        <v>222</v>
      </c>
      <c r="AG325" s="4">
        <f t="shared" si="38"/>
        <v>222</v>
      </c>
      <c r="AH325" s="4">
        <f t="shared" si="39"/>
        <v>222</v>
      </c>
      <c r="AI325" s="5">
        <f>100*(AH325-250)/250</f>
        <v>-11.2</v>
      </c>
      <c r="AJ325" s="5" t="str">
        <f>IF((ABS(AI325))&lt;=20,"PASS","FAIL")</f>
        <v>PASS</v>
      </c>
    </row>
    <row r="326" spans="1:36" x14ac:dyDescent="0.25">
      <c r="A326" s="1">
        <v>43917</v>
      </c>
      <c r="B326" t="s">
        <v>393</v>
      </c>
      <c r="C326" t="s">
        <v>360</v>
      </c>
      <c r="D326" t="s">
        <v>19</v>
      </c>
      <c r="E326">
        <v>1</v>
      </c>
      <c r="F326">
        <v>1</v>
      </c>
      <c r="G326" t="s">
        <v>12</v>
      </c>
      <c r="H326" t="s">
        <v>13</v>
      </c>
      <c r="I326">
        <v>1.83E-2</v>
      </c>
      <c r="J326">
        <v>0.28799999999999998</v>
      </c>
      <c r="K326">
        <v>12.2</v>
      </c>
      <c r="L326" t="s">
        <v>14</v>
      </c>
      <c r="M326" t="s">
        <v>13</v>
      </c>
      <c r="N326">
        <v>0.19900000000000001</v>
      </c>
      <c r="O326">
        <v>3.44</v>
      </c>
      <c r="P326">
        <v>93.6</v>
      </c>
      <c r="R326" s="4">
        <v>1</v>
      </c>
      <c r="S326" s="4">
        <v>1</v>
      </c>
      <c r="T326" s="4"/>
      <c r="U326" s="4">
        <f t="shared" si="35"/>
        <v>12.2</v>
      </c>
      <c r="V326" s="4">
        <f t="shared" si="36"/>
        <v>12.2</v>
      </c>
      <c r="W326" s="4">
        <f t="shared" si="37"/>
        <v>12.2</v>
      </c>
      <c r="AD326" s="4">
        <v>1</v>
      </c>
      <c r="AE326" s="4"/>
      <c r="AF326" s="4">
        <f t="shared" si="34"/>
        <v>93.6</v>
      </c>
      <c r="AG326" s="4">
        <f t="shared" si="38"/>
        <v>93.6</v>
      </c>
      <c r="AH326" s="4">
        <f t="shared" si="39"/>
        <v>93.6</v>
      </c>
    </row>
    <row r="327" spans="1:36" x14ac:dyDescent="0.25">
      <c r="A327" s="1">
        <v>43917</v>
      </c>
      <c r="B327" t="s">
        <v>393</v>
      </c>
      <c r="C327" t="s">
        <v>403</v>
      </c>
      <c r="D327" t="s">
        <v>20</v>
      </c>
      <c r="E327">
        <v>1</v>
      </c>
      <c r="F327">
        <v>1</v>
      </c>
      <c r="G327" t="s">
        <v>12</v>
      </c>
      <c r="H327" t="s">
        <v>13</v>
      </c>
      <c r="I327">
        <v>-2.2200000000000001E-2</v>
      </c>
      <c r="J327">
        <v>3.0800000000000001E-2</v>
      </c>
      <c r="K327">
        <v>8.0299999999999994</v>
      </c>
      <c r="L327" t="s">
        <v>14</v>
      </c>
      <c r="M327" t="s">
        <v>13</v>
      </c>
      <c r="N327">
        <v>9.8400000000000001E-2</v>
      </c>
      <c r="O327">
        <v>1.76</v>
      </c>
      <c r="P327">
        <v>50</v>
      </c>
      <c r="R327" s="4">
        <v>1</v>
      </c>
      <c r="S327" s="4">
        <v>1</v>
      </c>
      <c r="T327" s="4"/>
      <c r="U327" s="4">
        <f t="shared" si="35"/>
        <v>8.0299999999999994</v>
      </c>
      <c r="V327" s="4">
        <f t="shared" si="36"/>
        <v>8.0299999999999994</v>
      </c>
      <c r="W327" s="4">
        <f t="shared" si="37"/>
        <v>8.0299999999999994</v>
      </c>
      <c r="AD327" s="4">
        <v>1</v>
      </c>
      <c r="AE327" s="4"/>
      <c r="AF327" s="4">
        <f t="shared" si="34"/>
        <v>50</v>
      </c>
      <c r="AG327" s="4">
        <f t="shared" si="38"/>
        <v>50</v>
      </c>
      <c r="AH327" s="4">
        <f t="shared" si="39"/>
        <v>50</v>
      </c>
    </row>
    <row r="328" spans="1:36" x14ac:dyDescent="0.25">
      <c r="A328" s="1">
        <v>43917</v>
      </c>
      <c r="B328" t="s">
        <v>393</v>
      </c>
      <c r="C328" t="s">
        <v>404</v>
      </c>
      <c r="D328" t="s">
        <v>15</v>
      </c>
      <c r="E328">
        <v>1</v>
      </c>
      <c r="F328">
        <v>1</v>
      </c>
      <c r="G328" t="s">
        <v>12</v>
      </c>
      <c r="H328" t="s">
        <v>13</v>
      </c>
      <c r="I328">
        <v>-1.18E-2</v>
      </c>
      <c r="J328">
        <v>-0.26500000000000001</v>
      </c>
      <c r="K328">
        <v>3.23</v>
      </c>
      <c r="L328" t="s">
        <v>14</v>
      </c>
      <c r="M328" t="s">
        <v>13</v>
      </c>
      <c r="N328">
        <v>2.1100000000000001E-2</v>
      </c>
      <c r="O328">
        <v>0.39100000000000001</v>
      </c>
      <c r="P328">
        <v>14.4</v>
      </c>
      <c r="R328" s="4">
        <v>1</v>
      </c>
      <c r="S328" s="4">
        <v>1</v>
      </c>
      <c r="T328" s="4"/>
      <c r="U328" s="4">
        <f t="shared" si="35"/>
        <v>3.23</v>
      </c>
      <c r="V328" s="4">
        <f t="shared" si="36"/>
        <v>3.23</v>
      </c>
      <c r="W328" s="4">
        <f t="shared" si="37"/>
        <v>3.23</v>
      </c>
      <c r="AD328" s="4">
        <v>1</v>
      </c>
      <c r="AE328" s="4"/>
      <c r="AF328" s="4">
        <f t="shared" si="34"/>
        <v>14.4</v>
      </c>
      <c r="AG328" s="4">
        <f t="shared" si="38"/>
        <v>14.4</v>
      </c>
      <c r="AH328" s="4">
        <f t="shared" si="39"/>
        <v>14.4</v>
      </c>
    </row>
    <row r="329" spans="1:36" x14ac:dyDescent="0.25">
      <c r="A329" s="1">
        <v>43917</v>
      </c>
      <c r="B329" t="s">
        <v>393</v>
      </c>
      <c r="C329" t="s">
        <v>405</v>
      </c>
      <c r="D329" t="s">
        <v>23</v>
      </c>
      <c r="E329">
        <v>1</v>
      </c>
      <c r="F329">
        <v>1</v>
      </c>
      <c r="G329" t="s">
        <v>12</v>
      </c>
      <c r="H329" t="s">
        <v>13</v>
      </c>
      <c r="I329">
        <v>-1.61E-2</v>
      </c>
      <c r="J329">
        <v>-0.34699999999999998</v>
      </c>
      <c r="K329">
        <v>1.91</v>
      </c>
      <c r="L329" t="s">
        <v>14</v>
      </c>
      <c r="M329" t="s">
        <v>13</v>
      </c>
      <c r="N329">
        <v>2.9399999999999999E-3</v>
      </c>
      <c r="O329">
        <v>3.9199999999999999E-2</v>
      </c>
      <c r="P329">
        <v>5.26</v>
      </c>
      <c r="R329" s="4">
        <v>1</v>
      </c>
      <c r="S329" s="4">
        <v>1</v>
      </c>
      <c r="T329" s="4"/>
      <c r="U329" s="4">
        <f t="shared" si="35"/>
        <v>1.91</v>
      </c>
      <c r="V329" s="4">
        <f t="shared" si="36"/>
        <v>1.91</v>
      </c>
      <c r="W329" s="4">
        <f t="shared" si="37"/>
        <v>1.91</v>
      </c>
      <c r="AD329" s="4">
        <v>1</v>
      </c>
      <c r="AE329" s="4"/>
      <c r="AF329" s="4">
        <f t="shared" si="34"/>
        <v>5.26</v>
      </c>
      <c r="AG329" s="4">
        <f t="shared" si="38"/>
        <v>5.26</v>
      </c>
      <c r="AH329" s="4">
        <f t="shared" si="39"/>
        <v>5.26</v>
      </c>
    </row>
    <row r="330" spans="1:36" x14ac:dyDescent="0.25">
      <c r="A330" s="1">
        <v>43917</v>
      </c>
      <c r="B330" t="s">
        <v>393</v>
      </c>
      <c r="C330" t="s">
        <v>138</v>
      </c>
      <c r="D330" t="s">
        <v>139</v>
      </c>
      <c r="E330">
        <v>1</v>
      </c>
      <c r="F330">
        <v>1</v>
      </c>
      <c r="G330" t="s">
        <v>12</v>
      </c>
      <c r="H330" t="s">
        <v>13</v>
      </c>
      <c r="I330">
        <v>-1.6400000000000001E-2</v>
      </c>
      <c r="J330">
        <v>-0.36299999999999999</v>
      </c>
      <c r="K330">
        <v>1.65</v>
      </c>
      <c r="L330" t="s">
        <v>14</v>
      </c>
      <c r="M330" t="s">
        <v>13</v>
      </c>
      <c r="N330">
        <v>2.2200000000000002</v>
      </c>
      <c r="O330">
        <v>38</v>
      </c>
      <c r="P330">
        <v>986</v>
      </c>
      <c r="Q330">
        <f>100*O323/O330</f>
        <v>87.89473684210526</v>
      </c>
      <c r="R330" s="4">
        <v>1</v>
      </c>
      <c r="S330" s="4">
        <v>1</v>
      </c>
      <c r="T330" s="4"/>
      <c r="U330" s="4">
        <f t="shared" si="35"/>
        <v>1.65</v>
      </c>
      <c r="V330" s="4">
        <f t="shared" si="36"/>
        <v>1.65</v>
      </c>
      <c r="W330" s="4">
        <f t="shared" si="37"/>
        <v>1.65</v>
      </c>
      <c r="AD330" s="4">
        <v>1</v>
      </c>
      <c r="AE330" s="4"/>
      <c r="AF330" s="4">
        <f t="shared" si="34"/>
        <v>986</v>
      </c>
      <c r="AG330" s="4">
        <f t="shared" si="38"/>
        <v>986</v>
      </c>
      <c r="AH330" s="4">
        <f t="shared" si="39"/>
        <v>986</v>
      </c>
    </row>
  </sheetData>
  <conditionalFormatting sqref="P2:P142">
    <cfRule type="cellIs" dxfId="2" priority="2" operator="greaterThan">
      <formula>1200</formula>
    </cfRule>
  </conditionalFormatting>
  <conditionalFormatting sqref="P251:P330">
    <cfRule type="cellIs" dxfId="1" priority="1" operator="greaterThan">
      <formula>1650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6:BR135"/>
  <sheetViews>
    <sheetView zoomScale="80" zoomScaleNormal="80" workbookViewId="0">
      <selection activeCell="P15" sqref="P15"/>
    </sheetView>
  </sheetViews>
  <sheetFormatPr defaultRowHeight="15" x14ac:dyDescent="0.25"/>
  <cols>
    <col min="1" max="1" width="11.85546875" customWidth="1"/>
    <col min="2" max="2" width="21.42578125" customWidth="1"/>
    <col min="3" max="3" width="15.28515625" customWidth="1"/>
  </cols>
  <sheetData>
    <row r="16" spans="1:70" s="2" customFormat="1" ht="77.25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6</v>
      </c>
      <c r="M16" s="2" t="s">
        <v>7</v>
      </c>
      <c r="N16" s="2" t="s">
        <v>8</v>
      </c>
      <c r="O16" s="2" t="s">
        <v>9</v>
      </c>
      <c r="P16" s="2" t="s">
        <v>10</v>
      </c>
      <c r="Q16" s="3" t="s">
        <v>31</v>
      </c>
      <c r="R16" s="3" t="s">
        <v>140</v>
      </c>
      <c r="S16" s="3" t="s">
        <v>32</v>
      </c>
      <c r="T16" s="3" t="s">
        <v>33</v>
      </c>
      <c r="U16" s="3" t="s">
        <v>141</v>
      </c>
      <c r="V16" s="3" t="s">
        <v>142</v>
      </c>
      <c r="W16" s="3" t="s">
        <v>143</v>
      </c>
      <c r="X16" s="2" t="s">
        <v>34</v>
      </c>
      <c r="Y16" s="2" t="s">
        <v>35</v>
      </c>
      <c r="Z16" s="2" t="s">
        <v>36</v>
      </c>
      <c r="AA16" s="2" t="s">
        <v>37</v>
      </c>
      <c r="AB16" s="2" t="s">
        <v>38</v>
      </c>
      <c r="AC16" s="2" t="s">
        <v>39</v>
      </c>
      <c r="AD16" s="3" t="s">
        <v>32</v>
      </c>
      <c r="AE16" s="3" t="s">
        <v>33</v>
      </c>
      <c r="AF16" s="3" t="s">
        <v>144</v>
      </c>
      <c r="AG16" s="3" t="s">
        <v>145</v>
      </c>
      <c r="AH16" s="3" t="s">
        <v>146</v>
      </c>
      <c r="AI16" s="2" t="s">
        <v>40</v>
      </c>
      <c r="AJ16" s="2" t="s">
        <v>41</v>
      </c>
      <c r="AK16" s="2" t="s">
        <v>42</v>
      </c>
      <c r="AL16" s="2" t="s">
        <v>43</v>
      </c>
      <c r="AM16" s="2" t="s">
        <v>44</v>
      </c>
      <c r="AN16" s="2" t="s">
        <v>45</v>
      </c>
      <c r="AO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43" x14ac:dyDescent="0.25">
      <c r="A17" s="1">
        <v>43916</v>
      </c>
      <c r="B17" t="s">
        <v>324</v>
      </c>
      <c r="C17" t="s">
        <v>113</v>
      </c>
      <c r="D17">
        <v>91</v>
      </c>
      <c r="E17">
        <v>1</v>
      </c>
      <c r="F17">
        <v>1</v>
      </c>
      <c r="G17" t="s">
        <v>12</v>
      </c>
      <c r="H17" t="s">
        <v>13</v>
      </c>
      <c r="I17">
        <v>6.7799999999999999E-2</v>
      </c>
      <c r="J17">
        <v>1.5</v>
      </c>
      <c r="K17">
        <v>26.2</v>
      </c>
      <c r="L17" t="s">
        <v>14</v>
      </c>
      <c r="M17" t="s">
        <v>13</v>
      </c>
      <c r="N17">
        <v>2</v>
      </c>
      <c r="O17">
        <v>31.1</v>
      </c>
      <c r="P17">
        <v>919</v>
      </c>
      <c r="R17" s="4">
        <v>1.5</v>
      </c>
      <c r="S17" s="4">
        <v>1</v>
      </c>
      <c r="T17" s="4"/>
      <c r="U17" s="4">
        <f t="shared" ref="U17:U56" si="0">K17</f>
        <v>26.2</v>
      </c>
      <c r="V17" s="4">
        <f t="shared" ref="V17:V56" si="1">IF(R17=1,U17,(U17-7.5))</f>
        <v>18.7</v>
      </c>
      <c r="W17" s="4">
        <f t="shared" ref="W17:W56" si="2">IF(R17=1,U17,(V17*R17))</f>
        <v>28.049999999999997</v>
      </c>
      <c r="X17" s="5"/>
      <c r="Y17" s="5"/>
      <c r="AB17" s="7"/>
      <c r="AC17" s="7"/>
      <c r="AD17" s="4">
        <v>1</v>
      </c>
      <c r="AE17" s="4"/>
      <c r="AF17" s="4">
        <f t="shared" ref="AF17:AF56" si="3">P17</f>
        <v>919</v>
      </c>
      <c r="AG17" s="4">
        <f t="shared" ref="AG17:AG56" si="4">IF(R17=1,AF17,(AF17-341))</f>
        <v>578</v>
      </c>
      <c r="AH17" s="4">
        <f t="shared" ref="AH17:AH56" si="5">IF(R17=1,AF17,(AG17*R17))</f>
        <v>867</v>
      </c>
      <c r="AI17" s="5"/>
      <c r="AJ17" s="5"/>
      <c r="AM17" s="7"/>
      <c r="AN17" s="7"/>
      <c r="AO17" s="4"/>
      <c r="AP17" s="4"/>
      <c r="AQ17" s="4"/>
    </row>
    <row r="18" spans="1:43" x14ac:dyDescent="0.25">
      <c r="A18" s="1">
        <v>43916</v>
      </c>
      <c r="B18" t="s">
        <v>324</v>
      </c>
      <c r="C18" t="s">
        <v>114</v>
      </c>
      <c r="D18">
        <v>92</v>
      </c>
      <c r="E18">
        <v>1</v>
      </c>
      <c r="F18">
        <v>1</v>
      </c>
      <c r="G18" t="s">
        <v>12</v>
      </c>
      <c r="H18" t="s">
        <v>13</v>
      </c>
      <c r="I18">
        <v>6.6299999999999998E-2</v>
      </c>
      <c r="J18">
        <v>1.49</v>
      </c>
      <c r="K18">
        <v>26</v>
      </c>
      <c r="L18" t="s">
        <v>14</v>
      </c>
      <c r="M18" t="s">
        <v>13</v>
      </c>
      <c r="N18">
        <v>2.0499999999999998</v>
      </c>
      <c r="O18">
        <v>32</v>
      </c>
      <c r="P18">
        <v>947</v>
      </c>
      <c r="R18" s="4">
        <v>1.5</v>
      </c>
      <c r="S18" s="4">
        <v>1</v>
      </c>
      <c r="T18" s="4"/>
      <c r="U18" s="4">
        <f t="shared" si="0"/>
        <v>26</v>
      </c>
      <c r="V18" s="4">
        <f t="shared" si="1"/>
        <v>18.5</v>
      </c>
      <c r="W18" s="4">
        <f t="shared" si="2"/>
        <v>27.75</v>
      </c>
      <c r="X18" s="5"/>
      <c r="Y18" s="5"/>
      <c r="AD18" s="4">
        <v>1</v>
      </c>
      <c r="AE18" s="4"/>
      <c r="AF18" s="4">
        <f t="shared" si="3"/>
        <v>947</v>
      </c>
      <c r="AG18" s="4">
        <f t="shared" si="4"/>
        <v>606</v>
      </c>
      <c r="AH18" s="4">
        <f t="shared" si="5"/>
        <v>909</v>
      </c>
      <c r="AI18" s="5"/>
      <c r="AJ18" s="5"/>
      <c r="AO18" s="4"/>
      <c r="AP18" s="4"/>
      <c r="AQ18" s="4"/>
    </row>
    <row r="19" spans="1:43" x14ac:dyDescent="0.25">
      <c r="A19" s="1">
        <v>43916</v>
      </c>
      <c r="B19" t="s">
        <v>324</v>
      </c>
      <c r="C19" t="s">
        <v>115</v>
      </c>
      <c r="D19">
        <v>93</v>
      </c>
      <c r="E19">
        <v>1</v>
      </c>
      <c r="F19">
        <v>1</v>
      </c>
      <c r="G19" t="s">
        <v>12</v>
      </c>
      <c r="H19" t="s">
        <v>13</v>
      </c>
      <c r="I19">
        <v>4.9799999999999997E-2</v>
      </c>
      <c r="J19">
        <v>1.1200000000000001</v>
      </c>
      <c r="K19">
        <v>19.100000000000001</v>
      </c>
      <c r="L19" t="s">
        <v>14</v>
      </c>
      <c r="M19" t="s">
        <v>13</v>
      </c>
      <c r="N19">
        <v>1.32</v>
      </c>
      <c r="O19">
        <v>19.899999999999999</v>
      </c>
      <c r="P19">
        <v>584</v>
      </c>
      <c r="R19" s="4">
        <v>1.5</v>
      </c>
      <c r="S19" s="4">
        <v>1</v>
      </c>
      <c r="T19" s="4"/>
      <c r="U19" s="4">
        <f t="shared" si="0"/>
        <v>19.100000000000001</v>
      </c>
      <c r="V19" s="4">
        <f t="shared" si="1"/>
        <v>11.600000000000001</v>
      </c>
      <c r="W19" s="4">
        <f t="shared" si="2"/>
        <v>17.400000000000002</v>
      </c>
      <c r="Z19" s="7"/>
      <c r="AA19" s="7"/>
      <c r="AD19" s="4">
        <v>1</v>
      </c>
      <c r="AE19" s="4"/>
      <c r="AF19" s="4">
        <f t="shared" si="3"/>
        <v>584</v>
      </c>
      <c r="AG19" s="4">
        <f t="shared" si="4"/>
        <v>243</v>
      </c>
      <c r="AH19" s="4">
        <f t="shared" si="5"/>
        <v>364.5</v>
      </c>
      <c r="AK19" s="7"/>
      <c r="AL19" s="7"/>
      <c r="AO19" s="4"/>
      <c r="AP19" s="4"/>
      <c r="AQ19" s="4"/>
    </row>
    <row r="20" spans="1:43" x14ac:dyDescent="0.25">
      <c r="A20" s="1">
        <v>43916</v>
      </c>
      <c r="B20" t="s">
        <v>324</v>
      </c>
      <c r="C20" t="s">
        <v>116</v>
      </c>
      <c r="D20">
        <v>94</v>
      </c>
      <c r="E20">
        <v>1</v>
      </c>
      <c r="F20">
        <v>1</v>
      </c>
      <c r="G20" t="s">
        <v>12</v>
      </c>
      <c r="H20" t="s">
        <v>13</v>
      </c>
      <c r="I20">
        <v>5.6300000000000003E-2</v>
      </c>
      <c r="J20">
        <v>1.22</v>
      </c>
      <c r="K20">
        <v>21</v>
      </c>
      <c r="L20" t="s">
        <v>14</v>
      </c>
      <c r="M20" t="s">
        <v>13</v>
      </c>
      <c r="N20">
        <v>1.38</v>
      </c>
      <c r="O20">
        <v>20.6</v>
      </c>
      <c r="P20">
        <v>605</v>
      </c>
      <c r="R20" s="4">
        <v>1.5</v>
      </c>
      <c r="S20" s="4">
        <v>1</v>
      </c>
      <c r="T20" s="4"/>
      <c r="U20" s="4">
        <f t="shared" si="0"/>
        <v>21</v>
      </c>
      <c r="V20" s="4">
        <f t="shared" si="1"/>
        <v>13.5</v>
      </c>
      <c r="W20" s="4">
        <f t="shared" si="2"/>
        <v>20.25</v>
      </c>
      <c r="AB20" s="7"/>
      <c r="AC20" s="7"/>
      <c r="AD20" s="4">
        <v>1</v>
      </c>
      <c r="AE20" s="4"/>
      <c r="AF20" s="4">
        <f t="shared" si="3"/>
        <v>605</v>
      </c>
      <c r="AG20" s="4">
        <f t="shared" si="4"/>
        <v>264</v>
      </c>
      <c r="AH20" s="4">
        <f t="shared" si="5"/>
        <v>396</v>
      </c>
      <c r="AM20" s="7"/>
      <c r="AN20" s="7"/>
      <c r="AO20" s="4"/>
      <c r="AP20" s="4"/>
      <c r="AQ20" s="4"/>
    </row>
    <row r="21" spans="1:43" x14ac:dyDescent="0.25">
      <c r="A21" s="1">
        <v>43916</v>
      </c>
      <c r="B21" t="s">
        <v>324</v>
      </c>
      <c r="C21" t="s">
        <v>117</v>
      </c>
      <c r="D21">
        <v>95</v>
      </c>
      <c r="E21">
        <v>1</v>
      </c>
      <c r="F21">
        <v>1</v>
      </c>
      <c r="G21" t="s">
        <v>12</v>
      </c>
      <c r="H21" t="s">
        <v>13</v>
      </c>
      <c r="I21">
        <v>6.6799999999999998E-2</v>
      </c>
      <c r="J21">
        <v>1.5</v>
      </c>
      <c r="K21">
        <v>26.2</v>
      </c>
      <c r="L21" t="s">
        <v>14</v>
      </c>
      <c r="M21" t="s">
        <v>13</v>
      </c>
      <c r="N21">
        <v>1.41</v>
      </c>
      <c r="O21">
        <v>20.5</v>
      </c>
      <c r="P21">
        <v>602</v>
      </c>
      <c r="R21" s="4">
        <v>1.5</v>
      </c>
      <c r="S21" s="4">
        <v>1</v>
      </c>
      <c r="T21" s="4"/>
      <c r="U21" s="4">
        <f t="shared" si="0"/>
        <v>26.2</v>
      </c>
      <c r="V21" s="4">
        <f t="shared" si="1"/>
        <v>18.7</v>
      </c>
      <c r="W21" s="4">
        <f t="shared" si="2"/>
        <v>28.049999999999997</v>
      </c>
      <c r="X21" s="5"/>
      <c r="Y21" s="5"/>
      <c r="AD21" s="4">
        <v>1</v>
      </c>
      <c r="AE21" s="4"/>
      <c r="AF21" s="4">
        <f t="shared" si="3"/>
        <v>602</v>
      </c>
      <c r="AG21" s="4">
        <f t="shared" si="4"/>
        <v>261</v>
      </c>
      <c r="AH21" s="4">
        <f t="shared" si="5"/>
        <v>391.5</v>
      </c>
      <c r="AI21" s="5"/>
      <c r="AJ21" s="5"/>
      <c r="AO21" s="4"/>
      <c r="AP21" s="4"/>
      <c r="AQ21" s="4"/>
    </row>
    <row r="22" spans="1:43" x14ac:dyDescent="0.25">
      <c r="A22" s="1">
        <v>43916</v>
      </c>
      <c r="B22" t="s">
        <v>324</v>
      </c>
      <c r="C22" t="s">
        <v>118</v>
      </c>
      <c r="D22">
        <v>96</v>
      </c>
      <c r="E22">
        <v>1</v>
      </c>
      <c r="F22">
        <v>1</v>
      </c>
      <c r="G22" t="s">
        <v>12</v>
      </c>
      <c r="H22" t="s">
        <v>13</v>
      </c>
      <c r="I22">
        <v>0.25600000000000001</v>
      </c>
      <c r="J22">
        <v>5.15</v>
      </c>
      <c r="K22">
        <v>93.9</v>
      </c>
      <c r="L22" t="s">
        <v>14</v>
      </c>
      <c r="M22" t="s">
        <v>13</v>
      </c>
      <c r="N22">
        <v>1.91</v>
      </c>
      <c r="O22">
        <v>27.3</v>
      </c>
      <c r="P22">
        <v>805</v>
      </c>
      <c r="R22" s="4">
        <v>1.5</v>
      </c>
      <c r="S22" s="4">
        <v>1</v>
      </c>
      <c r="T22" s="4"/>
      <c r="U22" s="4">
        <f t="shared" si="0"/>
        <v>93.9</v>
      </c>
      <c r="V22" s="4">
        <f t="shared" si="1"/>
        <v>86.4</v>
      </c>
      <c r="W22" s="4">
        <f t="shared" si="2"/>
        <v>129.60000000000002</v>
      </c>
      <c r="AD22" s="4">
        <v>1</v>
      </c>
      <c r="AE22" s="4"/>
      <c r="AF22" s="4">
        <f t="shared" si="3"/>
        <v>805</v>
      </c>
      <c r="AG22" s="4">
        <f t="shared" si="4"/>
        <v>464</v>
      </c>
      <c r="AH22" s="4">
        <f t="shared" si="5"/>
        <v>696</v>
      </c>
      <c r="AO22" s="4"/>
      <c r="AP22" s="4"/>
      <c r="AQ22" s="4"/>
    </row>
    <row r="23" spans="1:43" x14ac:dyDescent="0.25">
      <c r="A23" s="1">
        <v>43916</v>
      </c>
      <c r="B23" t="s">
        <v>324</v>
      </c>
      <c r="C23" t="s">
        <v>119</v>
      </c>
      <c r="D23">
        <v>97</v>
      </c>
      <c r="E23">
        <v>1</v>
      </c>
      <c r="F23">
        <v>1</v>
      </c>
      <c r="G23" t="s">
        <v>12</v>
      </c>
      <c r="H23" t="s">
        <v>13</v>
      </c>
      <c r="I23">
        <v>4.8300000000000003E-2</v>
      </c>
      <c r="J23">
        <v>0.89</v>
      </c>
      <c r="K23">
        <v>14.8</v>
      </c>
      <c r="L23" t="s">
        <v>14</v>
      </c>
      <c r="M23" t="s">
        <v>13</v>
      </c>
      <c r="N23">
        <v>1.27</v>
      </c>
      <c r="O23">
        <v>18.3</v>
      </c>
      <c r="P23">
        <v>538</v>
      </c>
      <c r="R23" s="4">
        <v>1.5</v>
      </c>
      <c r="S23" s="4">
        <v>1</v>
      </c>
      <c r="T23" s="4"/>
      <c r="U23" s="4">
        <f t="shared" si="0"/>
        <v>14.8</v>
      </c>
      <c r="V23" s="4">
        <f t="shared" si="1"/>
        <v>7.3000000000000007</v>
      </c>
      <c r="W23" s="4">
        <f t="shared" si="2"/>
        <v>10.950000000000001</v>
      </c>
      <c r="AD23" s="4">
        <v>1</v>
      </c>
      <c r="AE23" s="4"/>
      <c r="AF23" s="4">
        <f t="shared" si="3"/>
        <v>538</v>
      </c>
      <c r="AG23" s="4">
        <f t="shared" si="4"/>
        <v>197</v>
      </c>
      <c r="AH23" s="4">
        <f t="shared" si="5"/>
        <v>295.5</v>
      </c>
      <c r="AO23" s="4"/>
      <c r="AP23" s="4"/>
      <c r="AQ23" s="4"/>
    </row>
    <row r="24" spans="1:43" x14ac:dyDescent="0.25">
      <c r="A24" s="1">
        <v>43916</v>
      </c>
      <c r="B24" t="s">
        <v>324</v>
      </c>
      <c r="C24" t="s">
        <v>120</v>
      </c>
      <c r="D24">
        <v>98</v>
      </c>
      <c r="E24">
        <v>1</v>
      </c>
      <c r="F24">
        <v>1</v>
      </c>
      <c r="G24" t="s">
        <v>12</v>
      </c>
      <c r="H24" t="s">
        <v>13</v>
      </c>
      <c r="I24">
        <v>0.152</v>
      </c>
      <c r="J24">
        <v>3.17</v>
      </c>
      <c r="K24">
        <v>57.4</v>
      </c>
      <c r="L24" t="s">
        <v>14</v>
      </c>
      <c r="M24" t="s">
        <v>13</v>
      </c>
      <c r="N24">
        <v>1.32</v>
      </c>
      <c r="O24">
        <v>18.899999999999999</v>
      </c>
      <c r="P24">
        <v>555</v>
      </c>
      <c r="R24" s="4">
        <v>1.5</v>
      </c>
      <c r="S24" s="4">
        <v>1</v>
      </c>
      <c r="T24" s="4"/>
      <c r="U24" s="4">
        <f t="shared" si="0"/>
        <v>57.4</v>
      </c>
      <c r="V24" s="4">
        <f t="shared" si="1"/>
        <v>49.9</v>
      </c>
      <c r="W24" s="4">
        <f t="shared" si="2"/>
        <v>74.849999999999994</v>
      </c>
      <c r="X24" s="5"/>
      <c r="Y24" s="5"/>
      <c r="Z24" s="7"/>
      <c r="AA24" s="7"/>
      <c r="AB24" s="4"/>
      <c r="AC24" s="4"/>
      <c r="AD24" s="4">
        <v>1</v>
      </c>
      <c r="AE24" s="4"/>
      <c r="AF24" s="4">
        <f t="shared" si="3"/>
        <v>555</v>
      </c>
      <c r="AG24" s="4">
        <f t="shared" si="4"/>
        <v>214</v>
      </c>
      <c r="AH24" s="4">
        <f t="shared" si="5"/>
        <v>321</v>
      </c>
      <c r="AI24" s="5"/>
      <c r="AJ24" s="5"/>
      <c r="AK24" s="7"/>
      <c r="AL24" s="7"/>
      <c r="AM24" s="4"/>
      <c r="AN24" s="4"/>
      <c r="AO24" s="4"/>
      <c r="AP24" s="4"/>
      <c r="AQ24" s="4"/>
    </row>
    <row r="25" spans="1:43" x14ac:dyDescent="0.25">
      <c r="A25" s="1">
        <v>43916</v>
      </c>
      <c r="B25" t="s">
        <v>324</v>
      </c>
      <c r="C25" t="s">
        <v>121</v>
      </c>
      <c r="D25">
        <v>99</v>
      </c>
      <c r="E25">
        <v>1</v>
      </c>
      <c r="F25">
        <v>1</v>
      </c>
      <c r="G25" t="s">
        <v>12</v>
      </c>
      <c r="H25" t="s">
        <v>13</v>
      </c>
      <c r="I25">
        <v>0.16300000000000001</v>
      </c>
      <c r="J25">
        <v>3.34</v>
      </c>
      <c r="K25">
        <v>60.6</v>
      </c>
      <c r="L25" t="s">
        <v>14</v>
      </c>
      <c r="M25" t="s">
        <v>13</v>
      </c>
      <c r="N25">
        <v>1.18</v>
      </c>
      <c r="O25">
        <v>16.8</v>
      </c>
      <c r="P25">
        <v>492</v>
      </c>
      <c r="R25" s="4">
        <v>1.5</v>
      </c>
      <c r="S25" s="4">
        <v>1</v>
      </c>
      <c r="T25" s="4"/>
      <c r="U25" s="4">
        <f t="shared" si="0"/>
        <v>60.6</v>
      </c>
      <c r="V25" s="4">
        <f t="shared" si="1"/>
        <v>53.1</v>
      </c>
      <c r="W25" s="4">
        <f t="shared" si="2"/>
        <v>79.650000000000006</v>
      </c>
      <c r="X25" s="4"/>
      <c r="Y25" s="4"/>
      <c r="Z25" s="4"/>
      <c r="AA25" s="4"/>
      <c r="AB25" s="7"/>
      <c r="AC25" s="7"/>
      <c r="AD25" s="4">
        <v>1</v>
      </c>
      <c r="AE25" s="4"/>
      <c r="AF25" s="4">
        <f t="shared" si="3"/>
        <v>492</v>
      </c>
      <c r="AG25" s="4">
        <f t="shared" si="4"/>
        <v>151</v>
      </c>
      <c r="AH25" s="4">
        <f t="shared" si="5"/>
        <v>226.5</v>
      </c>
      <c r="AI25" s="4"/>
      <c r="AJ25" s="4"/>
      <c r="AK25" s="4"/>
      <c r="AL25" s="4"/>
      <c r="AM25" s="7"/>
      <c r="AN25" s="7"/>
      <c r="AO25" s="4"/>
      <c r="AP25" s="4"/>
      <c r="AQ25" s="4"/>
    </row>
    <row r="26" spans="1:43" x14ac:dyDescent="0.25">
      <c r="A26" s="1">
        <v>43916</v>
      </c>
      <c r="B26" t="s">
        <v>324</v>
      </c>
      <c r="C26" t="s">
        <v>122</v>
      </c>
      <c r="D26">
        <v>100</v>
      </c>
      <c r="E26">
        <v>1</v>
      </c>
      <c r="F26">
        <v>1</v>
      </c>
      <c r="G26" t="s">
        <v>12</v>
      </c>
      <c r="H26" t="s">
        <v>13</v>
      </c>
      <c r="I26">
        <v>4.7399999999999998E-2</v>
      </c>
      <c r="J26">
        <v>1.02</v>
      </c>
      <c r="K26">
        <v>17.3</v>
      </c>
      <c r="L26" t="s">
        <v>14</v>
      </c>
      <c r="M26" t="s">
        <v>13</v>
      </c>
      <c r="N26">
        <v>1.3</v>
      </c>
      <c r="O26">
        <v>18.399999999999999</v>
      </c>
      <c r="P26">
        <v>539</v>
      </c>
      <c r="R26" s="4">
        <v>1.5</v>
      </c>
      <c r="S26" s="4">
        <v>1</v>
      </c>
      <c r="T26" s="4"/>
      <c r="U26" s="4">
        <f t="shared" si="0"/>
        <v>17.3</v>
      </c>
      <c r="V26" s="4">
        <f t="shared" si="1"/>
        <v>9.8000000000000007</v>
      </c>
      <c r="W26" s="4">
        <f t="shared" si="2"/>
        <v>14.700000000000001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3"/>
        <v>539</v>
      </c>
      <c r="AG26" s="4">
        <f t="shared" si="4"/>
        <v>198</v>
      </c>
      <c r="AH26" s="4">
        <f t="shared" si="5"/>
        <v>297</v>
      </c>
      <c r="AI26" s="5"/>
      <c r="AJ26" s="5"/>
      <c r="AK26" s="4"/>
      <c r="AL26" s="4"/>
      <c r="AM26" s="5"/>
      <c r="AN26" s="5"/>
      <c r="AO26" s="4"/>
      <c r="AP26" s="4"/>
      <c r="AQ26" s="4"/>
    </row>
    <row r="27" spans="1:43" x14ac:dyDescent="0.25">
      <c r="A27" s="1">
        <v>43916</v>
      </c>
      <c r="B27" t="s">
        <v>324</v>
      </c>
      <c r="C27" t="s">
        <v>338</v>
      </c>
      <c r="D27">
        <v>101</v>
      </c>
      <c r="E27">
        <v>1</v>
      </c>
      <c r="F27">
        <v>1</v>
      </c>
      <c r="G27" t="s">
        <v>12</v>
      </c>
      <c r="H27" t="s">
        <v>13</v>
      </c>
      <c r="I27">
        <v>4.8899999999999999E-2</v>
      </c>
      <c r="J27">
        <v>1.05</v>
      </c>
      <c r="K27">
        <v>17.8</v>
      </c>
      <c r="L27" t="s">
        <v>14</v>
      </c>
      <c r="M27" t="s">
        <v>13</v>
      </c>
      <c r="N27">
        <v>1.27</v>
      </c>
      <c r="O27">
        <v>17.3</v>
      </c>
      <c r="P27">
        <v>508</v>
      </c>
      <c r="R27" s="4">
        <v>1.5</v>
      </c>
      <c r="S27" s="4">
        <v>1</v>
      </c>
      <c r="T27" s="4"/>
      <c r="U27" s="4">
        <f t="shared" si="0"/>
        <v>17.8</v>
      </c>
      <c r="V27" s="4">
        <f t="shared" si="1"/>
        <v>10.3</v>
      </c>
      <c r="W27" s="4">
        <f t="shared" si="2"/>
        <v>15.450000000000001</v>
      </c>
      <c r="X27" s="5"/>
      <c r="Y27" s="5"/>
      <c r="Z27" s="7"/>
      <c r="AA27" s="7"/>
      <c r="AD27" s="4">
        <v>3</v>
      </c>
      <c r="AE27" s="4" t="s">
        <v>407</v>
      </c>
      <c r="AF27" s="4">
        <f t="shared" si="3"/>
        <v>508</v>
      </c>
      <c r="AG27" s="4">
        <f t="shared" si="4"/>
        <v>167</v>
      </c>
      <c r="AH27" s="4">
        <f t="shared" si="5"/>
        <v>250.5</v>
      </c>
      <c r="AI27" s="5"/>
      <c r="AJ27" s="5"/>
      <c r="AK27" s="7"/>
      <c r="AL27" s="7"/>
      <c r="AO27" s="4"/>
      <c r="AP27" s="4"/>
      <c r="AQ27" s="4"/>
    </row>
    <row r="28" spans="1:43" x14ac:dyDescent="0.25">
      <c r="A28" s="1">
        <v>43916</v>
      </c>
      <c r="B28" t="s">
        <v>324</v>
      </c>
      <c r="C28" t="s">
        <v>339</v>
      </c>
      <c r="D28">
        <v>102</v>
      </c>
      <c r="E28">
        <v>1</v>
      </c>
      <c r="F28">
        <v>1</v>
      </c>
      <c r="G28" t="s">
        <v>12</v>
      </c>
      <c r="H28" t="s">
        <v>13</v>
      </c>
      <c r="I28">
        <v>9.0200000000000002E-2</v>
      </c>
      <c r="J28">
        <v>2.02</v>
      </c>
      <c r="K28">
        <v>36</v>
      </c>
      <c r="L28" t="s">
        <v>14</v>
      </c>
      <c r="M28" t="s">
        <v>13</v>
      </c>
      <c r="N28">
        <v>1.65</v>
      </c>
      <c r="O28">
        <v>22.4</v>
      </c>
      <c r="P28">
        <v>660</v>
      </c>
      <c r="R28" s="4">
        <v>1.5</v>
      </c>
      <c r="S28" s="4">
        <v>1</v>
      </c>
      <c r="T28" s="4"/>
      <c r="U28" s="4">
        <f t="shared" si="0"/>
        <v>36</v>
      </c>
      <c r="V28" s="4">
        <f t="shared" si="1"/>
        <v>28.5</v>
      </c>
      <c r="W28" s="4">
        <f t="shared" si="2"/>
        <v>42.75</v>
      </c>
      <c r="X28" s="5"/>
      <c r="Y28" s="5"/>
      <c r="AB28" s="7"/>
      <c r="AC28" s="7"/>
      <c r="AD28" s="4">
        <v>3</v>
      </c>
      <c r="AE28" s="4" t="s">
        <v>407</v>
      </c>
      <c r="AF28" s="4">
        <f t="shared" si="3"/>
        <v>660</v>
      </c>
      <c r="AG28" s="4">
        <f t="shared" si="4"/>
        <v>319</v>
      </c>
      <c r="AH28" s="4">
        <f t="shared" si="5"/>
        <v>478.5</v>
      </c>
      <c r="AI28" s="5"/>
      <c r="AJ28" s="5"/>
      <c r="AM28" s="7"/>
      <c r="AN28" s="7"/>
      <c r="AO28" s="4"/>
      <c r="AP28" s="4"/>
      <c r="AQ28" s="4"/>
    </row>
    <row r="29" spans="1:43" x14ac:dyDescent="0.25">
      <c r="A29" s="1">
        <v>43916</v>
      </c>
      <c r="B29" t="s">
        <v>324</v>
      </c>
      <c r="C29" t="s">
        <v>123</v>
      </c>
      <c r="D29">
        <v>103</v>
      </c>
      <c r="E29">
        <v>1</v>
      </c>
      <c r="F29">
        <v>1</v>
      </c>
      <c r="G29" t="s">
        <v>12</v>
      </c>
      <c r="H29" t="s">
        <v>13</v>
      </c>
      <c r="I29">
        <v>6.1100000000000002E-2</v>
      </c>
      <c r="J29">
        <v>1.1599999999999999</v>
      </c>
      <c r="K29">
        <v>19.899999999999999</v>
      </c>
      <c r="L29" t="s">
        <v>14</v>
      </c>
      <c r="M29" t="s">
        <v>13</v>
      </c>
      <c r="N29">
        <v>1.3</v>
      </c>
      <c r="O29">
        <v>17.399999999999999</v>
      </c>
      <c r="P29">
        <v>510</v>
      </c>
      <c r="R29" s="4">
        <v>1.5</v>
      </c>
      <c r="S29" s="4">
        <v>1</v>
      </c>
      <c r="T29" s="4"/>
      <c r="U29" s="4">
        <f t="shared" si="0"/>
        <v>19.899999999999999</v>
      </c>
      <c r="V29" s="4">
        <f t="shared" si="1"/>
        <v>12.399999999999999</v>
      </c>
      <c r="W29" s="4">
        <f t="shared" si="2"/>
        <v>18.599999999999998</v>
      </c>
      <c r="X29" s="5"/>
      <c r="Y29" s="5"/>
      <c r="Z29" s="4"/>
      <c r="AA29" s="4"/>
      <c r="AB29" s="5"/>
      <c r="AC29" s="5"/>
      <c r="AD29" s="4">
        <v>3</v>
      </c>
      <c r="AE29" s="4" t="s">
        <v>407</v>
      </c>
      <c r="AF29" s="4">
        <f t="shared" si="3"/>
        <v>510</v>
      </c>
      <c r="AG29" s="4">
        <f t="shared" si="4"/>
        <v>169</v>
      </c>
      <c r="AH29" s="4">
        <f t="shared" si="5"/>
        <v>253.5</v>
      </c>
      <c r="AI29" s="5"/>
      <c r="AJ29" s="5"/>
      <c r="AK29" s="4"/>
      <c r="AL29" s="4"/>
      <c r="AM29" s="5"/>
      <c r="AN29" s="5"/>
      <c r="AO29" s="4"/>
      <c r="AP29" s="4"/>
      <c r="AQ29" s="4"/>
    </row>
    <row r="30" spans="1:43" x14ac:dyDescent="0.25">
      <c r="A30" s="1">
        <v>43916</v>
      </c>
      <c r="B30" t="s">
        <v>324</v>
      </c>
      <c r="C30" t="s">
        <v>124</v>
      </c>
      <c r="D30">
        <v>104</v>
      </c>
      <c r="E30">
        <v>1</v>
      </c>
      <c r="F30">
        <v>1</v>
      </c>
      <c r="G30" t="s">
        <v>12</v>
      </c>
      <c r="H30" t="s">
        <v>13</v>
      </c>
      <c r="I30">
        <v>6.1800000000000001E-2</v>
      </c>
      <c r="J30">
        <v>1.34</v>
      </c>
      <c r="K30">
        <v>23.2</v>
      </c>
      <c r="L30" t="s">
        <v>14</v>
      </c>
      <c r="M30" t="s">
        <v>13</v>
      </c>
      <c r="N30">
        <v>1.1100000000000001</v>
      </c>
      <c r="O30">
        <v>14.7</v>
      </c>
      <c r="P30">
        <v>431</v>
      </c>
      <c r="R30" s="4">
        <v>1.5</v>
      </c>
      <c r="S30" s="4">
        <v>1</v>
      </c>
      <c r="T30" s="4"/>
      <c r="U30" s="4">
        <f t="shared" si="0"/>
        <v>23.2</v>
      </c>
      <c r="V30" s="4">
        <f t="shared" si="1"/>
        <v>15.7</v>
      </c>
      <c r="W30" s="4">
        <f t="shared" si="2"/>
        <v>23.549999999999997</v>
      </c>
      <c r="Z30" s="7"/>
      <c r="AA30" s="7"/>
      <c r="AD30" s="4">
        <v>3</v>
      </c>
      <c r="AE30" s="4" t="s">
        <v>407</v>
      </c>
      <c r="AF30" s="4">
        <f t="shared" si="3"/>
        <v>431</v>
      </c>
      <c r="AG30" s="4">
        <f t="shared" si="4"/>
        <v>90</v>
      </c>
      <c r="AH30" s="4">
        <f t="shared" si="5"/>
        <v>135</v>
      </c>
      <c r="AK30" s="7"/>
      <c r="AL30" s="7"/>
      <c r="AO30" s="4"/>
      <c r="AP30" s="4"/>
      <c r="AQ30" s="4"/>
    </row>
    <row r="31" spans="1:43" x14ac:dyDescent="0.25">
      <c r="A31" s="1">
        <v>43916</v>
      </c>
      <c r="B31" t="s">
        <v>324</v>
      </c>
      <c r="C31" t="s">
        <v>125</v>
      </c>
      <c r="D31">
        <v>105</v>
      </c>
      <c r="E31">
        <v>1</v>
      </c>
      <c r="F31">
        <v>1</v>
      </c>
      <c r="G31" t="s">
        <v>12</v>
      </c>
      <c r="H31" t="s">
        <v>13</v>
      </c>
      <c r="I31">
        <v>0.13700000000000001</v>
      </c>
      <c r="J31">
        <v>2.92</v>
      </c>
      <c r="K31">
        <v>52.7</v>
      </c>
      <c r="L31" t="s">
        <v>14</v>
      </c>
      <c r="M31" t="s">
        <v>13</v>
      </c>
      <c r="N31">
        <v>1.46</v>
      </c>
      <c r="O31">
        <v>19.2</v>
      </c>
      <c r="P31">
        <v>562</v>
      </c>
      <c r="R31" s="4">
        <v>1.5</v>
      </c>
      <c r="S31" s="4">
        <v>1</v>
      </c>
      <c r="T31" s="4"/>
      <c r="U31" s="4">
        <f t="shared" si="0"/>
        <v>52.7</v>
      </c>
      <c r="V31" s="4">
        <f t="shared" si="1"/>
        <v>45.2</v>
      </c>
      <c r="W31" s="4">
        <f t="shared" si="2"/>
        <v>67.800000000000011</v>
      </c>
      <c r="X31" s="5"/>
      <c r="Y31" s="5"/>
      <c r="AB31" s="7"/>
      <c r="AC31" s="7"/>
      <c r="AD31" s="4">
        <v>3</v>
      </c>
      <c r="AE31" s="4" t="s">
        <v>407</v>
      </c>
      <c r="AF31" s="4">
        <f t="shared" si="3"/>
        <v>562</v>
      </c>
      <c r="AG31" s="4">
        <f t="shared" si="4"/>
        <v>221</v>
      </c>
      <c r="AH31" s="4">
        <f t="shared" si="5"/>
        <v>331.5</v>
      </c>
      <c r="AI31" s="5"/>
      <c r="AJ31" s="5"/>
      <c r="AM31" s="7"/>
      <c r="AN31" s="7"/>
      <c r="AO31" s="4"/>
      <c r="AP31" s="4"/>
      <c r="AQ31" s="4"/>
    </row>
    <row r="32" spans="1:43" x14ac:dyDescent="0.25">
      <c r="A32" s="1">
        <v>43916</v>
      </c>
      <c r="B32" t="s">
        <v>324</v>
      </c>
      <c r="C32" t="s">
        <v>126</v>
      </c>
      <c r="D32">
        <v>106</v>
      </c>
      <c r="E32">
        <v>1</v>
      </c>
      <c r="F32">
        <v>1</v>
      </c>
      <c r="G32" t="s">
        <v>12</v>
      </c>
      <c r="H32" t="s">
        <v>13</v>
      </c>
      <c r="I32">
        <v>5.9700000000000003E-2</v>
      </c>
      <c r="J32">
        <v>1.3</v>
      </c>
      <c r="K32">
        <v>22.6</v>
      </c>
      <c r="L32" t="s">
        <v>14</v>
      </c>
      <c r="M32" t="s">
        <v>13</v>
      </c>
      <c r="N32">
        <v>4.87</v>
      </c>
      <c r="O32">
        <v>64.099999999999994</v>
      </c>
      <c r="P32">
        <v>1920</v>
      </c>
      <c r="R32" s="4">
        <v>1.5</v>
      </c>
      <c r="S32" s="4">
        <v>1</v>
      </c>
      <c r="T32" s="4"/>
      <c r="U32" s="4">
        <f t="shared" si="0"/>
        <v>22.6</v>
      </c>
      <c r="V32" s="4">
        <f t="shared" si="1"/>
        <v>15.100000000000001</v>
      </c>
      <c r="W32" s="4">
        <f t="shared" si="2"/>
        <v>22.650000000000002</v>
      </c>
      <c r="Z32" s="7"/>
      <c r="AA32" s="7"/>
      <c r="AD32" s="4">
        <v>3</v>
      </c>
      <c r="AE32" s="4" t="s">
        <v>407</v>
      </c>
      <c r="AF32" s="4">
        <f t="shared" si="3"/>
        <v>1920</v>
      </c>
      <c r="AG32" s="4">
        <f t="shared" si="4"/>
        <v>1579</v>
      </c>
      <c r="AH32" s="4">
        <f t="shared" si="5"/>
        <v>2368.5</v>
      </c>
      <c r="AK32" s="7"/>
      <c r="AL32" s="7"/>
      <c r="AO32" s="4"/>
      <c r="AP32" s="4"/>
      <c r="AQ32" s="4"/>
    </row>
    <row r="33" spans="1:43" x14ac:dyDescent="0.25">
      <c r="A33" s="1">
        <v>43916</v>
      </c>
      <c r="B33" t="s">
        <v>324</v>
      </c>
      <c r="C33" t="s">
        <v>127</v>
      </c>
      <c r="D33">
        <v>107</v>
      </c>
      <c r="E33">
        <v>1</v>
      </c>
      <c r="F33">
        <v>1</v>
      </c>
      <c r="G33" t="s">
        <v>12</v>
      </c>
      <c r="H33" t="s">
        <v>13</v>
      </c>
      <c r="I33">
        <v>7.3999999999999996E-2</v>
      </c>
      <c r="J33">
        <v>1.65</v>
      </c>
      <c r="K33">
        <v>29.1</v>
      </c>
      <c r="L33" t="s">
        <v>14</v>
      </c>
      <c r="M33" t="s">
        <v>13</v>
      </c>
      <c r="N33">
        <v>1.82</v>
      </c>
      <c r="O33">
        <v>22.8</v>
      </c>
      <c r="P33">
        <v>672</v>
      </c>
      <c r="R33" s="4">
        <v>1.5</v>
      </c>
      <c r="S33" s="4">
        <v>1</v>
      </c>
      <c r="T33" s="4"/>
      <c r="U33" s="4">
        <f t="shared" si="0"/>
        <v>29.1</v>
      </c>
      <c r="V33" s="4">
        <f t="shared" si="1"/>
        <v>21.6</v>
      </c>
      <c r="W33" s="4">
        <f t="shared" si="2"/>
        <v>32.400000000000006</v>
      </c>
      <c r="Z33" s="7"/>
      <c r="AA33" s="7"/>
      <c r="AD33" s="4">
        <v>3</v>
      </c>
      <c r="AE33" s="4" t="s">
        <v>407</v>
      </c>
      <c r="AF33" s="4">
        <f t="shared" si="3"/>
        <v>672</v>
      </c>
      <c r="AG33" s="4">
        <f t="shared" si="4"/>
        <v>331</v>
      </c>
      <c r="AH33" s="4">
        <f t="shared" si="5"/>
        <v>496.5</v>
      </c>
      <c r="AK33" s="7"/>
      <c r="AL33" s="7"/>
      <c r="AO33" s="4"/>
      <c r="AP33" s="4"/>
      <c r="AQ33" s="4"/>
    </row>
    <row r="34" spans="1:43" x14ac:dyDescent="0.25">
      <c r="A34" s="1">
        <v>43916</v>
      </c>
      <c r="B34" t="s">
        <v>324</v>
      </c>
      <c r="C34" t="s">
        <v>128</v>
      </c>
      <c r="D34">
        <v>108</v>
      </c>
      <c r="E34">
        <v>1</v>
      </c>
      <c r="F34">
        <v>1</v>
      </c>
      <c r="G34" t="s">
        <v>12</v>
      </c>
      <c r="H34" t="s">
        <v>13</v>
      </c>
      <c r="I34">
        <v>5.0500000000000003E-2</v>
      </c>
      <c r="J34">
        <v>1.06</v>
      </c>
      <c r="K34">
        <v>17.899999999999999</v>
      </c>
      <c r="L34" t="s">
        <v>14</v>
      </c>
      <c r="M34" t="s">
        <v>13</v>
      </c>
      <c r="N34">
        <v>1.18</v>
      </c>
      <c r="O34">
        <v>14.9</v>
      </c>
      <c r="P34">
        <v>437</v>
      </c>
      <c r="R34" s="4">
        <v>1.5</v>
      </c>
      <c r="S34" s="4">
        <v>1</v>
      </c>
      <c r="T34" s="4"/>
      <c r="U34" s="4">
        <f t="shared" si="0"/>
        <v>17.899999999999999</v>
      </c>
      <c r="V34" s="4">
        <f t="shared" si="1"/>
        <v>10.399999999999999</v>
      </c>
      <c r="W34" s="4">
        <f t="shared" si="2"/>
        <v>15.599999999999998</v>
      </c>
      <c r="AB34" s="7"/>
      <c r="AC34" s="7"/>
      <c r="AD34" s="4">
        <v>3</v>
      </c>
      <c r="AE34" s="4" t="s">
        <v>407</v>
      </c>
      <c r="AF34" s="4">
        <f t="shared" si="3"/>
        <v>437</v>
      </c>
      <c r="AG34" s="4">
        <f t="shared" si="4"/>
        <v>96</v>
      </c>
      <c r="AH34" s="4">
        <f t="shared" si="5"/>
        <v>144</v>
      </c>
      <c r="AM34" s="7"/>
      <c r="AN34" s="7"/>
      <c r="AO34" s="4"/>
      <c r="AP34" s="4"/>
      <c r="AQ34" s="4"/>
    </row>
    <row r="35" spans="1:43" x14ac:dyDescent="0.25">
      <c r="A35" s="1">
        <v>43916</v>
      </c>
      <c r="B35" t="s">
        <v>324</v>
      </c>
      <c r="C35" t="s">
        <v>129</v>
      </c>
      <c r="D35">
        <v>109</v>
      </c>
      <c r="E35">
        <v>1</v>
      </c>
      <c r="F35">
        <v>1</v>
      </c>
      <c r="G35" t="s">
        <v>12</v>
      </c>
      <c r="H35" t="s">
        <v>13</v>
      </c>
      <c r="I35">
        <v>6.9199999999999998E-2</v>
      </c>
      <c r="J35">
        <v>1.52</v>
      </c>
      <c r="K35">
        <v>26.7</v>
      </c>
      <c r="L35" t="s">
        <v>14</v>
      </c>
      <c r="M35" t="s">
        <v>13</v>
      </c>
      <c r="N35">
        <v>1.61</v>
      </c>
      <c r="O35">
        <v>20.2</v>
      </c>
      <c r="P35">
        <v>595</v>
      </c>
      <c r="R35" s="4">
        <v>1.5</v>
      </c>
      <c r="S35" s="4">
        <v>1</v>
      </c>
      <c r="T35" s="4"/>
      <c r="U35" s="4">
        <f t="shared" si="0"/>
        <v>26.7</v>
      </c>
      <c r="V35" s="4">
        <f t="shared" si="1"/>
        <v>19.2</v>
      </c>
      <c r="W35" s="4">
        <f t="shared" si="2"/>
        <v>28.799999999999997</v>
      </c>
      <c r="AD35" s="4">
        <v>3</v>
      </c>
      <c r="AE35" s="4" t="s">
        <v>407</v>
      </c>
      <c r="AF35" s="4">
        <f t="shared" si="3"/>
        <v>595</v>
      </c>
      <c r="AG35" s="4">
        <f t="shared" si="4"/>
        <v>254</v>
      </c>
      <c r="AH35" s="4">
        <f t="shared" si="5"/>
        <v>381</v>
      </c>
      <c r="AO35" s="4"/>
      <c r="AP35" s="4"/>
      <c r="AQ35" s="4"/>
    </row>
    <row r="36" spans="1:43" x14ac:dyDescent="0.25">
      <c r="A36" s="1">
        <v>43916</v>
      </c>
      <c r="B36" t="s">
        <v>324</v>
      </c>
      <c r="C36" t="s">
        <v>130</v>
      </c>
      <c r="D36">
        <v>110</v>
      </c>
      <c r="E36">
        <v>1</v>
      </c>
      <c r="F36">
        <v>1</v>
      </c>
      <c r="G36" t="s">
        <v>12</v>
      </c>
      <c r="H36" t="s">
        <v>13</v>
      </c>
      <c r="I36">
        <v>8.6900000000000005E-2</v>
      </c>
      <c r="J36">
        <v>1.91</v>
      </c>
      <c r="K36">
        <v>34</v>
      </c>
      <c r="L36" t="s">
        <v>14</v>
      </c>
      <c r="M36" t="s">
        <v>13</v>
      </c>
      <c r="N36">
        <v>0.98199999999999998</v>
      </c>
      <c r="O36">
        <v>12.2</v>
      </c>
      <c r="P36">
        <v>358</v>
      </c>
      <c r="R36" s="4">
        <v>1.5</v>
      </c>
      <c r="S36" s="4">
        <v>1</v>
      </c>
      <c r="T36" s="4"/>
      <c r="U36" s="4">
        <f t="shared" si="0"/>
        <v>34</v>
      </c>
      <c r="V36" s="4">
        <f t="shared" si="1"/>
        <v>26.5</v>
      </c>
      <c r="W36" s="4">
        <f t="shared" si="2"/>
        <v>39.75</v>
      </c>
      <c r="X36" s="5"/>
      <c r="Y36" s="5"/>
      <c r="Z36" s="7"/>
      <c r="AA36" s="7"/>
      <c r="AB36" s="4"/>
      <c r="AC36" s="4"/>
      <c r="AD36" s="4">
        <v>3</v>
      </c>
      <c r="AE36" s="4" t="s">
        <v>407</v>
      </c>
      <c r="AF36" s="4">
        <f t="shared" si="3"/>
        <v>358</v>
      </c>
      <c r="AG36" s="4">
        <f t="shared" si="4"/>
        <v>17</v>
      </c>
      <c r="AH36" s="4">
        <f t="shared" si="5"/>
        <v>25.5</v>
      </c>
      <c r="AI36" s="5"/>
      <c r="AJ36" s="5"/>
      <c r="AK36" s="7"/>
      <c r="AL36" s="7"/>
      <c r="AM36" s="4"/>
      <c r="AN36" s="4"/>
      <c r="AO36" s="4"/>
      <c r="AP36" s="4"/>
      <c r="AQ36" s="4"/>
    </row>
    <row r="37" spans="1:43" x14ac:dyDescent="0.25">
      <c r="A37" s="1">
        <v>43916</v>
      </c>
      <c r="B37" t="s">
        <v>324</v>
      </c>
      <c r="C37" t="s">
        <v>131</v>
      </c>
      <c r="D37">
        <v>111</v>
      </c>
      <c r="E37">
        <v>1</v>
      </c>
      <c r="F37">
        <v>1</v>
      </c>
      <c r="G37" t="s">
        <v>12</v>
      </c>
      <c r="H37" t="s">
        <v>13</v>
      </c>
      <c r="I37">
        <v>7.2599999999999998E-2</v>
      </c>
      <c r="J37">
        <v>1.62</v>
      </c>
      <c r="K37">
        <v>28.5</v>
      </c>
      <c r="L37" t="s">
        <v>14</v>
      </c>
      <c r="M37" t="s">
        <v>13</v>
      </c>
      <c r="N37">
        <v>1.63</v>
      </c>
      <c r="O37">
        <v>19.899999999999999</v>
      </c>
      <c r="P37">
        <v>584</v>
      </c>
      <c r="R37" s="4">
        <v>1.5</v>
      </c>
      <c r="S37" s="4">
        <v>1</v>
      </c>
      <c r="T37" s="4"/>
      <c r="U37" s="4">
        <f t="shared" si="0"/>
        <v>28.5</v>
      </c>
      <c r="V37" s="4">
        <f t="shared" si="1"/>
        <v>21</v>
      </c>
      <c r="W37" s="4">
        <f t="shared" si="2"/>
        <v>31.5</v>
      </c>
      <c r="AD37" s="4">
        <v>3</v>
      </c>
      <c r="AE37" s="4" t="s">
        <v>407</v>
      </c>
      <c r="AF37" s="4">
        <f t="shared" si="3"/>
        <v>584</v>
      </c>
      <c r="AG37" s="4">
        <f t="shared" si="4"/>
        <v>243</v>
      </c>
      <c r="AH37" s="4">
        <f t="shared" si="5"/>
        <v>364.5</v>
      </c>
      <c r="AO37" s="4"/>
      <c r="AP37" s="4"/>
      <c r="AQ37" s="4"/>
    </row>
    <row r="38" spans="1:43" x14ac:dyDescent="0.25">
      <c r="A38" s="1">
        <v>43916</v>
      </c>
      <c r="B38" t="s">
        <v>324</v>
      </c>
      <c r="C38" t="s">
        <v>132</v>
      </c>
      <c r="D38">
        <v>112</v>
      </c>
      <c r="E38">
        <v>1</v>
      </c>
      <c r="F38">
        <v>1</v>
      </c>
      <c r="G38" t="s">
        <v>12</v>
      </c>
      <c r="H38" t="s">
        <v>13</v>
      </c>
      <c r="I38">
        <v>7.6600000000000001E-2</v>
      </c>
      <c r="J38">
        <v>1.72</v>
      </c>
      <c r="K38">
        <v>30.3</v>
      </c>
      <c r="L38" t="s">
        <v>14</v>
      </c>
      <c r="M38" t="s">
        <v>13</v>
      </c>
      <c r="N38">
        <v>1.27</v>
      </c>
      <c r="O38">
        <v>15.4</v>
      </c>
      <c r="P38">
        <v>451</v>
      </c>
      <c r="R38" s="4">
        <v>1.5</v>
      </c>
      <c r="S38" s="4">
        <v>1</v>
      </c>
      <c r="T38" s="4"/>
      <c r="U38" s="4">
        <f t="shared" si="0"/>
        <v>30.3</v>
      </c>
      <c r="V38" s="4">
        <f t="shared" si="1"/>
        <v>22.8</v>
      </c>
      <c r="W38" s="4">
        <f t="shared" si="2"/>
        <v>34.200000000000003</v>
      </c>
      <c r="X38" s="5"/>
      <c r="Y38" s="5"/>
      <c r="AD38" s="4">
        <v>3</v>
      </c>
      <c r="AE38" s="4" t="s">
        <v>407</v>
      </c>
      <c r="AF38" s="4">
        <f t="shared" si="3"/>
        <v>451</v>
      </c>
      <c r="AG38" s="4">
        <f t="shared" si="4"/>
        <v>110</v>
      </c>
      <c r="AH38" s="4">
        <f t="shared" si="5"/>
        <v>165</v>
      </c>
      <c r="AI38" s="5"/>
      <c r="AJ38" s="5"/>
      <c r="AO38" s="4"/>
      <c r="AP38" s="4"/>
      <c r="AQ38" s="4"/>
    </row>
    <row r="39" spans="1:43" x14ac:dyDescent="0.25">
      <c r="A39" s="1">
        <v>43916</v>
      </c>
      <c r="B39" t="s">
        <v>324</v>
      </c>
      <c r="C39" t="s">
        <v>340</v>
      </c>
      <c r="D39">
        <v>113</v>
      </c>
      <c r="E39">
        <v>1</v>
      </c>
      <c r="F39">
        <v>1</v>
      </c>
      <c r="G39" t="s">
        <v>12</v>
      </c>
      <c r="H39" t="s">
        <v>13</v>
      </c>
      <c r="I39">
        <v>7.0800000000000002E-2</v>
      </c>
      <c r="J39">
        <v>1.59</v>
      </c>
      <c r="K39">
        <v>28</v>
      </c>
      <c r="L39" t="s">
        <v>14</v>
      </c>
      <c r="M39" t="s">
        <v>13</v>
      </c>
      <c r="N39">
        <v>1.68</v>
      </c>
      <c r="O39">
        <v>20.100000000000001</v>
      </c>
      <c r="P39">
        <v>590</v>
      </c>
      <c r="R39" s="4">
        <v>1.5</v>
      </c>
      <c r="S39" s="4">
        <v>1</v>
      </c>
      <c r="T39" s="4"/>
      <c r="U39" s="4">
        <f t="shared" si="0"/>
        <v>28</v>
      </c>
      <c r="V39" s="4">
        <f t="shared" si="1"/>
        <v>20.5</v>
      </c>
      <c r="W39" s="4">
        <f t="shared" si="2"/>
        <v>30.75</v>
      </c>
      <c r="X39" s="5"/>
      <c r="Y39" s="5"/>
      <c r="Z39" s="7"/>
      <c r="AA39" s="7"/>
      <c r="AD39" s="4">
        <v>3</v>
      </c>
      <c r="AE39" s="4" t="s">
        <v>407</v>
      </c>
      <c r="AF39" s="4">
        <f t="shared" si="3"/>
        <v>590</v>
      </c>
      <c r="AG39" s="4">
        <f t="shared" si="4"/>
        <v>249</v>
      </c>
      <c r="AH39" s="4">
        <f t="shared" si="5"/>
        <v>373.5</v>
      </c>
      <c r="AI39" s="5"/>
      <c r="AJ39" s="5"/>
      <c r="AK39" s="7"/>
      <c r="AL39" s="7"/>
      <c r="AO39" s="4"/>
      <c r="AP39" s="4"/>
      <c r="AQ39" s="4"/>
    </row>
    <row r="40" spans="1:43" x14ac:dyDescent="0.25">
      <c r="A40" s="1">
        <v>43916</v>
      </c>
      <c r="B40" t="s">
        <v>324</v>
      </c>
      <c r="C40" t="s">
        <v>341</v>
      </c>
      <c r="D40">
        <v>114</v>
      </c>
      <c r="E40">
        <v>1</v>
      </c>
      <c r="F40">
        <v>1</v>
      </c>
      <c r="G40" t="s">
        <v>12</v>
      </c>
      <c r="H40" t="s">
        <v>13</v>
      </c>
      <c r="I40">
        <v>0.10100000000000001</v>
      </c>
      <c r="J40">
        <v>2.2000000000000002</v>
      </c>
      <c r="K40">
        <v>39.4</v>
      </c>
      <c r="L40" t="s">
        <v>14</v>
      </c>
      <c r="M40" t="s">
        <v>13</v>
      </c>
      <c r="N40">
        <v>1.5</v>
      </c>
      <c r="O40">
        <v>17.8</v>
      </c>
      <c r="P40">
        <v>523</v>
      </c>
      <c r="R40" s="4">
        <v>1.5</v>
      </c>
      <c r="S40" s="4">
        <v>1</v>
      </c>
      <c r="T40" s="4"/>
      <c r="U40" s="4">
        <f t="shared" si="0"/>
        <v>39.4</v>
      </c>
      <c r="V40" s="4">
        <f t="shared" si="1"/>
        <v>31.9</v>
      </c>
      <c r="W40" s="4">
        <f t="shared" si="2"/>
        <v>47.849999999999994</v>
      </c>
      <c r="X40" s="4"/>
      <c r="Y40" s="4"/>
      <c r="AB40" s="7"/>
      <c r="AC40" s="7"/>
      <c r="AD40" s="4">
        <v>3</v>
      </c>
      <c r="AE40" s="4" t="s">
        <v>407</v>
      </c>
      <c r="AF40" s="4">
        <f t="shared" si="3"/>
        <v>523</v>
      </c>
      <c r="AG40" s="4">
        <f t="shared" si="4"/>
        <v>182</v>
      </c>
      <c r="AH40" s="4">
        <f t="shared" si="5"/>
        <v>273</v>
      </c>
      <c r="AI40" s="4"/>
      <c r="AJ40" s="4"/>
      <c r="AM40" s="7"/>
      <c r="AN40" s="7"/>
      <c r="AO40" s="4"/>
      <c r="AP40" s="4"/>
      <c r="AQ40" s="4"/>
    </row>
    <row r="41" spans="1:43" x14ac:dyDescent="0.25">
      <c r="A41" s="1">
        <v>43916</v>
      </c>
      <c r="B41" t="s">
        <v>324</v>
      </c>
      <c r="C41" t="s">
        <v>133</v>
      </c>
      <c r="D41">
        <v>115</v>
      </c>
      <c r="E41">
        <v>1</v>
      </c>
      <c r="F41">
        <v>1</v>
      </c>
      <c r="G41" t="s">
        <v>12</v>
      </c>
      <c r="H41" t="s">
        <v>13</v>
      </c>
      <c r="I41">
        <v>7.1599999999999997E-2</v>
      </c>
      <c r="J41">
        <v>1.6</v>
      </c>
      <c r="K41">
        <v>28</v>
      </c>
      <c r="L41" t="s">
        <v>14</v>
      </c>
      <c r="M41" t="s">
        <v>13</v>
      </c>
      <c r="N41">
        <v>1.53</v>
      </c>
      <c r="O41">
        <v>18</v>
      </c>
      <c r="P41">
        <v>528</v>
      </c>
      <c r="R41" s="4">
        <v>1.5</v>
      </c>
      <c r="S41" s="4">
        <v>1</v>
      </c>
      <c r="T41" s="4"/>
      <c r="U41" s="4">
        <f t="shared" si="0"/>
        <v>28</v>
      </c>
      <c r="V41" s="4">
        <f t="shared" si="1"/>
        <v>20.5</v>
      </c>
      <c r="W41" s="4">
        <f t="shared" si="2"/>
        <v>30.75</v>
      </c>
      <c r="X41" s="5"/>
      <c r="Y41" s="5"/>
      <c r="Z41" s="4"/>
      <c r="AA41" s="4"/>
      <c r="AB41" s="5"/>
      <c r="AC41" s="5"/>
      <c r="AD41" s="4">
        <v>3</v>
      </c>
      <c r="AE41" s="4" t="s">
        <v>407</v>
      </c>
      <c r="AF41" s="4">
        <f t="shared" si="3"/>
        <v>528</v>
      </c>
      <c r="AG41" s="4">
        <f t="shared" si="4"/>
        <v>187</v>
      </c>
      <c r="AH41" s="4">
        <f t="shared" si="5"/>
        <v>280.5</v>
      </c>
      <c r="AI41" s="5"/>
      <c r="AJ41" s="5"/>
      <c r="AK41" s="4"/>
      <c r="AL41" s="4"/>
      <c r="AM41" s="5"/>
      <c r="AN41" s="5"/>
      <c r="AO41" s="4"/>
      <c r="AP41" s="4"/>
      <c r="AQ41" s="4"/>
    </row>
    <row r="42" spans="1:43" x14ac:dyDescent="0.25">
      <c r="A42" s="1">
        <v>43916</v>
      </c>
      <c r="B42" t="s">
        <v>324</v>
      </c>
      <c r="C42" t="s">
        <v>134</v>
      </c>
      <c r="D42">
        <v>116</v>
      </c>
      <c r="E42">
        <v>1</v>
      </c>
      <c r="F42">
        <v>1</v>
      </c>
      <c r="G42" t="s">
        <v>12</v>
      </c>
      <c r="H42" t="s">
        <v>13</v>
      </c>
      <c r="I42">
        <v>7.1300000000000002E-2</v>
      </c>
      <c r="J42">
        <v>1.55</v>
      </c>
      <c r="K42">
        <v>27.2</v>
      </c>
      <c r="L42" t="s">
        <v>14</v>
      </c>
      <c r="M42" t="s">
        <v>13</v>
      </c>
      <c r="N42">
        <v>1.78</v>
      </c>
      <c r="O42">
        <v>19.3</v>
      </c>
      <c r="P42">
        <v>566</v>
      </c>
      <c r="R42" s="4">
        <v>1.5</v>
      </c>
      <c r="S42" s="4">
        <v>1</v>
      </c>
      <c r="T42" s="4"/>
      <c r="U42" s="4">
        <f t="shared" si="0"/>
        <v>27.2</v>
      </c>
      <c r="V42" s="4">
        <f t="shared" si="1"/>
        <v>19.7</v>
      </c>
      <c r="W42" s="4">
        <f t="shared" si="2"/>
        <v>29.549999999999997</v>
      </c>
      <c r="AD42" s="4">
        <v>3</v>
      </c>
      <c r="AE42" s="4" t="s">
        <v>407</v>
      </c>
      <c r="AF42" s="4">
        <f t="shared" si="3"/>
        <v>566</v>
      </c>
      <c r="AG42" s="4">
        <f t="shared" si="4"/>
        <v>225</v>
      </c>
      <c r="AH42" s="4">
        <f t="shared" si="5"/>
        <v>337.5</v>
      </c>
      <c r="AO42" s="4"/>
      <c r="AP42" s="4"/>
      <c r="AQ42" s="4"/>
    </row>
    <row r="43" spans="1:43" x14ac:dyDescent="0.25">
      <c r="A43" s="1">
        <v>43916</v>
      </c>
      <c r="B43" t="s">
        <v>324</v>
      </c>
      <c r="C43" t="s">
        <v>135</v>
      </c>
      <c r="D43">
        <v>117</v>
      </c>
      <c r="E43">
        <v>1</v>
      </c>
      <c r="F43">
        <v>1</v>
      </c>
      <c r="G43" t="s">
        <v>12</v>
      </c>
      <c r="H43" t="s">
        <v>13</v>
      </c>
      <c r="I43">
        <v>4.7199999999999999E-2</v>
      </c>
      <c r="J43">
        <v>0.998</v>
      </c>
      <c r="K43">
        <v>16.8</v>
      </c>
      <c r="L43" t="s">
        <v>14</v>
      </c>
      <c r="M43" t="s">
        <v>13</v>
      </c>
      <c r="N43">
        <v>1.24</v>
      </c>
      <c r="O43">
        <v>14.3</v>
      </c>
      <c r="P43">
        <v>419</v>
      </c>
      <c r="R43" s="4">
        <v>1.5</v>
      </c>
      <c r="S43" s="4">
        <v>1</v>
      </c>
      <c r="T43" s="4"/>
      <c r="U43" s="4">
        <f t="shared" si="0"/>
        <v>16.8</v>
      </c>
      <c r="V43" s="4">
        <f t="shared" si="1"/>
        <v>9.3000000000000007</v>
      </c>
      <c r="W43" s="4">
        <f t="shared" si="2"/>
        <v>13.950000000000001</v>
      </c>
      <c r="AD43" s="4">
        <v>3</v>
      </c>
      <c r="AE43" s="4" t="s">
        <v>407</v>
      </c>
      <c r="AF43" s="4">
        <f t="shared" si="3"/>
        <v>419</v>
      </c>
      <c r="AG43" s="4">
        <f t="shared" si="4"/>
        <v>78</v>
      </c>
      <c r="AH43" s="4">
        <f t="shared" si="5"/>
        <v>117</v>
      </c>
      <c r="AO43" s="4"/>
      <c r="AP43" s="4"/>
      <c r="AQ43" s="4"/>
    </row>
    <row r="44" spans="1:43" x14ac:dyDescent="0.25">
      <c r="A44" s="1">
        <v>43916</v>
      </c>
      <c r="B44" t="s">
        <v>324</v>
      </c>
      <c r="C44" t="s">
        <v>136</v>
      </c>
      <c r="D44">
        <v>118</v>
      </c>
      <c r="E44">
        <v>1</v>
      </c>
      <c r="F44">
        <v>1</v>
      </c>
      <c r="G44" t="s">
        <v>12</v>
      </c>
      <c r="H44" t="s">
        <v>13</v>
      </c>
      <c r="I44">
        <v>3.85E-2</v>
      </c>
      <c r="J44">
        <v>0.76200000000000001</v>
      </c>
      <c r="K44">
        <v>12.4</v>
      </c>
      <c r="L44" t="s">
        <v>14</v>
      </c>
      <c r="M44" t="s">
        <v>13</v>
      </c>
      <c r="N44">
        <v>0.99199999999999999</v>
      </c>
      <c r="O44">
        <v>11.4</v>
      </c>
      <c r="P44">
        <v>333</v>
      </c>
      <c r="R44" s="4">
        <v>1.5</v>
      </c>
      <c r="S44" s="4">
        <v>1</v>
      </c>
      <c r="T44" s="4"/>
      <c r="U44" s="4">
        <f t="shared" si="0"/>
        <v>12.4</v>
      </c>
      <c r="V44" s="4">
        <f t="shared" si="1"/>
        <v>4.9000000000000004</v>
      </c>
      <c r="W44" s="4">
        <f t="shared" si="2"/>
        <v>7.3500000000000005</v>
      </c>
      <c r="AD44" s="4">
        <v>3</v>
      </c>
      <c r="AE44" s="4" t="s">
        <v>407</v>
      </c>
      <c r="AF44" s="4">
        <f t="shared" si="3"/>
        <v>333</v>
      </c>
      <c r="AG44" s="4">
        <f t="shared" si="4"/>
        <v>-8</v>
      </c>
      <c r="AH44" s="4">
        <f t="shared" si="5"/>
        <v>-12</v>
      </c>
      <c r="AO44" s="4"/>
      <c r="AP44" s="4"/>
      <c r="AQ44" s="4"/>
    </row>
    <row r="45" spans="1:43" x14ac:dyDescent="0.25">
      <c r="A45" s="1">
        <v>43916</v>
      </c>
      <c r="B45" t="s">
        <v>324</v>
      </c>
      <c r="C45" t="s">
        <v>137</v>
      </c>
      <c r="D45">
        <v>119</v>
      </c>
      <c r="E45">
        <v>1</v>
      </c>
      <c r="F45">
        <v>1</v>
      </c>
      <c r="G45" t="s">
        <v>12</v>
      </c>
      <c r="H45" t="s">
        <v>13</v>
      </c>
      <c r="I45">
        <v>0.17599999999999999</v>
      </c>
      <c r="J45">
        <v>3.51</v>
      </c>
      <c r="K45">
        <v>63.8</v>
      </c>
      <c r="L45" t="s">
        <v>14</v>
      </c>
      <c r="M45" t="s">
        <v>13</v>
      </c>
      <c r="N45">
        <v>1.24</v>
      </c>
      <c r="O45">
        <v>13.9</v>
      </c>
      <c r="P45">
        <v>408</v>
      </c>
      <c r="R45" s="4">
        <v>1.5</v>
      </c>
      <c r="S45" s="4">
        <v>1</v>
      </c>
      <c r="T45" s="4"/>
      <c r="U45" s="4">
        <f t="shared" si="0"/>
        <v>63.8</v>
      </c>
      <c r="V45" s="4">
        <f t="shared" si="1"/>
        <v>56.3</v>
      </c>
      <c r="W45" s="4">
        <f t="shared" si="2"/>
        <v>84.449999999999989</v>
      </c>
      <c r="Z45" s="7"/>
      <c r="AA45" s="7"/>
      <c r="AD45" s="4">
        <v>3</v>
      </c>
      <c r="AE45" s="4" t="s">
        <v>407</v>
      </c>
      <c r="AF45" s="4">
        <f t="shared" si="3"/>
        <v>408</v>
      </c>
      <c r="AG45" s="4">
        <f t="shared" si="4"/>
        <v>67</v>
      </c>
      <c r="AH45" s="4">
        <f t="shared" si="5"/>
        <v>100.5</v>
      </c>
      <c r="AK45" s="7"/>
      <c r="AL45" s="7"/>
      <c r="AO45" s="4"/>
      <c r="AP45" s="4"/>
      <c r="AQ45" s="4"/>
    </row>
    <row r="46" spans="1:43" x14ac:dyDescent="0.25">
      <c r="A46" s="1">
        <v>43916</v>
      </c>
      <c r="B46" t="s">
        <v>324</v>
      </c>
      <c r="C46" t="s">
        <v>342</v>
      </c>
      <c r="D46">
        <v>120</v>
      </c>
      <c r="E46">
        <v>1</v>
      </c>
      <c r="F46">
        <v>1</v>
      </c>
      <c r="G46" t="s">
        <v>12</v>
      </c>
      <c r="H46" t="s">
        <v>13</v>
      </c>
      <c r="I46">
        <v>6.3600000000000004E-2</v>
      </c>
      <c r="J46">
        <v>1.43</v>
      </c>
      <c r="K46">
        <v>25</v>
      </c>
      <c r="L46" t="s">
        <v>14</v>
      </c>
      <c r="M46" t="s">
        <v>13</v>
      </c>
      <c r="N46">
        <v>1.52</v>
      </c>
      <c r="O46">
        <v>17.100000000000001</v>
      </c>
      <c r="P46">
        <v>501</v>
      </c>
      <c r="R46" s="4">
        <v>1.5</v>
      </c>
      <c r="S46" s="4">
        <v>1</v>
      </c>
      <c r="T46" s="4"/>
      <c r="U46" s="4">
        <f t="shared" si="0"/>
        <v>25</v>
      </c>
      <c r="V46" s="4">
        <f t="shared" si="1"/>
        <v>17.5</v>
      </c>
      <c r="W46" s="4">
        <f t="shared" si="2"/>
        <v>26.25</v>
      </c>
      <c r="X46" s="5"/>
      <c r="Y46" s="5"/>
      <c r="AB46" s="7"/>
      <c r="AC46" s="7"/>
      <c r="AD46" s="4">
        <v>3</v>
      </c>
      <c r="AE46" s="4" t="s">
        <v>407</v>
      </c>
      <c r="AF46" s="4">
        <f t="shared" si="3"/>
        <v>501</v>
      </c>
      <c r="AG46" s="4">
        <f t="shared" si="4"/>
        <v>160</v>
      </c>
      <c r="AH46" s="4">
        <f t="shared" si="5"/>
        <v>240</v>
      </c>
      <c r="AI46" s="5"/>
      <c r="AJ46" s="5"/>
      <c r="AM46" s="7"/>
      <c r="AN46" s="7"/>
      <c r="AO46" s="4"/>
      <c r="AP46" s="4"/>
      <c r="AQ46" s="4"/>
    </row>
    <row r="47" spans="1:43" x14ac:dyDescent="0.25">
      <c r="A47" s="1">
        <v>43916</v>
      </c>
      <c r="B47" t="s">
        <v>324</v>
      </c>
      <c r="C47" t="s">
        <v>343</v>
      </c>
      <c r="D47">
        <v>121</v>
      </c>
      <c r="E47">
        <v>1</v>
      </c>
      <c r="F47">
        <v>1</v>
      </c>
      <c r="G47" t="s">
        <v>12</v>
      </c>
      <c r="H47" t="s">
        <v>13</v>
      </c>
      <c r="I47">
        <v>9.3700000000000006E-2</v>
      </c>
      <c r="J47">
        <v>1.97</v>
      </c>
      <c r="K47">
        <v>35</v>
      </c>
      <c r="L47" t="s">
        <v>14</v>
      </c>
      <c r="M47" t="s">
        <v>13</v>
      </c>
      <c r="N47">
        <v>1.62</v>
      </c>
      <c r="O47">
        <v>18</v>
      </c>
      <c r="P47">
        <v>528</v>
      </c>
      <c r="R47" s="4">
        <v>1.5</v>
      </c>
      <c r="S47" s="4">
        <v>1</v>
      </c>
      <c r="T47" s="4"/>
      <c r="U47" s="4">
        <f t="shared" si="0"/>
        <v>35</v>
      </c>
      <c r="V47" s="4">
        <f t="shared" si="1"/>
        <v>27.5</v>
      </c>
      <c r="W47" s="4">
        <f t="shared" si="2"/>
        <v>41.25</v>
      </c>
      <c r="X47" s="4"/>
      <c r="Y47" s="4"/>
      <c r="Z47" s="4"/>
      <c r="AA47" s="4"/>
      <c r="AB47" s="7"/>
      <c r="AC47" s="7"/>
      <c r="AD47" s="4">
        <v>3</v>
      </c>
      <c r="AE47" s="4" t="s">
        <v>407</v>
      </c>
      <c r="AF47" s="4">
        <f t="shared" si="3"/>
        <v>528</v>
      </c>
      <c r="AG47" s="4">
        <f t="shared" si="4"/>
        <v>187</v>
      </c>
      <c r="AH47" s="4">
        <f t="shared" si="5"/>
        <v>280.5</v>
      </c>
      <c r="AI47" s="4"/>
      <c r="AJ47" s="4"/>
      <c r="AK47" s="4"/>
      <c r="AL47" s="4"/>
      <c r="AM47" s="7"/>
      <c r="AN47" s="7"/>
      <c r="AO47" s="4"/>
      <c r="AP47" s="4"/>
      <c r="AQ47" s="4"/>
    </row>
    <row r="48" spans="1:43" x14ac:dyDescent="0.25">
      <c r="A48" s="1">
        <v>43916</v>
      </c>
      <c r="B48" t="s">
        <v>324</v>
      </c>
      <c r="C48" t="s">
        <v>344</v>
      </c>
      <c r="D48">
        <v>122</v>
      </c>
      <c r="E48">
        <v>1</v>
      </c>
      <c r="F48">
        <v>1</v>
      </c>
      <c r="G48" t="s">
        <v>12</v>
      </c>
      <c r="H48" t="s">
        <v>13</v>
      </c>
      <c r="I48">
        <v>4.9799999999999997E-2</v>
      </c>
      <c r="J48">
        <v>1.1100000000000001</v>
      </c>
      <c r="K48">
        <v>18.899999999999999</v>
      </c>
      <c r="L48" t="s">
        <v>14</v>
      </c>
      <c r="M48" t="s">
        <v>13</v>
      </c>
      <c r="N48">
        <v>1.03</v>
      </c>
      <c r="O48">
        <v>11.3</v>
      </c>
      <c r="P48">
        <v>331</v>
      </c>
      <c r="R48" s="4">
        <v>1.5</v>
      </c>
      <c r="S48" s="4">
        <v>1</v>
      </c>
      <c r="T48" s="4"/>
      <c r="U48" s="4">
        <f t="shared" si="0"/>
        <v>18.899999999999999</v>
      </c>
      <c r="V48" s="4">
        <f t="shared" si="1"/>
        <v>11.399999999999999</v>
      </c>
      <c r="W48" s="4">
        <f t="shared" si="2"/>
        <v>17.099999999999998</v>
      </c>
      <c r="X48" s="5"/>
      <c r="Y48" s="5"/>
      <c r="Z48" s="4"/>
      <c r="AA48" s="4"/>
      <c r="AB48" s="5"/>
      <c r="AC48" s="5"/>
      <c r="AD48" s="4">
        <v>3</v>
      </c>
      <c r="AE48" s="4" t="s">
        <v>407</v>
      </c>
      <c r="AF48" s="4">
        <f t="shared" si="3"/>
        <v>331</v>
      </c>
      <c r="AG48" s="4">
        <f t="shared" si="4"/>
        <v>-10</v>
      </c>
      <c r="AH48" s="4">
        <f t="shared" si="5"/>
        <v>-15</v>
      </c>
      <c r="AI48" s="5"/>
      <c r="AJ48" s="5"/>
      <c r="AK48" s="4"/>
      <c r="AL48" s="4"/>
      <c r="AM48" s="5"/>
      <c r="AN48" s="5"/>
      <c r="AO48" s="4"/>
      <c r="AP48" s="4"/>
      <c r="AQ48" s="4"/>
    </row>
    <row r="49" spans="1:43" x14ac:dyDescent="0.25">
      <c r="A49" s="1">
        <v>43916</v>
      </c>
      <c r="B49" t="s">
        <v>324</v>
      </c>
      <c r="C49" t="s">
        <v>345</v>
      </c>
      <c r="D49">
        <v>123</v>
      </c>
      <c r="E49">
        <v>1</v>
      </c>
      <c r="F49">
        <v>1</v>
      </c>
      <c r="G49" t="s">
        <v>12</v>
      </c>
      <c r="H49" t="s">
        <v>13</v>
      </c>
      <c r="I49">
        <v>6.3299999999999995E-2</v>
      </c>
      <c r="J49">
        <v>1.41</v>
      </c>
      <c r="K49">
        <v>24.5</v>
      </c>
      <c r="L49" t="s">
        <v>14</v>
      </c>
      <c r="M49" t="s">
        <v>13</v>
      </c>
      <c r="N49">
        <v>1.01</v>
      </c>
      <c r="O49">
        <v>11</v>
      </c>
      <c r="P49">
        <v>321</v>
      </c>
      <c r="R49" s="4">
        <v>1.5</v>
      </c>
      <c r="S49" s="4">
        <v>1</v>
      </c>
      <c r="T49" s="4"/>
      <c r="U49" s="4">
        <f t="shared" si="0"/>
        <v>24.5</v>
      </c>
      <c r="V49" s="4">
        <f t="shared" si="1"/>
        <v>17</v>
      </c>
      <c r="W49" s="4">
        <f t="shared" si="2"/>
        <v>25.5</v>
      </c>
      <c r="AD49" s="4">
        <v>3</v>
      </c>
      <c r="AE49" s="4" t="s">
        <v>407</v>
      </c>
      <c r="AF49" s="4">
        <f t="shared" si="3"/>
        <v>321</v>
      </c>
      <c r="AG49" s="4">
        <f t="shared" si="4"/>
        <v>-20</v>
      </c>
      <c r="AH49" s="4">
        <f t="shared" si="5"/>
        <v>-30</v>
      </c>
      <c r="AO49" s="4"/>
      <c r="AP49" s="4"/>
      <c r="AQ49" s="4"/>
    </row>
    <row r="50" spans="1:43" x14ac:dyDescent="0.25">
      <c r="A50" s="1">
        <v>43916</v>
      </c>
      <c r="B50" t="s">
        <v>324</v>
      </c>
      <c r="C50" t="s">
        <v>346</v>
      </c>
      <c r="D50">
        <v>124</v>
      </c>
      <c r="E50">
        <v>1</v>
      </c>
      <c r="F50">
        <v>1</v>
      </c>
      <c r="G50" t="s">
        <v>12</v>
      </c>
      <c r="H50" t="s">
        <v>13</v>
      </c>
      <c r="I50">
        <v>7.0300000000000001E-2</v>
      </c>
      <c r="J50">
        <v>1.58</v>
      </c>
      <c r="K50">
        <v>27.7</v>
      </c>
      <c r="L50" t="s">
        <v>14</v>
      </c>
      <c r="M50" t="s">
        <v>13</v>
      </c>
      <c r="N50">
        <v>1.44</v>
      </c>
      <c r="O50">
        <v>15.4</v>
      </c>
      <c r="P50">
        <v>450</v>
      </c>
      <c r="R50" s="4">
        <v>1.5</v>
      </c>
      <c r="S50" s="4">
        <v>1</v>
      </c>
      <c r="T50" s="4"/>
      <c r="U50" s="4">
        <f t="shared" si="0"/>
        <v>27.7</v>
      </c>
      <c r="V50" s="4">
        <f t="shared" si="1"/>
        <v>20.2</v>
      </c>
      <c r="W50" s="4">
        <f t="shared" si="2"/>
        <v>30.299999999999997</v>
      </c>
      <c r="X50" s="5"/>
      <c r="Y50" s="5"/>
      <c r="AD50" s="4">
        <v>3</v>
      </c>
      <c r="AE50" s="4" t="s">
        <v>407</v>
      </c>
      <c r="AF50" s="4">
        <f t="shared" si="3"/>
        <v>450</v>
      </c>
      <c r="AG50" s="4">
        <f t="shared" si="4"/>
        <v>109</v>
      </c>
      <c r="AH50" s="4">
        <f t="shared" si="5"/>
        <v>163.5</v>
      </c>
      <c r="AI50" s="5"/>
      <c r="AJ50" s="5"/>
      <c r="AO50" s="4"/>
      <c r="AP50" s="4"/>
      <c r="AQ50" s="4"/>
    </row>
    <row r="51" spans="1:43" x14ac:dyDescent="0.25">
      <c r="A51" s="1">
        <v>43916</v>
      </c>
      <c r="B51" t="s">
        <v>324</v>
      </c>
      <c r="C51" t="s">
        <v>347</v>
      </c>
      <c r="D51">
        <v>125</v>
      </c>
      <c r="E51">
        <v>1</v>
      </c>
      <c r="F51">
        <v>1</v>
      </c>
      <c r="G51" t="s">
        <v>12</v>
      </c>
      <c r="H51" t="s">
        <v>13</v>
      </c>
      <c r="I51">
        <v>0.17399999999999999</v>
      </c>
      <c r="J51">
        <v>3.5</v>
      </c>
      <c r="K51">
        <v>63.6</v>
      </c>
      <c r="L51" t="s">
        <v>14</v>
      </c>
      <c r="M51" t="s">
        <v>13</v>
      </c>
      <c r="N51">
        <v>1.18</v>
      </c>
      <c r="O51">
        <v>12.7</v>
      </c>
      <c r="P51">
        <v>371</v>
      </c>
      <c r="R51" s="4">
        <v>1.5</v>
      </c>
      <c r="S51" s="4">
        <v>1</v>
      </c>
      <c r="T51" s="4"/>
      <c r="U51" s="4">
        <f t="shared" si="0"/>
        <v>63.6</v>
      </c>
      <c r="V51" s="4">
        <f t="shared" si="1"/>
        <v>56.1</v>
      </c>
      <c r="W51" s="4">
        <f t="shared" si="2"/>
        <v>84.15</v>
      </c>
      <c r="X51" s="5"/>
      <c r="Y51" s="5"/>
      <c r="Z51" s="7"/>
      <c r="AA51" s="7"/>
      <c r="AD51" s="4">
        <v>3</v>
      </c>
      <c r="AE51" s="4" t="s">
        <v>407</v>
      </c>
      <c r="AF51" s="4">
        <f t="shared" si="3"/>
        <v>371</v>
      </c>
      <c r="AG51" s="4">
        <f t="shared" si="4"/>
        <v>30</v>
      </c>
      <c r="AH51" s="4">
        <f t="shared" si="5"/>
        <v>45</v>
      </c>
      <c r="AI51" s="5"/>
      <c r="AJ51" s="5"/>
      <c r="AK51" s="7"/>
      <c r="AL51" s="7"/>
      <c r="AO51" s="4"/>
      <c r="AP51" s="4"/>
      <c r="AQ51" s="4"/>
    </row>
    <row r="52" spans="1:43" x14ac:dyDescent="0.25">
      <c r="A52" s="1">
        <v>43916</v>
      </c>
      <c r="B52" t="s">
        <v>324</v>
      </c>
      <c r="C52" t="s">
        <v>348</v>
      </c>
      <c r="D52">
        <v>126</v>
      </c>
      <c r="E52">
        <v>1</v>
      </c>
      <c r="F52">
        <v>1</v>
      </c>
      <c r="G52" t="s">
        <v>12</v>
      </c>
      <c r="H52" t="s">
        <v>13</v>
      </c>
      <c r="I52">
        <v>0.11600000000000001</v>
      </c>
      <c r="J52">
        <v>2.44</v>
      </c>
      <c r="K52">
        <v>43.8</v>
      </c>
      <c r="L52" t="s">
        <v>14</v>
      </c>
      <c r="M52" t="s">
        <v>13</v>
      </c>
      <c r="N52">
        <v>1.7</v>
      </c>
      <c r="O52">
        <v>18.2</v>
      </c>
      <c r="P52">
        <v>535</v>
      </c>
      <c r="R52" s="4">
        <v>1.5</v>
      </c>
      <c r="S52" s="4">
        <v>1</v>
      </c>
      <c r="T52" s="4"/>
      <c r="U52" s="4">
        <f t="shared" si="0"/>
        <v>43.8</v>
      </c>
      <c r="V52" s="4">
        <f t="shared" si="1"/>
        <v>36.299999999999997</v>
      </c>
      <c r="W52" s="4">
        <f t="shared" si="2"/>
        <v>54.449999999999996</v>
      </c>
      <c r="X52" s="5"/>
      <c r="Y52" s="5"/>
      <c r="AB52" s="7"/>
      <c r="AC52" s="7"/>
      <c r="AD52" s="4">
        <v>3</v>
      </c>
      <c r="AE52" s="4" t="s">
        <v>407</v>
      </c>
      <c r="AF52" s="4">
        <f t="shared" si="3"/>
        <v>535</v>
      </c>
      <c r="AG52" s="4">
        <f t="shared" si="4"/>
        <v>194</v>
      </c>
      <c r="AH52" s="4">
        <f t="shared" si="5"/>
        <v>291</v>
      </c>
      <c r="AI52" s="5"/>
      <c r="AJ52" s="5"/>
      <c r="AM52" s="7"/>
      <c r="AN52" s="7"/>
      <c r="AO52" s="4"/>
      <c r="AP52" s="4"/>
      <c r="AQ52" s="4"/>
    </row>
    <row r="53" spans="1:43" x14ac:dyDescent="0.25">
      <c r="A53" s="1">
        <v>43916</v>
      </c>
      <c r="B53" t="s">
        <v>324</v>
      </c>
      <c r="C53" t="s">
        <v>349</v>
      </c>
      <c r="D53">
        <v>127</v>
      </c>
      <c r="E53">
        <v>1</v>
      </c>
      <c r="F53">
        <v>1</v>
      </c>
      <c r="G53" t="s">
        <v>12</v>
      </c>
      <c r="H53" t="s">
        <v>13</v>
      </c>
      <c r="I53">
        <v>3.8899999999999997E-2</v>
      </c>
      <c r="J53">
        <v>0.76200000000000001</v>
      </c>
      <c r="K53">
        <v>12.4</v>
      </c>
      <c r="L53" t="s">
        <v>14</v>
      </c>
      <c r="M53" t="s">
        <v>13</v>
      </c>
      <c r="N53">
        <v>0.92300000000000004</v>
      </c>
      <c r="O53">
        <v>9.8000000000000007</v>
      </c>
      <c r="P53">
        <v>286</v>
      </c>
      <c r="R53" s="4">
        <v>1.5</v>
      </c>
      <c r="S53" s="4">
        <v>1</v>
      </c>
      <c r="T53" s="4"/>
      <c r="U53" s="4">
        <f t="shared" si="0"/>
        <v>12.4</v>
      </c>
      <c r="V53" s="4">
        <f t="shared" si="1"/>
        <v>4.9000000000000004</v>
      </c>
      <c r="W53" s="4">
        <f t="shared" si="2"/>
        <v>7.3500000000000005</v>
      </c>
      <c r="X53" s="5"/>
      <c r="Y53" s="5"/>
      <c r="Z53" s="4"/>
      <c r="AA53" s="4"/>
      <c r="AB53" s="5"/>
      <c r="AC53" s="5"/>
      <c r="AD53" s="4">
        <v>3</v>
      </c>
      <c r="AE53" s="4" t="s">
        <v>407</v>
      </c>
      <c r="AF53" s="4">
        <f t="shared" si="3"/>
        <v>286</v>
      </c>
      <c r="AG53" s="4">
        <f t="shared" si="4"/>
        <v>-55</v>
      </c>
      <c r="AH53" s="4">
        <f t="shared" si="5"/>
        <v>-82.5</v>
      </c>
      <c r="AI53" s="5"/>
      <c r="AJ53" s="5"/>
      <c r="AK53" s="4"/>
      <c r="AL53" s="4"/>
      <c r="AM53" s="5"/>
      <c r="AN53" s="5"/>
      <c r="AO53" s="4"/>
      <c r="AP53" s="4"/>
      <c r="AQ53" s="4"/>
    </row>
    <row r="54" spans="1:43" x14ac:dyDescent="0.25">
      <c r="A54" s="1">
        <v>43916</v>
      </c>
      <c r="B54" t="s">
        <v>324</v>
      </c>
      <c r="C54" t="s">
        <v>350</v>
      </c>
      <c r="D54">
        <v>128</v>
      </c>
      <c r="E54">
        <v>1</v>
      </c>
      <c r="F54">
        <v>1</v>
      </c>
      <c r="G54" t="s">
        <v>12</v>
      </c>
      <c r="H54" t="s">
        <v>13</v>
      </c>
      <c r="I54">
        <v>6.8099999999999994E-2</v>
      </c>
      <c r="J54">
        <v>1.73</v>
      </c>
      <c r="K54">
        <v>30.6</v>
      </c>
      <c r="L54" t="s">
        <v>14</v>
      </c>
      <c r="M54" t="s">
        <v>13</v>
      </c>
      <c r="N54">
        <v>1.4</v>
      </c>
      <c r="O54">
        <v>14.8</v>
      </c>
      <c r="P54">
        <v>435</v>
      </c>
      <c r="R54" s="4">
        <v>1.5</v>
      </c>
      <c r="S54" s="4">
        <v>1</v>
      </c>
      <c r="T54" s="4"/>
      <c r="U54" s="4">
        <f t="shared" si="0"/>
        <v>30.6</v>
      </c>
      <c r="V54" s="4">
        <f t="shared" si="1"/>
        <v>23.1</v>
      </c>
      <c r="W54" s="4">
        <f t="shared" si="2"/>
        <v>34.650000000000006</v>
      </c>
      <c r="AD54" s="4">
        <v>3</v>
      </c>
      <c r="AE54" s="4" t="s">
        <v>407</v>
      </c>
      <c r="AF54" s="4">
        <f t="shared" si="3"/>
        <v>435</v>
      </c>
      <c r="AG54" s="4">
        <f t="shared" si="4"/>
        <v>94</v>
      </c>
      <c r="AH54" s="4">
        <f t="shared" si="5"/>
        <v>141</v>
      </c>
      <c r="AO54" s="4"/>
      <c r="AP54" s="4"/>
      <c r="AQ54" s="4"/>
    </row>
    <row r="55" spans="1:43" x14ac:dyDescent="0.25">
      <c r="A55" s="1">
        <v>43916</v>
      </c>
      <c r="B55" t="s">
        <v>324</v>
      </c>
      <c r="C55" t="s">
        <v>351</v>
      </c>
      <c r="D55">
        <v>129</v>
      </c>
      <c r="E55">
        <v>1</v>
      </c>
      <c r="F55">
        <v>1</v>
      </c>
      <c r="G55" t="s">
        <v>12</v>
      </c>
      <c r="H55" t="s">
        <v>13</v>
      </c>
      <c r="I55">
        <v>5.7200000000000001E-2</v>
      </c>
      <c r="J55">
        <v>1.23</v>
      </c>
      <c r="K55">
        <v>21.2</v>
      </c>
      <c r="L55" t="s">
        <v>14</v>
      </c>
      <c r="M55" t="s">
        <v>13</v>
      </c>
      <c r="N55">
        <v>0.79500000000000004</v>
      </c>
      <c r="O55">
        <v>8.39</v>
      </c>
      <c r="P55">
        <v>245</v>
      </c>
      <c r="R55" s="4">
        <v>1.5</v>
      </c>
      <c r="S55" s="4">
        <v>1</v>
      </c>
      <c r="T55" s="4"/>
      <c r="U55" s="4">
        <f t="shared" si="0"/>
        <v>21.2</v>
      </c>
      <c r="V55" s="4">
        <f t="shared" si="1"/>
        <v>13.7</v>
      </c>
      <c r="W55" s="4">
        <f t="shared" si="2"/>
        <v>20.549999999999997</v>
      </c>
      <c r="AD55" s="4">
        <v>3</v>
      </c>
      <c r="AE55" s="4" t="s">
        <v>407</v>
      </c>
      <c r="AF55" s="4">
        <f t="shared" si="3"/>
        <v>245</v>
      </c>
      <c r="AG55" s="4">
        <f t="shared" si="4"/>
        <v>-96</v>
      </c>
      <c r="AH55" s="4">
        <f t="shared" si="5"/>
        <v>-144</v>
      </c>
      <c r="AO55" s="4"/>
      <c r="AP55" s="4"/>
      <c r="AQ55" s="4"/>
    </row>
    <row r="56" spans="1:43" x14ac:dyDescent="0.25">
      <c r="A56" s="1">
        <v>43916</v>
      </c>
      <c r="B56" t="s">
        <v>324</v>
      </c>
      <c r="C56" t="s">
        <v>352</v>
      </c>
      <c r="D56">
        <v>130</v>
      </c>
      <c r="E56">
        <v>1</v>
      </c>
      <c r="F56">
        <v>1</v>
      </c>
      <c r="G56" t="s">
        <v>12</v>
      </c>
      <c r="H56" t="s">
        <v>13</v>
      </c>
      <c r="I56">
        <v>0.108</v>
      </c>
      <c r="J56">
        <v>2.3199999999999998</v>
      </c>
      <c r="K56">
        <v>41.6</v>
      </c>
      <c r="L56" t="s">
        <v>14</v>
      </c>
      <c r="M56" t="s">
        <v>13</v>
      </c>
      <c r="N56">
        <v>3.54</v>
      </c>
      <c r="O56">
        <v>37.799999999999997</v>
      </c>
      <c r="P56">
        <v>1120</v>
      </c>
      <c r="R56" s="4">
        <v>1.5</v>
      </c>
      <c r="S56" s="4">
        <v>1</v>
      </c>
      <c r="T56" s="4"/>
      <c r="U56" s="4">
        <f t="shared" si="0"/>
        <v>41.6</v>
      </c>
      <c r="V56" s="4">
        <f t="shared" si="1"/>
        <v>34.1</v>
      </c>
      <c r="W56" s="4">
        <f t="shared" si="2"/>
        <v>51.150000000000006</v>
      </c>
      <c r="X56" s="5"/>
      <c r="Y56" s="5"/>
      <c r="AD56" s="4">
        <v>3</v>
      </c>
      <c r="AE56" s="4" t="s">
        <v>407</v>
      </c>
      <c r="AF56" s="4">
        <f t="shared" si="3"/>
        <v>1120</v>
      </c>
      <c r="AG56" s="4">
        <f t="shared" si="4"/>
        <v>779</v>
      </c>
      <c r="AH56" s="4">
        <f t="shared" si="5"/>
        <v>1168.5</v>
      </c>
      <c r="AI56" s="5"/>
      <c r="AJ56" s="5"/>
      <c r="AO56" s="4"/>
      <c r="AP56" s="4"/>
      <c r="AQ56" s="4"/>
    </row>
    <row r="57" spans="1:43" x14ac:dyDescent="0.25">
      <c r="A57" s="1">
        <v>43916</v>
      </c>
      <c r="B57" t="s">
        <v>324</v>
      </c>
      <c r="C57" t="s">
        <v>361</v>
      </c>
      <c r="D57">
        <v>131</v>
      </c>
      <c r="E57">
        <v>1</v>
      </c>
      <c r="F57">
        <v>1</v>
      </c>
      <c r="G57" t="s">
        <v>12</v>
      </c>
      <c r="H57" t="s">
        <v>13</v>
      </c>
      <c r="I57">
        <v>0.104</v>
      </c>
      <c r="J57">
        <v>2.1800000000000002</v>
      </c>
      <c r="K57">
        <v>39</v>
      </c>
      <c r="L57" t="s">
        <v>14</v>
      </c>
      <c r="M57" t="s">
        <v>13</v>
      </c>
      <c r="N57">
        <v>1.01</v>
      </c>
      <c r="O57">
        <v>10.6</v>
      </c>
      <c r="P57">
        <v>309</v>
      </c>
      <c r="R57" s="4">
        <v>1.5</v>
      </c>
      <c r="S57" s="4">
        <v>1</v>
      </c>
      <c r="T57" s="4"/>
      <c r="U57" s="4">
        <f t="shared" ref="U57:U87" si="6">K57</f>
        <v>39</v>
      </c>
      <c r="V57" s="4">
        <f t="shared" ref="V57:V87" si="7">IF(R57=1,U57,(U57-7.5))</f>
        <v>31.5</v>
      </c>
      <c r="W57" s="4">
        <f t="shared" ref="W57:W87" si="8">IF(R57=1,U57,(V57*R57))</f>
        <v>47.25</v>
      </c>
      <c r="AD57" s="4">
        <v>3</v>
      </c>
      <c r="AE57" s="4" t="s">
        <v>407</v>
      </c>
      <c r="AF57" s="4">
        <f t="shared" ref="AF57:AF86" si="9">P57</f>
        <v>309</v>
      </c>
      <c r="AG57" s="4">
        <f t="shared" ref="AG57:AG87" si="10">IF(R57=1,AF57,(AF57-341))</f>
        <v>-32</v>
      </c>
      <c r="AH57" s="4">
        <f t="shared" ref="AH57:AH87" si="11">IF(R57=1,AF57,(AG57*R57))</f>
        <v>-48</v>
      </c>
      <c r="AP57" s="4"/>
      <c r="AQ57" s="4"/>
    </row>
    <row r="58" spans="1:43" x14ac:dyDescent="0.25">
      <c r="A58" s="1">
        <v>43916</v>
      </c>
      <c r="B58" t="s">
        <v>324</v>
      </c>
      <c r="C58" t="s">
        <v>362</v>
      </c>
      <c r="D58">
        <v>132</v>
      </c>
      <c r="E58">
        <v>1</v>
      </c>
      <c r="F58">
        <v>1</v>
      </c>
      <c r="G58" t="s">
        <v>12</v>
      </c>
      <c r="H58" t="s">
        <v>13</v>
      </c>
      <c r="I58">
        <v>4.1599999999999998E-2</v>
      </c>
      <c r="J58">
        <v>0.90800000000000003</v>
      </c>
      <c r="K58">
        <v>15.1</v>
      </c>
      <c r="L58" t="s">
        <v>14</v>
      </c>
      <c r="M58" t="s">
        <v>13</v>
      </c>
      <c r="N58">
        <v>0.86599999999999999</v>
      </c>
      <c r="O58">
        <v>8.7899999999999991</v>
      </c>
      <c r="P58">
        <v>257</v>
      </c>
      <c r="R58" s="4">
        <v>1.5</v>
      </c>
      <c r="S58" s="4">
        <v>1</v>
      </c>
      <c r="T58" s="4"/>
      <c r="U58" s="4">
        <f t="shared" si="6"/>
        <v>15.1</v>
      </c>
      <c r="V58" s="4">
        <f t="shared" si="7"/>
        <v>7.6</v>
      </c>
      <c r="W58" s="4">
        <f t="shared" si="8"/>
        <v>11.399999999999999</v>
      </c>
      <c r="AD58" s="4">
        <v>3</v>
      </c>
      <c r="AE58" s="4" t="s">
        <v>407</v>
      </c>
      <c r="AF58" s="4">
        <f t="shared" si="9"/>
        <v>257</v>
      </c>
      <c r="AG58" s="4">
        <f t="shared" si="10"/>
        <v>-84</v>
      </c>
      <c r="AH58" s="4">
        <f t="shared" si="11"/>
        <v>-126</v>
      </c>
      <c r="AP58" s="4"/>
      <c r="AQ58" s="4"/>
    </row>
    <row r="59" spans="1:43" x14ac:dyDescent="0.25">
      <c r="A59" s="1">
        <v>43916</v>
      </c>
      <c r="B59" t="s">
        <v>324</v>
      </c>
      <c r="C59" t="s">
        <v>363</v>
      </c>
      <c r="D59">
        <v>133</v>
      </c>
      <c r="E59">
        <v>1</v>
      </c>
      <c r="F59">
        <v>1</v>
      </c>
      <c r="G59" t="s">
        <v>12</v>
      </c>
      <c r="H59" t="s">
        <v>13</v>
      </c>
      <c r="I59">
        <v>4.9599999999999998E-2</v>
      </c>
      <c r="J59">
        <v>1.1000000000000001</v>
      </c>
      <c r="K59">
        <v>18.8</v>
      </c>
      <c r="L59" t="s">
        <v>14</v>
      </c>
      <c r="M59" t="s">
        <v>13</v>
      </c>
      <c r="N59">
        <v>0.90300000000000002</v>
      </c>
      <c r="O59">
        <v>9.0399999999999991</v>
      </c>
      <c r="P59">
        <v>264</v>
      </c>
      <c r="R59" s="4">
        <v>1.5</v>
      </c>
      <c r="S59" s="4">
        <v>1</v>
      </c>
      <c r="T59" s="4"/>
      <c r="U59" s="4">
        <f t="shared" si="6"/>
        <v>18.8</v>
      </c>
      <c r="V59" s="4">
        <f t="shared" si="7"/>
        <v>11.3</v>
      </c>
      <c r="W59" s="4">
        <f t="shared" si="8"/>
        <v>16.950000000000003</v>
      </c>
      <c r="X59" s="5"/>
      <c r="Y59" s="5"/>
      <c r="Z59" s="7"/>
      <c r="AA59" s="7"/>
      <c r="AB59" s="4"/>
      <c r="AC59" s="4"/>
      <c r="AD59" s="4">
        <v>3</v>
      </c>
      <c r="AE59" s="4" t="s">
        <v>407</v>
      </c>
      <c r="AF59" s="4">
        <f t="shared" si="9"/>
        <v>264</v>
      </c>
      <c r="AG59" s="4">
        <f t="shared" si="10"/>
        <v>-77</v>
      </c>
      <c r="AH59" s="4">
        <f t="shared" si="11"/>
        <v>-115.5</v>
      </c>
      <c r="AI59" s="5"/>
      <c r="AJ59" s="5"/>
      <c r="AK59" s="7"/>
      <c r="AL59" s="7"/>
      <c r="AM59" s="4"/>
      <c r="AN59" s="4"/>
      <c r="AP59" s="4"/>
      <c r="AQ59" s="4"/>
    </row>
    <row r="60" spans="1:43" x14ac:dyDescent="0.25">
      <c r="A60" s="1">
        <v>43916</v>
      </c>
      <c r="B60" t="s">
        <v>324</v>
      </c>
      <c r="C60" t="s">
        <v>364</v>
      </c>
      <c r="D60">
        <v>134</v>
      </c>
      <c r="E60">
        <v>1</v>
      </c>
      <c r="F60">
        <v>1</v>
      </c>
      <c r="G60" t="s">
        <v>12</v>
      </c>
      <c r="H60" t="s">
        <v>13</v>
      </c>
      <c r="I60">
        <v>6.0100000000000001E-2</v>
      </c>
      <c r="J60">
        <v>1.37</v>
      </c>
      <c r="K60">
        <v>23.9</v>
      </c>
      <c r="L60" t="s">
        <v>14</v>
      </c>
      <c r="M60" t="s">
        <v>13</v>
      </c>
      <c r="N60">
        <v>1.25</v>
      </c>
      <c r="O60">
        <v>12.6</v>
      </c>
      <c r="P60">
        <v>368</v>
      </c>
      <c r="R60" s="4">
        <v>1.5</v>
      </c>
      <c r="S60" s="4">
        <v>1</v>
      </c>
      <c r="T60" s="4"/>
      <c r="U60" s="4">
        <f t="shared" si="6"/>
        <v>23.9</v>
      </c>
      <c r="V60" s="4">
        <f t="shared" si="7"/>
        <v>16.399999999999999</v>
      </c>
      <c r="W60" s="4">
        <f t="shared" si="8"/>
        <v>24.599999999999998</v>
      </c>
      <c r="X60" s="4"/>
      <c r="Y60" s="4"/>
      <c r="Z60" s="4"/>
      <c r="AA60" s="4"/>
      <c r="AB60" s="7"/>
      <c r="AC60" s="7"/>
      <c r="AD60" s="4">
        <v>3</v>
      </c>
      <c r="AE60" s="4" t="s">
        <v>407</v>
      </c>
      <c r="AF60" s="4">
        <f t="shared" si="9"/>
        <v>368</v>
      </c>
      <c r="AG60" s="4">
        <f t="shared" si="10"/>
        <v>27</v>
      </c>
      <c r="AH60" s="4">
        <f t="shared" si="11"/>
        <v>40.5</v>
      </c>
      <c r="AI60" s="4"/>
      <c r="AJ60" s="4"/>
      <c r="AK60" s="4"/>
      <c r="AL60" s="4"/>
      <c r="AM60" s="7"/>
      <c r="AN60" s="7"/>
      <c r="AP60" s="4"/>
      <c r="AQ60" s="4"/>
    </row>
    <row r="61" spans="1:43" x14ac:dyDescent="0.25">
      <c r="A61" s="1">
        <v>43916</v>
      </c>
      <c r="B61" t="s">
        <v>324</v>
      </c>
      <c r="C61" t="s">
        <v>365</v>
      </c>
      <c r="D61">
        <v>135</v>
      </c>
      <c r="E61">
        <v>1</v>
      </c>
      <c r="F61">
        <v>1</v>
      </c>
      <c r="G61" t="s">
        <v>12</v>
      </c>
      <c r="H61" t="s">
        <v>13</v>
      </c>
      <c r="I61">
        <v>0.16</v>
      </c>
      <c r="J61">
        <v>3.28</v>
      </c>
      <c r="K61">
        <v>59.4</v>
      </c>
      <c r="L61" t="s">
        <v>14</v>
      </c>
      <c r="M61" t="s">
        <v>13</v>
      </c>
      <c r="N61">
        <v>0.98599999999999999</v>
      </c>
      <c r="O61">
        <v>9.85</v>
      </c>
      <c r="P61">
        <v>288</v>
      </c>
      <c r="R61" s="4">
        <v>1.5</v>
      </c>
      <c r="S61" s="4">
        <v>1</v>
      </c>
      <c r="T61" s="4"/>
      <c r="U61" s="4">
        <f t="shared" si="6"/>
        <v>59.4</v>
      </c>
      <c r="V61" s="4">
        <f t="shared" si="7"/>
        <v>51.9</v>
      </c>
      <c r="W61" s="4">
        <f t="shared" si="8"/>
        <v>77.849999999999994</v>
      </c>
      <c r="X61" s="5"/>
      <c r="Y61" s="5"/>
      <c r="Z61" s="4"/>
      <c r="AA61" s="4"/>
      <c r="AB61" s="5"/>
      <c r="AC61" s="5"/>
      <c r="AD61" s="4">
        <v>3</v>
      </c>
      <c r="AE61" s="4" t="s">
        <v>407</v>
      </c>
      <c r="AF61" s="4">
        <f t="shared" si="9"/>
        <v>288</v>
      </c>
      <c r="AG61" s="4">
        <f t="shared" si="10"/>
        <v>-53</v>
      </c>
      <c r="AH61" s="4">
        <f t="shared" si="11"/>
        <v>-79.5</v>
      </c>
      <c r="AI61" s="5"/>
      <c r="AJ61" s="5"/>
      <c r="AK61" s="4"/>
      <c r="AL61" s="4"/>
      <c r="AM61" s="5"/>
      <c r="AN61" s="5"/>
      <c r="AP61" s="4"/>
      <c r="AQ61" s="4"/>
    </row>
    <row r="62" spans="1:43" x14ac:dyDescent="0.25">
      <c r="A62" s="1">
        <v>43916</v>
      </c>
      <c r="B62" t="s">
        <v>324</v>
      </c>
      <c r="C62" t="s">
        <v>366</v>
      </c>
      <c r="D62">
        <v>136</v>
      </c>
      <c r="E62">
        <v>1</v>
      </c>
      <c r="F62">
        <v>1</v>
      </c>
      <c r="G62" t="s">
        <v>12</v>
      </c>
      <c r="H62" t="s">
        <v>13</v>
      </c>
      <c r="I62">
        <v>7.2700000000000001E-2</v>
      </c>
      <c r="J62">
        <v>1.61</v>
      </c>
      <c r="K62">
        <v>28.3</v>
      </c>
      <c r="L62" t="s">
        <v>14</v>
      </c>
      <c r="M62" t="s">
        <v>13</v>
      </c>
      <c r="N62">
        <v>1.25</v>
      </c>
      <c r="O62">
        <v>12.1</v>
      </c>
      <c r="P62">
        <v>354</v>
      </c>
      <c r="R62" s="4">
        <v>1.5</v>
      </c>
      <c r="S62" s="4">
        <v>1</v>
      </c>
      <c r="T62" s="4"/>
      <c r="U62" s="4">
        <f t="shared" si="6"/>
        <v>28.3</v>
      </c>
      <c r="V62" s="4">
        <f t="shared" si="7"/>
        <v>20.8</v>
      </c>
      <c r="W62" s="4">
        <f t="shared" si="8"/>
        <v>31.200000000000003</v>
      </c>
      <c r="X62" s="5"/>
      <c r="Y62" s="5"/>
      <c r="AD62" s="4">
        <v>3</v>
      </c>
      <c r="AE62" s="4" t="s">
        <v>407</v>
      </c>
      <c r="AF62" s="4">
        <f t="shared" si="9"/>
        <v>354</v>
      </c>
      <c r="AG62" s="4">
        <f t="shared" si="10"/>
        <v>13</v>
      </c>
      <c r="AH62" s="4">
        <f t="shared" si="11"/>
        <v>19.5</v>
      </c>
      <c r="AI62" s="5"/>
      <c r="AJ62" s="5"/>
      <c r="AP62" s="4"/>
      <c r="AQ62" s="4"/>
    </row>
    <row r="63" spans="1:43" x14ac:dyDescent="0.25">
      <c r="A63" s="1">
        <v>43916</v>
      </c>
      <c r="B63" t="s">
        <v>324</v>
      </c>
      <c r="C63" t="s">
        <v>367</v>
      </c>
      <c r="D63">
        <v>137</v>
      </c>
      <c r="E63">
        <v>1</v>
      </c>
      <c r="F63">
        <v>1</v>
      </c>
      <c r="G63" t="s">
        <v>12</v>
      </c>
      <c r="H63" t="s">
        <v>13</v>
      </c>
      <c r="I63">
        <v>0.154</v>
      </c>
      <c r="J63">
        <v>3.2</v>
      </c>
      <c r="K63">
        <v>57.9</v>
      </c>
      <c r="L63" t="s">
        <v>14</v>
      </c>
      <c r="M63" t="s">
        <v>13</v>
      </c>
      <c r="N63">
        <v>1.17</v>
      </c>
      <c r="O63">
        <v>11.8</v>
      </c>
      <c r="P63">
        <v>345</v>
      </c>
      <c r="R63" s="4">
        <v>1.5</v>
      </c>
      <c r="S63" s="4">
        <v>1</v>
      </c>
      <c r="T63" s="4"/>
      <c r="U63" s="4">
        <f t="shared" si="6"/>
        <v>57.9</v>
      </c>
      <c r="V63" s="4">
        <f t="shared" si="7"/>
        <v>50.4</v>
      </c>
      <c r="W63" s="4">
        <f t="shared" si="8"/>
        <v>75.599999999999994</v>
      </c>
      <c r="Z63" s="7"/>
      <c r="AA63" s="7"/>
      <c r="AD63" s="4">
        <v>3</v>
      </c>
      <c r="AE63" s="4" t="s">
        <v>407</v>
      </c>
      <c r="AF63" s="4">
        <f t="shared" si="9"/>
        <v>345</v>
      </c>
      <c r="AG63" s="4">
        <f t="shared" si="10"/>
        <v>4</v>
      </c>
      <c r="AH63" s="4">
        <f t="shared" si="11"/>
        <v>6</v>
      </c>
      <c r="AK63" s="7"/>
      <c r="AL63" s="7"/>
      <c r="AP63" s="4"/>
      <c r="AQ63" s="4"/>
    </row>
    <row r="64" spans="1:43" x14ac:dyDescent="0.25">
      <c r="A64" s="1">
        <v>43916</v>
      </c>
      <c r="B64" t="s">
        <v>324</v>
      </c>
      <c r="C64" t="s">
        <v>368</v>
      </c>
      <c r="D64">
        <v>138</v>
      </c>
      <c r="E64">
        <v>1</v>
      </c>
      <c r="F64">
        <v>1</v>
      </c>
      <c r="G64" t="s">
        <v>12</v>
      </c>
      <c r="H64" t="s">
        <v>13</v>
      </c>
      <c r="I64">
        <v>0.115</v>
      </c>
      <c r="J64">
        <v>2.4300000000000002</v>
      </c>
      <c r="K64">
        <v>43.7</v>
      </c>
      <c r="L64" t="s">
        <v>14</v>
      </c>
      <c r="M64" t="s">
        <v>13</v>
      </c>
      <c r="N64">
        <v>1.5</v>
      </c>
      <c r="O64">
        <v>14.9</v>
      </c>
      <c r="P64">
        <v>436</v>
      </c>
      <c r="R64" s="4">
        <v>1.5</v>
      </c>
      <c r="S64" s="4">
        <v>1</v>
      </c>
      <c r="T64" s="4"/>
      <c r="U64" s="4">
        <f t="shared" si="6"/>
        <v>43.7</v>
      </c>
      <c r="V64" s="4">
        <f t="shared" si="7"/>
        <v>36.200000000000003</v>
      </c>
      <c r="W64" s="4">
        <f t="shared" si="8"/>
        <v>54.300000000000004</v>
      </c>
      <c r="AB64" s="7"/>
      <c r="AC64" s="7"/>
      <c r="AD64" s="4">
        <v>3</v>
      </c>
      <c r="AE64" s="4" t="s">
        <v>407</v>
      </c>
      <c r="AF64" s="4">
        <f t="shared" si="9"/>
        <v>436</v>
      </c>
      <c r="AG64" s="4">
        <f t="shared" si="10"/>
        <v>95</v>
      </c>
      <c r="AH64" s="4">
        <f t="shared" si="11"/>
        <v>142.5</v>
      </c>
      <c r="AM64" s="7"/>
      <c r="AN64" s="7"/>
      <c r="AP64" s="4"/>
      <c r="AQ64" s="4"/>
    </row>
    <row r="65" spans="1:43" x14ac:dyDescent="0.25">
      <c r="A65" s="1">
        <v>43916</v>
      </c>
      <c r="B65" t="s">
        <v>324</v>
      </c>
      <c r="C65" t="s">
        <v>369</v>
      </c>
      <c r="D65">
        <v>139</v>
      </c>
      <c r="E65">
        <v>1</v>
      </c>
      <c r="F65">
        <v>1</v>
      </c>
      <c r="G65" t="s">
        <v>12</v>
      </c>
      <c r="H65" t="s">
        <v>13</v>
      </c>
      <c r="I65">
        <v>4.19E-2</v>
      </c>
      <c r="J65">
        <v>0.91300000000000003</v>
      </c>
      <c r="K65">
        <v>15.2</v>
      </c>
      <c r="L65" t="s">
        <v>14</v>
      </c>
      <c r="M65" t="s">
        <v>13</v>
      </c>
      <c r="N65">
        <v>0.74099999999999999</v>
      </c>
      <c r="O65">
        <v>7.56</v>
      </c>
      <c r="P65">
        <v>221</v>
      </c>
      <c r="R65" s="4">
        <v>1.5</v>
      </c>
      <c r="S65" s="4">
        <v>1</v>
      </c>
      <c r="T65" s="4"/>
      <c r="U65" s="4">
        <f t="shared" si="6"/>
        <v>15.2</v>
      </c>
      <c r="V65" s="4">
        <f t="shared" si="7"/>
        <v>7.6999999999999993</v>
      </c>
      <c r="W65" s="4">
        <f t="shared" si="8"/>
        <v>11.549999999999999</v>
      </c>
      <c r="AD65" s="4">
        <v>3</v>
      </c>
      <c r="AE65" s="4" t="s">
        <v>407</v>
      </c>
      <c r="AF65" s="4">
        <f t="shared" si="9"/>
        <v>221</v>
      </c>
      <c r="AG65" s="4">
        <f t="shared" si="10"/>
        <v>-120</v>
      </c>
      <c r="AH65" s="4">
        <f t="shared" si="11"/>
        <v>-180</v>
      </c>
      <c r="AP65" s="4"/>
      <c r="AQ65" s="4"/>
    </row>
    <row r="66" spans="1:43" x14ac:dyDescent="0.25">
      <c r="A66" s="1">
        <v>43916</v>
      </c>
      <c r="B66" t="s">
        <v>324</v>
      </c>
      <c r="C66" t="s">
        <v>370</v>
      </c>
      <c r="D66">
        <v>140</v>
      </c>
      <c r="E66">
        <v>1</v>
      </c>
      <c r="F66">
        <v>1</v>
      </c>
      <c r="G66" t="s">
        <v>12</v>
      </c>
      <c r="H66" t="s">
        <v>13</v>
      </c>
      <c r="I66">
        <v>4.2099999999999999E-2</v>
      </c>
      <c r="J66">
        <v>0.91900000000000004</v>
      </c>
      <c r="K66">
        <v>15.4</v>
      </c>
      <c r="L66" t="s">
        <v>14</v>
      </c>
      <c r="M66" t="s">
        <v>13</v>
      </c>
      <c r="N66">
        <v>0.71499999999999997</v>
      </c>
      <c r="O66">
        <v>7.24</v>
      </c>
      <c r="P66">
        <v>211</v>
      </c>
      <c r="R66" s="4">
        <v>1.5</v>
      </c>
      <c r="S66" s="4">
        <v>1</v>
      </c>
      <c r="T66" s="4"/>
      <c r="U66" s="4">
        <f t="shared" si="6"/>
        <v>15.4</v>
      </c>
      <c r="V66" s="4">
        <f t="shared" si="7"/>
        <v>7.9</v>
      </c>
      <c r="W66" s="4">
        <f t="shared" si="8"/>
        <v>11.850000000000001</v>
      </c>
      <c r="X66" s="5"/>
      <c r="Y66" s="5"/>
      <c r="Z66" s="4"/>
      <c r="AA66" s="4"/>
      <c r="AB66" s="5"/>
      <c r="AC66" s="5"/>
      <c r="AD66" s="4">
        <v>3</v>
      </c>
      <c r="AE66" s="4" t="s">
        <v>407</v>
      </c>
      <c r="AF66" s="4">
        <f t="shared" si="9"/>
        <v>211</v>
      </c>
      <c r="AG66" s="4">
        <f t="shared" si="10"/>
        <v>-130</v>
      </c>
      <c r="AH66" s="4">
        <f t="shared" si="11"/>
        <v>-195</v>
      </c>
      <c r="AI66" s="5"/>
      <c r="AJ66" s="5"/>
      <c r="AK66" s="4"/>
      <c r="AL66" s="4"/>
      <c r="AM66" s="5"/>
      <c r="AN66" s="5"/>
      <c r="AP66" s="4"/>
      <c r="AQ66" s="6"/>
    </row>
    <row r="67" spans="1:43" x14ac:dyDescent="0.25">
      <c r="A67" s="1">
        <v>43916</v>
      </c>
      <c r="B67" t="s">
        <v>324</v>
      </c>
      <c r="C67" t="s">
        <v>371</v>
      </c>
      <c r="D67">
        <v>141</v>
      </c>
      <c r="E67">
        <v>1</v>
      </c>
      <c r="F67">
        <v>1</v>
      </c>
      <c r="G67" t="s">
        <v>12</v>
      </c>
      <c r="H67" t="s">
        <v>13</v>
      </c>
      <c r="I67">
        <v>4.6100000000000002E-2</v>
      </c>
      <c r="J67">
        <v>1.01</v>
      </c>
      <c r="K67">
        <v>17</v>
      </c>
      <c r="L67" t="s">
        <v>14</v>
      </c>
      <c r="M67" t="s">
        <v>13</v>
      </c>
      <c r="N67">
        <v>0.746</v>
      </c>
      <c r="O67">
        <v>7.46</v>
      </c>
      <c r="P67">
        <v>218</v>
      </c>
      <c r="R67" s="4">
        <v>1.5</v>
      </c>
      <c r="S67" s="4">
        <v>1</v>
      </c>
      <c r="T67" s="4"/>
      <c r="U67" s="4">
        <f t="shared" si="6"/>
        <v>17</v>
      </c>
      <c r="V67" s="4">
        <f t="shared" si="7"/>
        <v>9.5</v>
      </c>
      <c r="W67" s="4">
        <f t="shared" si="8"/>
        <v>14.25</v>
      </c>
      <c r="AD67" s="4">
        <v>3</v>
      </c>
      <c r="AE67" s="4" t="s">
        <v>407</v>
      </c>
      <c r="AF67" s="4">
        <f t="shared" si="9"/>
        <v>218</v>
      </c>
      <c r="AG67" s="4">
        <f t="shared" si="10"/>
        <v>-123</v>
      </c>
      <c r="AH67" s="4">
        <f t="shared" si="11"/>
        <v>-184.5</v>
      </c>
      <c r="AP67" s="4"/>
      <c r="AQ67" s="6"/>
    </row>
    <row r="68" spans="1:43" x14ac:dyDescent="0.25">
      <c r="A68" s="1">
        <v>43916</v>
      </c>
      <c r="B68" t="s">
        <v>324</v>
      </c>
      <c r="C68" t="s">
        <v>372</v>
      </c>
      <c r="D68">
        <v>142</v>
      </c>
      <c r="E68">
        <v>1</v>
      </c>
      <c r="F68">
        <v>1</v>
      </c>
      <c r="G68" t="s">
        <v>12</v>
      </c>
      <c r="H68" t="s">
        <v>13</v>
      </c>
      <c r="I68">
        <v>4.1700000000000001E-2</v>
      </c>
      <c r="J68">
        <v>0.88500000000000001</v>
      </c>
      <c r="K68">
        <v>14.7</v>
      </c>
      <c r="L68" t="s">
        <v>14</v>
      </c>
      <c r="M68" t="s">
        <v>13</v>
      </c>
      <c r="N68">
        <v>0.70299999999999996</v>
      </c>
      <c r="O68">
        <v>7.07</v>
      </c>
      <c r="P68">
        <v>206</v>
      </c>
      <c r="R68" s="4">
        <v>1.5</v>
      </c>
      <c r="S68" s="4">
        <v>1</v>
      </c>
      <c r="T68" s="4"/>
      <c r="U68" s="4">
        <f t="shared" si="6"/>
        <v>14.7</v>
      </c>
      <c r="V68" s="4">
        <f t="shared" si="7"/>
        <v>7.1999999999999993</v>
      </c>
      <c r="W68" s="4">
        <f t="shared" si="8"/>
        <v>10.799999999999999</v>
      </c>
      <c r="AD68" s="4">
        <v>3</v>
      </c>
      <c r="AE68" s="4" t="s">
        <v>407</v>
      </c>
      <c r="AF68" s="4">
        <f t="shared" si="9"/>
        <v>206</v>
      </c>
      <c r="AG68" s="4">
        <f t="shared" si="10"/>
        <v>-135</v>
      </c>
      <c r="AH68" s="4">
        <f t="shared" si="11"/>
        <v>-202.5</v>
      </c>
      <c r="AP68" s="4"/>
      <c r="AQ68" s="6"/>
    </row>
    <row r="69" spans="1:43" x14ac:dyDescent="0.25">
      <c r="A69" s="1">
        <v>43916</v>
      </c>
      <c r="B69" t="s">
        <v>324</v>
      </c>
      <c r="C69" t="s">
        <v>373</v>
      </c>
      <c r="D69">
        <v>143</v>
      </c>
      <c r="E69">
        <v>1</v>
      </c>
      <c r="F69">
        <v>1</v>
      </c>
      <c r="G69" t="s">
        <v>12</v>
      </c>
      <c r="H69" t="s">
        <v>13</v>
      </c>
      <c r="I69">
        <v>4.24E-2</v>
      </c>
      <c r="J69">
        <v>0.88800000000000001</v>
      </c>
      <c r="K69">
        <v>14.8</v>
      </c>
      <c r="L69" t="s">
        <v>14</v>
      </c>
      <c r="M69" t="s">
        <v>13</v>
      </c>
      <c r="N69">
        <v>0.70099999999999996</v>
      </c>
      <c r="O69">
        <v>6.92</v>
      </c>
      <c r="P69">
        <v>202</v>
      </c>
      <c r="R69" s="4">
        <v>1.5</v>
      </c>
      <c r="S69" s="4">
        <v>1</v>
      </c>
      <c r="T69" s="4"/>
      <c r="U69" s="4">
        <f t="shared" si="6"/>
        <v>14.8</v>
      </c>
      <c r="V69" s="4">
        <f t="shared" si="7"/>
        <v>7.3000000000000007</v>
      </c>
      <c r="W69" s="4">
        <f t="shared" si="8"/>
        <v>10.950000000000001</v>
      </c>
      <c r="AD69" s="4">
        <v>3</v>
      </c>
      <c r="AE69" s="4" t="s">
        <v>407</v>
      </c>
      <c r="AF69" s="4">
        <f t="shared" si="9"/>
        <v>202</v>
      </c>
      <c r="AG69" s="4">
        <f t="shared" si="10"/>
        <v>-139</v>
      </c>
      <c r="AH69" s="4">
        <f t="shared" si="11"/>
        <v>-208.5</v>
      </c>
      <c r="AP69" s="4"/>
      <c r="AQ69" s="6"/>
    </row>
    <row r="70" spans="1:43" x14ac:dyDescent="0.25">
      <c r="A70" s="1">
        <v>43916</v>
      </c>
      <c r="B70" t="s">
        <v>324</v>
      </c>
      <c r="C70" t="s">
        <v>374</v>
      </c>
      <c r="D70">
        <v>144</v>
      </c>
      <c r="E70">
        <v>1</v>
      </c>
      <c r="F70">
        <v>1</v>
      </c>
      <c r="G70" t="s">
        <v>12</v>
      </c>
      <c r="H70" t="s">
        <v>13</v>
      </c>
      <c r="I70">
        <v>4.5999999999999999E-2</v>
      </c>
      <c r="J70">
        <v>1.05</v>
      </c>
      <c r="K70">
        <v>17.8</v>
      </c>
      <c r="L70" t="s">
        <v>14</v>
      </c>
      <c r="M70" t="s">
        <v>13</v>
      </c>
      <c r="N70">
        <v>0.495</v>
      </c>
      <c r="O70">
        <v>4.49</v>
      </c>
      <c r="P70">
        <v>131</v>
      </c>
      <c r="R70" s="4">
        <v>1.5</v>
      </c>
      <c r="S70" s="4">
        <v>1</v>
      </c>
      <c r="T70" s="4"/>
      <c r="U70" s="4">
        <f t="shared" si="6"/>
        <v>17.8</v>
      </c>
      <c r="V70" s="4">
        <f t="shared" si="7"/>
        <v>10.3</v>
      </c>
      <c r="W70" s="4">
        <f t="shared" si="8"/>
        <v>15.450000000000001</v>
      </c>
      <c r="AD70" s="4">
        <v>3</v>
      </c>
      <c r="AE70" s="4" t="s">
        <v>407</v>
      </c>
      <c r="AF70" s="4">
        <f t="shared" si="9"/>
        <v>131</v>
      </c>
      <c r="AG70" s="4">
        <f t="shared" si="10"/>
        <v>-210</v>
      </c>
      <c r="AH70" s="4">
        <f t="shared" si="11"/>
        <v>-315</v>
      </c>
      <c r="AP70" s="4"/>
      <c r="AQ70" s="6"/>
    </row>
    <row r="71" spans="1:43" x14ac:dyDescent="0.25">
      <c r="A71" s="1">
        <v>43916</v>
      </c>
      <c r="B71" t="s">
        <v>324</v>
      </c>
      <c r="C71" t="s">
        <v>375</v>
      </c>
      <c r="D71">
        <v>145</v>
      </c>
      <c r="E71">
        <v>1</v>
      </c>
      <c r="F71">
        <v>1</v>
      </c>
      <c r="G71" t="s">
        <v>12</v>
      </c>
      <c r="H71" t="s">
        <v>13</v>
      </c>
      <c r="I71">
        <v>4.9000000000000002E-2</v>
      </c>
      <c r="J71">
        <v>1.01</v>
      </c>
      <c r="K71">
        <v>17.100000000000001</v>
      </c>
      <c r="L71" t="s">
        <v>14</v>
      </c>
      <c r="M71" t="s">
        <v>13</v>
      </c>
      <c r="N71">
        <v>0.44400000000000001</v>
      </c>
      <c r="O71">
        <v>4.09</v>
      </c>
      <c r="P71">
        <v>119</v>
      </c>
      <c r="R71" s="4">
        <v>1.5</v>
      </c>
      <c r="S71" s="4">
        <v>1</v>
      </c>
      <c r="T71" s="4"/>
      <c r="U71" s="4">
        <f t="shared" si="6"/>
        <v>17.100000000000001</v>
      </c>
      <c r="V71" s="4">
        <f t="shared" si="7"/>
        <v>9.6000000000000014</v>
      </c>
      <c r="W71" s="4">
        <f t="shared" si="8"/>
        <v>14.400000000000002</v>
      </c>
      <c r="AD71" s="4">
        <v>3</v>
      </c>
      <c r="AE71" s="4" t="s">
        <v>407</v>
      </c>
      <c r="AF71" s="4">
        <f t="shared" si="9"/>
        <v>119</v>
      </c>
      <c r="AG71" s="4">
        <f t="shared" si="10"/>
        <v>-222</v>
      </c>
      <c r="AH71" s="4">
        <f t="shared" si="11"/>
        <v>-333</v>
      </c>
      <c r="AP71" s="4"/>
      <c r="AQ71" s="6"/>
    </row>
    <row r="72" spans="1:43" x14ac:dyDescent="0.25">
      <c r="A72" s="1">
        <v>43916</v>
      </c>
      <c r="B72" t="s">
        <v>324</v>
      </c>
      <c r="C72" t="s">
        <v>376</v>
      </c>
      <c r="D72">
        <v>146</v>
      </c>
      <c r="E72">
        <v>1</v>
      </c>
      <c r="F72">
        <v>1</v>
      </c>
      <c r="G72" t="s">
        <v>12</v>
      </c>
      <c r="H72" t="s">
        <v>13</v>
      </c>
      <c r="I72">
        <v>3.73E-2</v>
      </c>
      <c r="J72">
        <v>0.90100000000000002</v>
      </c>
      <c r="K72">
        <v>15</v>
      </c>
      <c r="L72" t="s">
        <v>14</v>
      </c>
      <c r="M72" t="s">
        <v>13</v>
      </c>
      <c r="N72">
        <v>0.56999999999999995</v>
      </c>
      <c r="O72">
        <v>5.62</v>
      </c>
      <c r="P72">
        <v>164</v>
      </c>
      <c r="R72" s="4">
        <v>1.5</v>
      </c>
      <c r="S72" s="4">
        <v>1</v>
      </c>
      <c r="T72" s="4"/>
      <c r="U72" s="4">
        <f t="shared" si="6"/>
        <v>15</v>
      </c>
      <c r="V72" s="4">
        <f t="shared" si="7"/>
        <v>7.5</v>
      </c>
      <c r="W72" s="4">
        <f t="shared" si="8"/>
        <v>11.25</v>
      </c>
      <c r="AD72" s="4">
        <v>3</v>
      </c>
      <c r="AE72" s="4" t="s">
        <v>407</v>
      </c>
      <c r="AF72" s="4">
        <f t="shared" si="9"/>
        <v>164</v>
      </c>
      <c r="AG72" s="4">
        <f t="shared" si="10"/>
        <v>-177</v>
      </c>
      <c r="AH72" s="4">
        <f t="shared" si="11"/>
        <v>-265.5</v>
      </c>
      <c r="AP72" s="4"/>
      <c r="AQ72" s="6"/>
    </row>
    <row r="73" spans="1:43" x14ac:dyDescent="0.25">
      <c r="A73" s="1"/>
      <c r="R73" s="4"/>
      <c r="S73" s="4"/>
      <c r="T73" s="4"/>
      <c r="U73" s="4"/>
      <c r="V73" s="4"/>
      <c r="W73" s="4"/>
      <c r="AD73" s="4"/>
      <c r="AE73" s="4"/>
      <c r="AF73" s="4"/>
      <c r="AG73" s="4"/>
      <c r="AH73" s="4"/>
      <c r="AP73" s="4"/>
      <c r="AQ73" s="6"/>
    </row>
    <row r="74" spans="1:43" x14ac:dyDescent="0.25">
      <c r="A74" s="1"/>
      <c r="R74" s="4"/>
      <c r="S74" s="4"/>
      <c r="T74" s="4"/>
      <c r="U74" s="4"/>
      <c r="V74" s="4"/>
      <c r="W74" s="4"/>
      <c r="AD74" s="4"/>
      <c r="AE74" s="4"/>
      <c r="AF74" s="4"/>
      <c r="AG74" s="4"/>
      <c r="AH74" s="4"/>
      <c r="AP74" s="4"/>
      <c r="AQ74" s="6"/>
    </row>
    <row r="75" spans="1:43" x14ac:dyDescent="0.25">
      <c r="A75" s="1"/>
      <c r="R75" s="4"/>
      <c r="S75" s="4"/>
      <c r="T75" s="4"/>
      <c r="U75" s="4"/>
      <c r="V75" s="4"/>
      <c r="W75" s="4"/>
      <c r="AD75" s="4"/>
      <c r="AE75" s="4"/>
      <c r="AF75" s="4"/>
      <c r="AG75" s="4"/>
      <c r="AH75" s="4"/>
    </row>
    <row r="76" spans="1:43" x14ac:dyDescent="0.25">
      <c r="A76" s="1"/>
      <c r="R76" s="4"/>
      <c r="S76" s="4"/>
      <c r="T76" s="4"/>
      <c r="U76" s="4"/>
      <c r="V76" s="4"/>
      <c r="W76" s="4"/>
      <c r="AD76" s="4"/>
      <c r="AE76" s="4"/>
      <c r="AF76" s="4"/>
      <c r="AG76" s="4"/>
      <c r="AH76" s="4"/>
    </row>
    <row r="77" spans="1:43" x14ac:dyDescent="0.25">
      <c r="A77" s="1"/>
      <c r="R77" s="4"/>
      <c r="S77" s="4"/>
      <c r="T77" s="4"/>
      <c r="U77" s="4"/>
      <c r="V77" s="4"/>
      <c r="W77" s="4"/>
      <c r="AD77" s="4"/>
      <c r="AE77" s="4"/>
      <c r="AF77" s="4"/>
      <c r="AG77" s="4"/>
      <c r="AH77" s="4"/>
    </row>
    <row r="78" spans="1:43" x14ac:dyDescent="0.25">
      <c r="A78" s="1"/>
      <c r="R78" s="4"/>
      <c r="S78" s="4"/>
      <c r="T78" s="4"/>
      <c r="U78" s="4"/>
      <c r="V78" s="4"/>
      <c r="W78" s="4"/>
      <c r="AD78" s="4"/>
      <c r="AE78" s="4"/>
      <c r="AF78" s="4"/>
      <c r="AG78" s="4"/>
      <c r="AH78" s="4"/>
    </row>
    <row r="79" spans="1:43" x14ac:dyDescent="0.25">
      <c r="A79" s="1"/>
      <c r="R79" s="4"/>
      <c r="S79" s="4"/>
      <c r="T79" s="4"/>
      <c r="U79" s="4"/>
      <c r="V79" s="4"/>
      <c r="W79" s="4"/>
      <c r="AD79" s="4"/>
      <c r="AE79" s="4"/>
      <c r="AF79" s="4"/>
      <c r="AG79" s="4"/>
      <c r="AH79" s="4"/>
    </row>
    <row r="80" spans="1:43" x14ac:dyDescent="0.25">
      <c r="A80" s="1">
        <v>43917</v>
      </c>
      <c r="B80" t="s">
        <v>393</v>
      </c>
      <c r="C80" t="s">
        <v>113</v>
      </c>
      <c r="D80">
        <v>91</v>
      </c>
      <c r="E80">
        <v>1</v>
      </c>
      <c r="F80">
        <v>1</v>
      </c>
      <c r="G80" t="s">
        <v>12</v>
      </c>
      <c r="H80" t="s">
        <v>13</v>
      </c>
      <c r="I80">
        <v>5.7299999999999997E-2</v>
      </c>
      <c r="J80">
        <v>1.23</v>
      </c>
      <c r="K80">
        <v>27.9</v>
      </c>
      <c r="L80" t="s">
        <v>14</v>
      </c>
      <c r="M80" t="s">
        <v>13</v>
      </c>
      <c r="N80">
        <v>1.79</v>
      </c>
      <c r="O80">
        <v>30.6</v>
      </c>
      <c r="P80">
        <v>795</v>
      </c>
      <c r="R80" s="4">
        <v>1.5</v>
      </c>
      <c r="S80" s="4">
        <v>1</v>
      </c>
      <c r="T80" s="4"/>
      <c r="U80" s="4">
        <f t="shared" si="6"/>
        <v>27.9</v>
      </c>
      <c r="V80" s="4">
        <f t="shared" si="7"/>
        <v>20.399999999999999</v>
      </c>
      <c r="W80" s="4">
        <f t="shared" si="8"/>
        <v>30.599999999999998</v>
      </c>
      <c r="AD80" s="4">
        <v>1</v>
      </c>
      <c r="AE80" s="4"/>
      <c r="AF80" s="4">
        <f t="shared" si="9"/>
        <v>795</v>
      </c>
      <c r="AG80" s="4">
        <f t="shared" si="10"/>
        <v>454</v>
      </c>
      <c r="AH80" s="4">
        <f t="shared" si="11"/>
        <v>681</v>
      </c>
    </row>
    <row r="81" spans="1:40" x14ac:dyDescent="0.25">
      <c r="A81" s="1">
        <v>43917</v>
      </c>
      <c r="B81" t="s">
        <v>393</v>
      </c>
      <c r="C81" t="s">
        <v>114</v>
      </c>
      <c r="D81">
        <v>92</v>
      </c>
      <c r="E81">
        <v>1</v>
      </c>
      <c r="F81">
        <v>1</v>
      </c>
      <c r="G81" t="s">
        <v>12</v>
      </c>
      <c r="H81" t="s">
        <v>13</v>
      </c>
      <c r="I81">
        <v>5.6300000000000003E-2</v>
      </c>
      <c r="J81">
        <v>1.25</v>
      </c>
      <c r="K81">
        <v>28.2</v>
      </c>
      <c r="L81" t="s">
        <v>14</v>
      </c>
      <c r="M81" t="s">
        <v>13</v>
      </c>
      <c r="N81">
        <v>1.78</v>
      </c>
      <c r="O81">
        <v>30.7</v>
      </c>
      <c r="P81">
        <v>797</v>
      </c>
      <c r="R81" s="4">
        <v>1.5</v>
      </c>
      <c r="S81" s="4">
        <v>1</v>
      </c>
      <c r="T81" s="4"/>
      <c r="U81" s="4">
        <f t="shared" si="6"/>
        <v>28.2</v>
      </c>
      <c r="V81" s="4">
        <f t="shared" si="7"/>
        <v>20.7</v>
      </c>
      <c r="W81" s="4">
        <f t="shared" si="8"/>
        <v>31.049999999999997</v>
      </c>
      <c r="AD81" s="4">
        <v>1</v>
      </c>
      <c r="AE81" s="4"/>
      <c r="AF81" s="4">
        <f t="shared" si="9"/>
        <v>797</v>
      </c>
      <c r="AG81" s="4">
        <f t="shared" si="10"/>
        <v>456</v>
      </c>
      <c r="AH81" s="4">
        <f t="shared" si="11"/>
        <v>684</v>
      </c>
    </row>
    <row r="82" spans="1:40" x14ac:dyDescent="0.25">
      <c r="A82" s="1">
        <v>43917</v>
      </c>
      <c r="B82" t="s">
        <v>393</v>
      </c>
      <c r="C82" t="s">
        <v>115</v>
      </c>
      <c r="D82">
        <v>93</v>
      </c>
      <c r="E82">
        <v>1</v>
      </c>
      <c r="F82">
        <v>1</v>
      </c>
      <c r="G82" t="s">
        <v>12</v>
      </c>
      <c r="H82" t="s">
        <v>13</v>
      </c>
      <c r="I82">
        <v>3.73E-2</v>
      </c>
      <c r="J82">
        <v>0.79900000000000004</v>
      </c>
      <c r="K82">
        <v>20.7</v>
      </c>
      <c r="L82" t="s">
        <v>14</v>
      </c>
      <c r="M82" t="s">
        <v>13</v>
      </c>
      <c r="N82">
        <v>1.1599999999999999</v>
      </c>
      <c r="O82">
        <v>19.899999999999999</v>
      </c>
      <c r="P82">
        <v>521</v>
      </c>
      <c r="R82" s="4">
        <v>1.5</v>
      </c>
      <c r="S82" s="4">
        <v>1</v>
      </c>
      <c r="T82" s="4"/>
      <c r="U82" s="4">
        <f t="shared" si="6"/>
        <v>20.7</v>
      </c>
      <c r="V82" s="4">
        <f t="shared" si="7"/>
        <v>13.2</v>
      </c>
      <c r="W82" s="4">
        <f t="shared" si="8"/>
        <v>19.799999999999997</v>
      </c>
      <c r="AD82" s="4">
        <v>1</v>
      </c>
      <c r="AE82" s="4"/>
      <c r="AF82" s="4">
        <f t="shared" si="9"/>
        <v>521</v>
      </c>
      <c r="AG82" s="4">
        <f t="shared" si="10"/>
        <v>180</v>
      </c>
      <c r="AH82" s="4">
        <f t="shared" si="11"/>
        <v>270</v>
      </c>
    </row>
    <row r="83" spans="1:40" x14ac:dyDescent="0.25">
      <c r="A83" s="1">
        <v>43917</v>
      </c>
      <c r="B83" t="s">
        <v>393</v>
      </c>
      <c r="C83" t="s">
        <v>116</v>
      </c>
      <c r="D83">
        <v>94</v>
      </c>
      <c r="E83">
        <v>1</v>
      </c>
      <c r="F83">
        <v>1</v>
      </c>
      <c r="G83" t="s">
        <v>12</v>
      </c>
      <c r="H83" t="s">
        <v>13</v>
      </c>
      <c r="I83">
        <v>4.1200000000000001E-2</v>
      </c>
      <c r="J83">
        <v>0.86599999999999999</v>
      </c>
      <c r="K83">
        <v>21.8</v>
      </c>
      <c r="L83" t="s">
        <v>14</v>
      </c>
      <c r="M83" t="s">
        <v>13</v>
      </c>
      <c r="N83">
        <v>1.23</v>
      </c>
      <c r="O83">
        <v>21.2</v>
      </c>
      <c r="P83">
        <v>552</v>
      </c>
      <c r="R83" s="4">
        <v>1.5</v>
      </c>
      <c r="S83" s="4">
        <v>1</v>
      </c>
      <c r="T83" s="4"/>
      <c r="U83" s="4">
        <f t="shared" si="6"/>
        <v>21.8</v>
      </c>
      <c r="V83" s="4">
        <f t="shared" si="7"/>
        <v>14.3</v>
      </c>
      <c r="W83" s="4">
        <f t="shared" si="8"/>
        <v>21.450000000000003</v>
      </c>
      <c r="AD83" s="4">
        <v>1</v>
      </c>
      <c r="AE83" s="4"/>
      <c r="AF83" s="4">
        <f t="shared" si="9"/>
        <v>552</v>
      </c>
      <c r="AG83" s="4">
        <f t="shared" si="10"/>
        <v>211</v>
      </c>
      <c r="AH83" s="4">
        <f t="shared" si="11"/>
        <v>316.5</v>
      </c>
    </row>
    <row r="84" spans="1:40" x14ac:dyDescent="0.25">
      <c r="A84" s="1">
        <v>43917</v>
      </c>
      <c r="B84" t="s">
        <v>393</v>
      </c>
      <c r="C84" t="s">
        <v>117</v>
      </c>
      <c r="D84">
        <v>95</v>
      </c>
      <c r="E84">
        <v>1</v>
      </c>
      <c r="F84">
        <v>1</v>
      </c>
      <c r="G84" t="s">
        <v>12</v>
      </c>
      <c r="H84" t="s">
        <v>13</v>
      </c>
      <c r="I84">
        <v>5.1400000000000001E-2</v>
      </c>
      <c r="J84">
        <v>1.17</v>
      </c>
      <c r="K84">
        <v>26.9</v>
      </c>
      <c r="L84" t="s">
        <v>14</v>
      </c>
      <c r="M84" t="s">
        <v>13</v>
      </c>
      <c r="N84">
        <v>1.27</v>
      </c>
      <c r="O84">
        <v>22</v>
      </c>
      <c r="P84">
        <v>574</v>
      </c>
      <c r="R84" s="4">
        <v>1.5</v>
      </c>
      <c r="S84" s="4">
        <v>1</v>
      </c>
      <c r="T84" s="4"/>
      <c r="U84" s="4">
        <f t="shared" si="6"/>
        <v>26.9</v>
      </c>
      <c r="V84" s="4">
        <f t="shared" si="7"/>
        <v>19.399999999999999</v>
      </c>
      <c r="W84" s="4">
        <f t="shared" si="8"/>
        <v>29.099999999999998</v>
      </c>
      <c r="AD84" s="4">
        <v>1</v>
      </c>
      <c r="AE84" s="4"/>
      <c r="AF84" s="4">
        <f t="shared" si="9"/>
        <v>574</v>
      </c>
      <c r="AG84" s="4">
        <f t="shared" si="10"/>
        <v>233</v>
      </c>
      <c r="AH84" s="4">
        <f t="shared" si="11"/>
        <v>349.5</v>
      </c>
    </row>
    <row r="85" spans="1:40" x14ac:dyDescent="0.25">
      <c r="A85" s="1">
        <v>43917</v>
      </c>
      <c r="B85" t="s">
        <v>393</v>
      </c>
      <c r="C85" t="s">
        <v>118</v>
      </c>
      <c r="D85">
        <v>96</v>
      </c>
      <c r="E85">
        <v>1</v>
      </c>
      <c r="F85">
        <v>1</v>
      </c>
      <c r="G85" t="s">
        <v>12</v>
      </c>
      <c r="H85" t="s">
        <v>13</v>
      </c>
      <c r="I85">
        <v>0.245</v>
      </c>
      <c r="J85">
        <v>4.8600000000000003</v>
      </c>
      <c r="K85">
        <v>92.2</v>
      </c>
      <c r="L85" t="s">
        <v>14</v>
      </c>
      <c r="M85" t="s">
        <v>13</v>
      </c>
      <c r="N85">
        <v>1.73</v>
      </c>
      <c r="O85">
        <v>29.9</v>
      </c>
      <c r="P85">
        <v>777</v>
      </c>
      <c r="R85" s="4">
        <v>1.5</v>
      </c>
      <c r="S85" s="4">
        <v>1</v>
      </c>
      <c r="T85" s="4"/>
      <c r="U85" s="4">
        <f t="shared" si="6"/>
        <v>92.2</v>
      </c>
      <c r="V85" s="4">
        <f t="shared" si="7"/>
        <v>84.7</v>
      </c>
      <c r="W85" s="4">
        <f t="shared" si="8"/>
        <v>127.05000000000001</v>
      </c>
      <c r="AD85" s="4">
        <v>1</v>
      </c>
      <c r="AE85" s="4"/>
      <c r="AF85" s="4">
        <f t="shared" si="9"/>
        <v>777</v>
      </c>
      <c r="AG85" s="4">
        <f t="shared" si="10"/>
        <v>436</v>
      </c>
      <c r="AH85" s="4">
        <f t="shared" si="11"/>
        <v>654</v>
      </c>
    </row>
    <row r="86" spans="1:40" x14ac:dyDescent="0.25">
      <c r="A86" s="1">
        <v>43917</v>
      </c>
      <c r="B86" t="s">
        <v>393</v>
      </c>
      <c r="C86" t="s">
        <v>119</v>
      </c>
      <c r="D86">
        <v>97</v>
      </c>
      <c r="E86">
        <v>1</v>
      </c>
      <c r="F86">
        <v>1</v>
      </c>
      <c r="G86" t="s">
        <v>12</v>
      </c>
      <c r="H86" t="s">
        <v>13</v>
      </c>
      <c r="I86">
        <v>3.3399999999999999E-2</v>
      </c>
      <c r="J86">
        <v>0.61299999999999999</v>
      </c>
      <c r="K86">
        <v>17.600000000000001</v>
      </c>
      <c r="L86" t="s">
        <v>14</v>
      </c>
      <c r="M86" t="s">
        <v>13</v>
      </c>
      <c r="N86">
        <v>1.1299999999999999</v>
      </c>
      <c r="O86">
        <v>19.600000000000001</v>
      </c>
      <c r="P86">
        <v>511</v>
      </c>
      <c r="R86" s="4">
        <v>1.5</v>
      </c>
      <c r="S86" s="4">
        <v>1</v>
      </c>
      <c r="T86" s="4"/>
      <c r="U86" s="4">
        <f t="shared" si="6"/>
        <v>17.600000000000001</v>
      </c>
      <c r="V86" s="4">
        <f t="shared" si="7"/>
        <v>10.100000000000001</v>
      </c>
      <c r="W86" s="4">
        <f t="shared" si="8"/>
        <v>15.150000000000002</v>
      </c>
      <c r="AD86" s="4">
        <v>1</v>
      </c>
      <c r="AE86" s="4"/>
      <c r="AF86" s="4">
        <f t="shared" si="9"/>
        <v>511</v>
      </c>
      <c r="AG86" s="4">
        <f t="shared" si="10"/>
        <v>170</v>
      </c>
      <c r="AH86" s="4">
        <f t="shared" si="11"/>
        <v>255</v>
      </c>
    </row>
    <row r="87" spans="1:40" x14ac:dyDescent="0.25">
      <c r="A87" s="1">
        <v>43917</v>
      </c>
      <c r="B87" t="s">
        <v>393</v>
      </c>
      <c r="C87" t="s">
        <v>120</v>
      </c>
      <c r="D87">
        <v>98</v>
      </c>
      <c r="E87">
        <v>1</v>
      </c>
      <c r="F87">
        <v>1</v>
      </c>
      <c r="G87" t="s">
        <v>12</v>
      </c>
      <c r="H87" t="s">
        <v>13</v>
      </c>
      <c r="I87">
        <v>0.14099999999999999</v>
      </c>
      <c r="J87">
        <v>2.86</v>
      </c>
      <c r="K87">
        <v>56</v>
      </c>
      <c r="L87" t="s">
        <v>14</v>
      </c>
      <c r="M87" t="s">
        <v>13</v>
      </c>
      <c r="N87">
        <v>1.17</v>
      </c>
      <c r="O87">
        <v>20.2</v>
      </c>
      <c r="P87">
        <v>527</v>
      </c>
      <c r="R87" s="4">
        <v>1.5</v>
      </c>
      <c r="S87" s="4">
        <v>1</v>
      </c>
      <c r="T87" s="4"/>
      <c r="U87" s="4">
        <f t="shared" si="6"/>
        <v>56</v>
      </c>
      <c r="V87" s="4">
        <f t="shared" si="7"/>
        <v>48.5</v>
      </c>
      <c r="W87" s="4">
        <f t="shared" si="8"/>
        <v>72.75</v>
      </c>
      <c r="AD87" s="4">
        <v>1</v>
      </c>
      <c r="AE87" s="4"/>
      <c r="AF87" s="4">
        <f t="shared" ref="AF87:AF135" si="12">P87</f>
        <v>527</v>
      </c>
      <c r="AG87" s="4">
        <f t="shared" si="10"/>
        <v>186</v>
      </c>
      <c r="AH87" s="4">
        <f t="shared" si="11"/>
        <v>279</v>
      </c>
    </row>
    <row r="88" spans="1:40" x14ac:dyDescent="0.25">
      <c r="A88" s="1">
        <v>43917</v>
      </c>
      <c r="B88" t="s">
        <v>393</v>
      </c>
      <c r="C88" t="s">
        <v>121</v>
      </c>
      <c r="D88">
        <v>99</v>
      </c>
      <c r="E88">
        <v>1</v>
      </c>
      <c r="F88">
        <v>1</v>
      </c>
      <c r="G88" t="s">
        <v>12</v>
      </c>
      <c r="H88" t="s">
        <v>13</v>
      </c>
      <c r="I88">
        <v>0.154</v>
      </c>
      <c r="J88">
        <v>3.07</v>
      </c>
      <c r="K88">
        <v>59.7</v>
      </c>
      <c r="L88" t="s">
        <v>14</v>
      </c>
      <c r="M88" t="s">
        <v>13</v>
      </c>
      <c r="N88">
        <v>1.04</v>
      </c>
      <c r="O88">
        <v>18</v>
      </c>
      <c r="P88">
        <v>472</v>
      </c>
      <c r="R88" s="4">
        <v>1.5</v>
      </c>
      <c r="S88" s="4">
        <v>1</v>
      </c>
      <c r="T88" s="4"/>
      <c r="U88" s="4">
        <f t="shared" ref="U88:U135" si="13">K88</f>
        <v>59.7</v>
      </c>
      <c r="V88" s="4">
        <f t="shared" ref="V88:V135" si="14">IF(R88=1,U88,(U88-7.5))</f>
        <v>52.2</v>
      </c>
      <c r="W88" s="4">
        <f t="shared" ref="W88:W135" si="15">IF(R88=1,U88,(V88*R88))</f>
        <v>78.300000000000011</v>
      </c>
      <c r="AD88" s="4">
        <v>1</v>
      </c>
      <c r="AE88" s="4"/>
      <c r="AF88" s="4">
        <f t="shared" si="12"/>
        <v>472</v>
      </c>
      <c r="AG88" s="4">
        <f t="shared" ref="AG88:AG135" si="16">IF(R88=1,AF88,(AF88-341))</f>
        <v>131</v>
      </c>
      <c r="AH88" s="4">
        <f t="shared" ref="AH88:AH135" si="17">IF(R88=1,AF88,(AG88*R88))</f>
        <v>196.5</v>
      </c>
    </row>
    <row r="89" spans="1:40" x14ac:dyDescent="0.25">
      <c r="A89" s="1">
        <v>43917</v>
      </c>
      <c r="B89" t="s">
        <v>393</v>
      </c>
      <c r="C89" t="s">
        <v>122</v>
      </c>
      <c r="D89">
        <v>100</v>
      </c>
      <c r="E89">
        <v>1</v>
      </c>
      <c r="F89">
        <v>1</v>
      </c>
      <c r="G89" t="s">
        <v>12</v>
      </c>
      <c r="H89" t="s">
        <v>13</v>
      </c>
      <c r="I89">
        <v>3.56E-2</v>
      </c>
      <c r="J89">
        <v>0.77600000000000002</v>
      </c>
      <c r="K89">
        <v>20.3</v>
      </c>
      <c r="L89" t="s">
        <v>14</v>
      </c>
      <c r="M89" t="s">
        <v>13</v>
      </c>
      <c r="N89">
        <v>1.1499999999999999</v>
      </c>
      <c r="O89">
        <v>19.899999999999999</v>
      </c>
      <c r="P89">
        <v>519</v>
      </c>
      <c r="R89" s="4">
        <v>1.5</v>
      </c>
      <c r="S89" s="4">
        <v>1</v>
      </c>
      <c r="T89" s="4"/>
      <c r="U89" s="4">
        <f t="shared" si="13"/>
        <v>20.3</v>
      </c>
      <c r="V89" s="4">
        <f t="shared" si="14"/>
        <v>12.8</v>
      </c>
      <c r="W89" s="4">
        <f t="shared" si="15"/>
        <v>19.200000000000003</v>
      </c>
      <c r="AD89" s="4">
        <v>1</v>
      </c>
      <c r="AE89" s="4"/>
      <c r="AF89" s="4">
        <f t="shared" si="12"/>
        <v>519</v>
      </c>
      <c r="AG89" s="4">
        <f t="shared" si="16"/>
        <v>178</v>
      </c>
      <c r="AH89" s="4">
        <f t="shared" si="17"/>
        <v>267</v>
      </c>
    </row>
    <row r="90" spans="1:40" x14ac:dyDescent="0.25">
      <c r="A90" s="1">
        <v>43917</v>
      </c>
      <c r="B90" t="s">
        <v>393</v>
      </c>
      <c r="C90" t="s">
        <v>338</v>
      </c>
      <c r="D90">
        <v>101</v>
      </c>
      <c r="E90">
        <v>1</v>
      </c>
      <c r="F90">
        <v>1</v>
      </c>
      <c r="G90" t="s">
        <v>12</v>
      </c>
      <c r="H90" t="s">
        <v>13</v>
      </c>
      <c r="I90">
        <v>3.7199999999999997E-2</v>
      </c>
      <c r="J90">
        <v>0.78900000000000003</v>
      </c>
      <c r="K90">
        <v>20.5</v>
      </c>
      <c r="L90" t="s">
        <v>14</v>
      </c>
      <c r="M90" t="s">
        <v>13</v>
      </c>
      <c r="N90">
        <v>1.1599999999999999</v>
      </c>
      <c r="O90">
        <v>20</v>
      </c>
      <c r="P90">
        <v>523</v>
      </c>
      <c r="R90" s="4">
        <v>1.5</v>
      </c>
      <c r="S90" s="4">
        <v>1</v>
      </c>
      <c r="T90" s="4"/>
      <c r="U90" s="4">
        <f t="shared" si="13"/>
        <v>20.5</v>
      </c>
      <c r="V90" s="4">
        <f t="shared" si="14"/>
        <v>13</v>
      </c>
      <c r="W90" s="4">
        <f t="shared" si="15"/>
        <v>19.5</v>
      </c>
      <c r="Z90" s="7"/>
      <c r="AA90" s="7"/>
      <c r="AD90" s="4">
        <v>1</v>
      </c>
      <c r="AE90" s="4"/>
      <c r="AF90" s="4">
        <f t="shared" si="12"/>
        <v>523</v>
      </c>
      <c r="AG90" s="4">
        <f t="shared" si="16"/>
        <v>182</v>
      </c>
      <c r="AH90" s="4">
        <f t="shared" si="17"/>
        <v>273</v>
      </c>
      <c r="AK90" s="7"/>
      <c r="AL90" s="7"/>
    </row>
    <row r="91" spans="1:40" x14ac:dyDescent="0.25">
      <c r="A91" s="1">
        <v>43917</v>
      </c>
      <c r="B91" t="s">
        <v>393</v>
      </c>
      <c r="C91" t="s">
        <v>339</v>
      </c>
      <c r="D91">
        <v>102</v>
      </c>
      <c r="E91">
        <v>1</v>
      </c>
      <c r="F91">
        <v>1</v>
      </c>
      <c r="G91" t="s">
        <v>12</v>
      </c>
      <c r="H91" t="s">
        <v>13</v>
      </c>
      <c r="I91">
        <v>8.3199999999999996E-2</v>
      </c>
      <c r="J91">
        <v>1.74</v>
      </c>
      <c r="K91">
        <v>36.5</v>
      </c>
      <c r="L91" t="s">
        <v>14</v>
      </c>
      <c r="M91" t="s">
        <v>13</v>
      </c>
      <c r="N91">
        <v>1.48</v>
      </c>
      <c r="O91">
        <v>25.6</v>
      </c>
      <c r="P91">
        <v>668</v>
      </c>
      <c r="R91" s="4">
        <v>1.5</v>
      </c>
      <c r="S91" s="4">
        <v>1</v>
      </c>
      <c r="T91" s="4"/>
      <c r="U91" s="4">
        <f t="shared" si="13"/>
        <v>36.5</v>
      </c>
      <c r="V91" s="4">
        <f t="shared" si="14"/>
        <v>29</v>
      </c>
      <c r="W91" s="4">
        <f t="shared" si="15"/>
        <v>43.5</v>
      </c>
      <c r="AB91" s="7"/>
      <c r="AC91" s="7"/>
      <c r="AD91" s="4">
        <v>1</v>
      </c>
      <c r="AE91" s="4"/>
      <c r="AF91" s="4">
        <f t="shared" si="12"/>
        <v>668</v>
      </c>
      <c r="AG91" s="4">
        <f t="shared" si="16"/>
        <v>327</v>
      </c>
      <c r="AH91" s="4">
        <f t="shared" si="17"/>
        <v>490.5</v>
      </c>
      <c r="AM91" s="7"/>
      <c r="AN91" s="7"/>
    </row>
    <row r="92" spans="1:40" x14ac:dyDescent="0.25">
      <c r="A92" s="1">
        <v>43917</v>
      </c>
      <c r="B92" t="s">
        <v>393</v>
      </c>
      <c r="C92" t="s">
        <v>123</v>
      </c>
      <c r="D92">
        <v>102</v>
      </c>
      <c r="E92">
        <v>1</v>
      </c>
      <c r="F92">
        <v>1</v>
      </c>
      <c r="G92" t="s">
        <v>12</v>
      </c>
      <c r="H92" t="s">
        <v>13</v>
      </c>
      <c r="I92">
        <v>8.2699999999999996E-2</v>
      </c>
      <c r="J92">
        <v>1.72</v>
      </c>
      <c r="K92">
        <v>36.299999999999997</v>
      </c>
      <c r="L92" t="s">
        <v>14</v>
      </c>
      <c r="M92" t="s">
        <v>13</v>
      </c>
      <c r="N92">
        <v>1.49</v>
      </c>
      <c r="O92">
        <v>25.9</v>
      </c>
      <c r="P92">
        <v>673</v>
      </c>
      <c r="R92" s="4">
        <v>1.5</v>
      </c>
      <c r="S92" s="4">
        <v>1</v>
      </c>
      <c r="T92" s="4"/>
      <c r="U92" s="4">
        <f t="shared" si="13"/>
        <v>36.299999999999997</v>
      </c>
      <c r="V92" s="4">
        <f t="shared" si="14"/>
        <v>28.799999999999997</v>
      </c>
      <c r="W92" s="4">
        <f t="shared" si="15"/>
        <v>43.199999999999996</v>
      </c>
      <c r="AD92" s="4">
        <v>1</v>
      </c>
      <c r="AE92" s="4"/>
      <c r="AF92" s="4">
        <f t="shared" si="12"/>
        <v>673</v>
      </c>
      <c r="AG92" s="4">
        <f t="shared" si="16"/>
        <v>332</v>
      </c>
      <c r="AH92" s="4">
        <f t="shared" si="17"/>
        <v>498</v>
      </c>
    </row>
    <row r="93" spans="1:40" x14ac:dyDescent="0.25">
      <c r="A93" s="1">
        <v>43917</v>
      </c>
      <c r="B93" t="s">
        <v>393</v>
      </c>
      <c r="C93" t="s">
        <v>124</v>
      </c>
      <c r="D93">
        <v>104</v>
      </c>
      <c r="E93">
        <v>1</v>
      </c>
      <c r="F93">
        <v>1</v>
      </c>
      <c r="G93" t="s">
        <v>12</v>
      </c>
      <c r="H93" t="s">
        <v>13</v>
      </c>
      <c r="I93">
        <v>5.1700000000000003E-2</v>
      </c>
      <c r="J93">
        <v>1.1299999999999999</v>
      </c>
      <c r="K93">
        <v>26.3</v>
      </c>
      <c r="L93" t="s">
        <v>14</v>
      </c>
      <c r="M93" t="s">
        <v>13</v>
      </c>
      <c r="N93">
        <v>1.03</v>
      </c>
      <c r="O93">
        <v>17.7</v>
      </c>
      <c r="P93">
        <v>463</v>
      </c>
      <c r="R93" s="4">
        <v>1.5</v>
      </c>
      <c r="S93" s="4">
        <v>1</v>
      </c>
      <c r="T93" s="4"/>
      <c r="U93" s="4">
        <f t="shared" si="13"/>
        <v>26.3</v>
      </c>
      <c r="V93" s="4">
        <f t="shared" si="14"/>
        <v>18.8</v>
      </c>
      <c r="W93" s="4">
        <f t="shared" si="15"/>
        <v>28.200000000000003</v>
      </c>
      <c r="AD93" s="4">
        <v>1</v>
      </c>
      <c r="AE93" s="4"/>
      <c r="AF93" s="4">
        <f t="shared" si="12"/>
        <v>463</v>
      </c>
      <c r="AG93" s="4">
        <f t="shared" si="16"/>
        <v>122</v>
      </c>
      <c r="AH93" s="4">
        <f t="shared" si="17"/>
        <v>183</v>
      </c>
    </row>
    <row r="94" spans="1:40" x14ac:dyDescent="0.25">
      <c r="A94" s="1">
        <v>43917</v>
      </c>
      <c r="B94" t="s">
        <v>393</v>
      </c>
      <c r="C94" t="s">
        <v>125</v>
      </c>
      <c r="D94">
        <v>105</v>
      </c>
      <c r="E94">
        <v>1</v>
      </c>
      <c r="F94">
        <v>1</v>
      </c>
      <c r="G94" t="s">
        <v>12</v>
      </c>
      <c r="H94" t="s">
        <v>13</v>
      </c>
      <c r="I94">
        <v>0.128</v>
      </c>
      <c r="J94">
        <v>2.64</v>
      </c>
      <c r="K94">
        <v>52.1</v>
      </c>
      <c r="L94" t="s">
        <v>14</v>
      </c>
      <c r="M94" t="s">
        <v>13</v>
      </c>
      <c r="N94">
        <v>1.36</v>
      </c>
      <c r="O94">
        <v>23.6</v>
      </c>
      <c r="P94">
        <v>615</v>
      </c>
      <c r="R94" s="4">
        <v>1.5</v>
      </c>
      <c r="S94" s="4">
        <v>1</v>
      </c>
      <c r="T94" s="4"/>
      <c r="U94" s="4">
        <f t="shared" si="13"/>
        <v>52.1</v>
      </c>
      <c r="V94" s="4">
        <f t="shared" si="14"/>
        <v>44.6</v>
      </c>
      <c r="W94" s="4">
        <f t="shared" si="15"/>
        <v>66.900000000000006</v>
      </c>
      <c r="AD94" s="4">
        <v>1</v>
      </c>
      <c r="AE94" s="4"/>
      <c r="AF94" s="4">
        <f t="shared" si="12"/>
        <v>615</v>
      </c>
      <c r="AG94" s="4">
        <f t="shared" si="16"/>
        <v>274</v>
      </c>
      <c r="AH94" s="4">
        <f t="shared" si="17"/>
        <v>411</v>
      </c>
    </row>
    <row r="95" spans="1:40" x14ac:dyDescent="0.25">
      <c r="A95" s="1">
        <v>43917</v>
      </c>
      <c r="B95" t="s">
        <v>393</v>
      </c>
      <c r="C95" t="s">
        <v>126</v>
      </c>
      <c r="D95">
        <v>106</v>
      </c>
      <c r="E95">
        <v>1</v>
      </c>
      <c r="F95">
        <v>1</v>
      </c>
      <c r="G95" t="s">
        <v>12</v>
      </c>
      <c r="H95" t="s">
        <v>13</v>
      </c>
      <c r="I95">
        <v>4.8500000000000001E-2</v>
      </c>
      <c r="J95">
        <v>1.05</v>
      </c>
      <c r="K95">
        <v>24.8</v>
      </c>
      <c r="L95" t="s">
        <v>14</v>
      </c>
      <c r="M95" t="s">
        <v>13</v>
      </c>
      <c r="N95">
        <v>5.21</v>
      </c>
      <c r="O95">
        <v>92.1</v>
      </c>
      <c r="P95">
        <v>2360</v>
      </c>
      <c r="R95" s="4">
        <v>1.5</v>
      </c>
      <c r="S95" s="4">
        <v>1</v>
      </c>
      <c r="T95" s="4"/>
      <c r="U95" s="4">
        <f t="shared" si="13"/>
        <v>24.8</v>
      </c>
      <c r="V95" s="4">
        <f t="shared" si="14"/>
        <v>17.3</v>
      </c>
      <c r="W95" s="4">
        <f t="shared" si="15"/>
        <v>25.950000000000003</v>
      </c>
      <c r="AD95" s="4">
        <v>1</v>
      </c>
      <c r="AE95" s="4"/>
      <c r="AF95" s="4">
        <f t="shared" si="12"/>
        <v>2360</v>
      </c>
      <c r="AG95" s="4">
        <f t="shared" si="16"/>
        <v>2019</v>
      </c>
      <c r="AH95" s="4">
        <f t="shared" si="17"/>
        <v>3028.5</v>
      </c>
    </row>
    <row r="96" spans="1:40" x14ac:dyDescent="0.25">
      <c r="A96" s="1">
        <v>43917</v>
      </c>
      <c r="B96" t="s">
        <v>393</v>
      </c>
      <c r="C96" t="s">
        <v>127</v>
      </c>
      <c r="D96">
        <v>107</v>
      </c>
      <c r="E96">
        <v>1</v>
      </c>
      <c r="F96">
        <v>1</v>
      </c>
      <c r="G96" t="s">
        <v>12</v>
      </c>
      <c r="H96" t="s">
        <v>13</v>
      </c>
      <c r="I96">
        <v>6.3500000000000001E-2</v>
      </c>
      <c r="J96">
        <v>1.41</v>
      </c>
      <c r="K96">
        <v>31</v>
      </c>
      <c r="L96" t="s">
        <v>14</v>
      </c>
      <c r="M96" t="s">
        <v>13</v>
      </c>
      <c r="N96">
        <v>1.75</v>
      </c>
      <c r="O96">
        <v>30.1</v>
      </c>
      <c r="P96">
        <v>782</v>
      </c>
      <c r="R96" s="4">
        <v>1.5</v>
      </c>
      <c r="S96" s="4">
        <v>1</v>
      </c>
      <c r="T96" s="4"/>
      <c r="U96" s="4">
        <f t="shared" si="13"/>
        <v>31</v>
      </c>
      <c r="V96" s="4">
        <f t="shared" si="14"/>
        <v>23.5</v>
      </c>
      <c r="W96" s="4">
        <f t="shared" si="15"/>
        <v>35.25</v>
      </c>
      <c r="AD96" s="4">
        <v>1</v>
      </c>
      <c r="AE96" s="4"/>
      <c r="AF96" s="4">
        <f t="shared" si="12"/>
        <v>782</v>
      </c>
      <c r="AG96" s="4">
        <f t="shared" si="16"/>
        <v>441</v>
      </c>
      <c r="AH96" s="4">
        <f t="shared" si="17"/>
        <v>661.5</v>
      </c>
    </row>
    <row r="97" spans="1:40" x14ac:dyDescent="0.25">
      <c r="A97" s="1">
        <v>43917</v>
      </c>
      <c r="B97" t="s">
        <v>393</v>
      </c>
      <c r="C97" t="s">
        <v>128</v>
      </c>
      <c r="D97">
        <v>108</v>
      </c>
      <c r="E97">
        <v>1</v>
      </c>
      <c r="F97">
        <v>1</v>
      </c>
      <c r="G97" t="s">
        <v>12</v>
      </c>
      <c r="H97" t="s">
        <v>13</v>
      </c>
      <c r="I97">
        <v>0.04</v>
      </c>
      <c r="J97">
        <v>0.872</v>
      </c>
      <c r="K97">
        <v>21.9</v>
      </c>
      <c r="L97" t="s">
        <v>14</v>
      </c>
      <c r="M97" t="s">
        <v>13</v>
      </c>
      <c r="N97">
        <v>1.1299999999999999</v>
      </c>
      <c r="O97">
        <v>19.5</v>
      </c>
      <c r="P97">
        <v>509</v>
      </c>
      <c r="R97" s="4">
        <v>1.5</v>
      </c>
      <c r="S97" s="4">
        <v>1</v>
      </c>
      <c r="T97" s="4"/>
      <c r="U97" s="4">
        <f t="shared" si="13"/>
        <v>21.9</v>
      </c>
      <c r="V97" s="4">
        <f t="shared" si="14"/>
        <v>14.399999999999999</v>
      </c>
      <c r="W97" s="4">
        <f t="shared" si="15"/>
        <v>21.599999999999998</v>
      </c>
      <c r="AD97" s="4">
        <v>1</v>
      </c>
      <c r="AE97" s="4"/>
      <c r="AF97" s="4">
        <f t="shared" si="12"/>
        <v>509</v>
      </c>
      <c r="AG97" s="4">
        <f t="shared" si="16"/>
        <v>168</v>
      </c>
      <c r="AH97" s="4">
        <f t="shared" si="17"/>
        <v>252</v>
      </c>
    </row>
    <row r="98" spans="1:40" x14ac:dyDescent="0.25">
      <c r="A98" s="1">
        <v>43917</v>
      </c>
      <c r="B98" t="s">
        <v>393</v>
      </c>
      <c r="C98" t="s">
        <v>129</v>
      </c>
      <c r="D98">
        <v>109</v>
      </c>
      <c r="E98">
        <v>1</v>
      </c>
      <c r="F98">
        <v>1</v>
      </c>
      <c r="G98" t="s">
        <v>12</v>
      </c>
      <c r="H98" t="s">
        <v>13</v>
      </c>
      <c r="I98">
        <v>0.06</v>
      </c>
      <c r="J98">
        <v>1.29</v>
      </c>
      <c r="K98">
        <v>29</v>
      </c>
      <c r="L98" t="s">
        <v>14</v>
      </c>
      <c r="M98" t="s">
        <v>13</v>
      </c>
      <c r="N98">
        <v>1.56</v>
      </c>
      <c r="O98">
        <v>26.7</v>
      </c>
      <c r="P98">
        <v>696</v>
      </c>
      <c r="R98" s="4">
        <v>1.5</v>
      </c>
      <c r="S98" s="4">
        <v>1</v>
      </c>
      <c r="T98" s="4"/>
      <c r="U98" s="4">
        <f t="shared" si="13"/>
        <v>29</v>
      </c>
      <c r="V98" s="4">
        <f t="shared" si="14"/>
        <v>21.5</v>
      </c>
      <c r="W98" s="4">
        <f t="shared" si="15"/>
        <v>32.25</v>
      </c>
      <c r="AD98" s="4">
        <v>1</v>
      </c>
      <c r="AE98" s="4"/>
      <c r="AF98" s="4">
        <f t="shared" si="12"/>
        <v>696</v>
      </c>
      <c r="AG98" s="4">
        <f t="shared" si="16"/>
        <v>355</v>
      </c>
      <c r="AH98" s="4">
        <f t="shared" si="17"/>
        <v>532.5</v>
      </c>
    </row>
    <row r="99" spans="1:40" x14ac:dyDescent="0.25">
      <c r="A99" s="1">
        <v>43917</v>
      </c>
      <c r="B99" t="s">
        <v>393</v>
      </c>
      <c r="C99" t="s">
        <v>130</v>
      </c>
      <c r="D99">
        <v>110</v>
      </c>
      <c r="E99">
        <v>1</v>
      </c>
      <c r="F99">
        <v>1</v>
      </c>
      <c r="G99" t="s">
        <v>12</v>
      </c>
      <c r="H99" t="s">
        <v>13</v>
      </c>
      <c r="I99">
        <v>7.6700000000000004E-2</v>
      </c>
      <c r="J99">
        <v>1.67</v>
      </c>
      <c r="K99">
        <v>35.4</v>
      </c>
      <c r="L99" t="s">
        <v>14</v>
      </c>
      <c r="M99" t="s">
        <v>13</v>
      </c>
      <c r="N99">
        <v>0.95</v>
      </c>
      <c r="O99">
        <v>16.5</v>
      </c>
      <c r="P99">
        <v>432</v>
      </c>
      <c r="R99" s="4">
        <v>1.5</v>
      </c>
      <c r="S99" s="4">
        <v>1</v>
      </c>
      <c r="T99" s="4"/>
      <c r="U99" s="4">
        <f t="shared" si="13"/>
        <v>35.4</v>
      </c>
      <c r="V99" s="4">
        <f t="shared" si="14"/>
        <v>27.9</v>
      </c>
      <c r="W99" s="4">
        <f t="shared" si="15"/>
        <v>41.849999999999994</v>
      </c>
      <c r="AD99" s="4">
        <v>1</v>
      </c>
      <c r="AE99" s="4"/>
      <c r="AF99" s="4">
        <f t="shared" si="12"/>
        <v>432</v>
      </c>
      <c r="AG99" s="4">
        <f t="shared" si="16"/>
        <v>91</v>
      </c>
      <c r="AH99" s="4">
        <f t="shared" si="17"/>
        <v>136.5</v>
      </c>
    </row>
    <row r="100" spans="1:40" x14ac:dyDescent="0.25">
      <c r="A100" s="1">
        <v>43917</v>
      </c>
      <c r="B100" t="s">
        <v>393</v>
      </c>
      <c r="C100" t="s">
        <v>131</v>
      </c>
      <c r="D100">
        <v>111</v>
      </c>
      <c r="E100">
        <v>1</v>
      </c>
      <c r="F100">
        <v>1</v>
      </c>
      <c r="G100" t="s">
        <v>12</v>
      </c>
      <c r="H100" t="s">
        <v>13</v>
      </c>
      <c r="I100">
        <v>6.2199999999999998E-2</v>
      </c>
      <c r="J100">
        <v>1.33</v>
      </c>
      <c r="K100">
        <v>29.7</v>
      </c>
      <c r="L100" t="s">
        <v>14</v>
      </c>
      <c r="M100" t="s">
        <v>13</v>
      </c>
      <c r="N100">
        <v>1.58</v>
      </c>
      <c r="O100">
        <v>27.4</v>
      </c>
      <c r="P100">
        <v>714</v>
      </c>
      <c r="R100" s="4">
        <v>1.5</v>
      </c>
      <c r="S100" s="4">
        <v>1</v>
      </c>
      <c r="T100" s="4"/>
      <c r="U100" s="4">
        <f t="shared" si="13"/>
        <v>29.7</v>
      </c>
      <c r="V100" s="4">
        <f t="shared" si="14"/>
        <v>22.2</v>
      </c>
      <c r="W100" s="4">
        <f t="shared" si="15"/>
        <v>33.299999999999997</v>
      </c>
      <c r="AD100" s="4">
        <v>1</v>
      </c>
      <c r="AE100" s="4"/>
      <c r="AF100" s="4">
        <f t="shared" si="12"/>
        <v>714</v>
      </c>
      <c r="AG100" s="4">
        <f t="shared" si="16"/>
        <v>373</v>
      </c>
      <c r="AH100" s="4">
        <f t="shared" si="17"/>
        <v>559.5</v>
      </c>
    </row>
    <row r="101" spans="1:40" x14ac:dyDescent="0.25">
      <c r="A101" s="1">
        <v>43917</v>
      </c>
      <c r="B101" t="s">
        <v>393</v>
      </c>
      <c r="C101" t="s">
        <v>132</v>
      </c>
      <c r="D101">
        <v>112</v>
      </c>
      <c r="E101">
        <v>1</v>
      </c>
      <c r="F101">
        <v>1</v>
      </c>
      <c r="G101" t="s">
        <v>12</v>
      </c>
      <c r="H101" t="s">
        <v>13</v>
      </c>
      <c r="I101">
        <v>6.5699999999999995E-2</v>
      </c>
      <c r="J101">
        <v>1.4</v>
      </c>
      <c r="K101">
        <v>30.8</v>
      </c>
      <c r="L101" t="s">
        <v>14</v>
      </c>
      <c r="M101" t="s">
        <v>13</v>
      </c>
      <c r="N101">
        <v>1.25</v>
      </c>
      <c r="O101">
        <v>21.7</v>
      </c>
      <c r="P101">
        <v>566</v>
      </c>
      <c r="R101" s="4">
        <v>1.5</v>
      </c>
      <c r="S101" s="4">
        <v>1</v>
      </c>
      <c r="T101" s="4"/>
      <c r="U101" s="4">
        <f t="shared" si="13"/>
        <v>30.8</v>
      </c>
      <c r="V101" s="4">
        <f t="shared" si="14"/>
        <v>23.3</v>
      </c>
      <c r="W101" s="4">
        <f t="shared" si="15"/>
        <v>34.950000000000003</v>
      </c>
      <c r="AD101" s="4">
        <v>1</v>
      </c>
      <c r="AE101" s="4"/>
      <c r="AF101" s="4">
        <f t="shared" si="12"/>
        <v>566</v>
      </c>
      <c r="AG101" s="4">
        <f t="shared" si="16"/>
        <v>225</v>
      </c>
      <c r="AH101" s="4">
        <f t="shared" si="17"/>
        <v>337.5</v>
      </c>
    </row>
    <row r="102" spans="1:40" x14ac:dyDescent="0.25">
      <c r="A102" s="1">
        <v>43917</v>
      </c>
      <c r="B102" t="s">
        <v>393</v>
      </c>
      <c r="C102" t="s">
        <v>340</v>
      </c>
      <c r="D102">
        <v>113</v>
      </c>
      <c r="E102">
        <v>1</v>
      </c>
      <c r="F102">
        <v>1</v>
      </c>
      <c r="G102" t="s">
        <v>12</v>
      </c>
      <c r="H102" t="s">
        <v>13</v>
      </c>
      <c r="I102">
        <v>6.1899999999999997E-2</v>
      </c>
      <c r="J102">
        <v>1.34</v>
      </c>
      <c r="K102">
        <v>29.8</v>
      </c>
      <c r="L102" t="s">
        <v>14</v>
      </c>
      <c r="M102" t="s">
        <v>13</v>
      </c>
      <c r="N102">
        <v>1.68</v>
      </c>
      <c r="O102">
        <v>28.9</v>
      </c>
      <c r="P102">
        <v>752</v>
      </c>
      <c r="R102" s="4">
        <v>1.5</v>
      </c>
      <c r="S102" s="4">
        <v>1</v>
      </c>
      <c r="T102" s="4"/>
      <c r="U102" s="4">
        <f t="shared" si="13"/>
        <v>29.8</v>
      </c>
      <c r="V102" s="4">
        <f t="shared" si="14"/>
        <v>22.3</v>
      </c>
      <c r="W102" s="4">
        <f t="shared" si="15"/>
        <v>33.450000000000003</v>
      </c>
      <c r="Z102" s="7"/>
      <c r="AA102" s="7"/>
      <c r="AD102" s="4">
        <v>1</v>
      </c>
      <c r="AE102" s="4"/>
      <c r="AF102" s="4">
        <f t="shared" si="12"/>
        <v>752</v>
      </c>
      <c r="AG102" s="4">
        <f t="shared" si="16"/>
        <v>411</v>
      </c>
      <c r="AH102" s="4">
        <f t="shared" si="17"/>
        <v>616.5</v>
      </c>
      <c r="AK102" s="7"/>
      <c r="AL102" s="7"/>
    </row>
    <row r="103" spans="1:40" x14ac:dyDescent="0.25">
      <c r="A103" s="1">
        <v>43917</v>
      </c>
      <c r="B103" t="s">
        <v>393</v>
      </c>
      <c r="C103" t="s">
        <v>341</v>
      </c>
      <c r="D103">
        <v>114</v>
      </c>
      <c r="E103">
        <v>1</v>
      </c>
      <c r="F103">
        <v>1</v>
      </c>
      <c r="G103" t="s">
        <v>12</v>
      </c>
      <c r="H103" t="s">
        <v>13</v>
      </c>
      <c r="I103">
        <v>9.2499999999999999E-2</v>
      </c>
      <c r="J103">
        <v>1.91</v>
      </c>
      <c r="K103">
        <v>39.4</v>
      </c>
      <c r="L103" t="s">
        <v>14</v>
      </c>
      <c r="M103" t="s">
        <v>13</v>
      </c>
      <c r="N103">
        <v>1.5</v>
      </c>
      <c r="O103">
        <v>25.9</v>
      </c>
      <c r="P103">
        <v>674</v>
      </c>
      <c r="R103" s="4">
        <v>1.5</v>
      </c>
      <c r="S103" s="4">
        <v>1</v>
      </c>
      <c r="T103" s="4"/>
      <c r="U103" s="4">
        <f t="shared" si="13"/>
        <v>39.4</v>
      </c>
      <c r="V103" s="4">
        <f t="shared" si="14"/>
        <v>31.9</v>
      </c>
      <c r="W103" s="4">
        <f t="shared" si="15"/>
        <v>47.849999999999994</v>
      </c>
      <c r="AB103" s="7"/>
      <c r="AC103" s="7"/>
      <c r="AD103" s="4">
        <v>1</v>
      </c>
      <c r="AE103" s="4"/>
      <c r="AF103" s="4">
        <f t="shared" si="12"/>
        <v>674</v>
      </c>
      <c r="AG103" s="4">
        <f t="shared" si="16"/>
        <v>333</v>
      </c>
      <c r="AH103" s="4">
        <f t="shared" si="17"/>
        <v>499.5</v>
      </c>
      <c r="AM103" s="7"/>
      <c r="AN103" s="7"/>
    </row>
    <row r="104" spans="1:40" x14ac:dyDescent="0.25">
      <c r="A104" s="1">
        <v>43917</v>
      </c>
      <c r="B104" t="s">
        <v>393</v>
      </c>
      <c r="C104" t="s">
        <v>133</v>
      </c>
      <c r="D104">
        <v>115</v>
      </c>
      <c r="E104">
        <v>1</v>
      </c>
      <c r="F104">
        <v>1</v>
      </c>
      <c r="G104" t="s">
        <v>12</v>
      </c>
      <c r="H104" t="s">
        <v>13</v>
      </c>
      <c r="I104">
        <v>5.9700000000000003E-2</v>
      </c>
      <c r="J104">
        <v>1.32</v>
      </c>
      <c r="K104">
        <v>29.4</v>
      </c>
      <c r="L104" t="s">
        <v>14</v>
      </c>
      <c r="M104" t="s">
        <v>13</v>
      </c>
      <c r="N104">
        <v>1.56</v>
      </c>
      <c r="O104">
        <v>26.8</v>
      </c>
      <c r="P104">
        <v>697</v>
      </c>
      <c r="R104" s="4">
        <v>1.5</v>
      </c>
      <c r="S104" s="4">
        <v>1</v>
      </c>
      <c r="T104" s="4"/>
      <c r="U104" s="4">
        <f t="shared" si="13"/>
        <v>29.4</v>
      </c>
      <c r="V104" s="4">
        <f t="shared" si="14"/>
        <v>21.9</v>
      </c>
      <c r="W104" s="4">
        <f t="shared" si="15"/>
        <v>32.849999999999994</v>
      </c>
      <c r="AD104" s="4">
        <v>1</v>
      </c>
      <c r="AE104" s="4"/>
      <c r="AF104" s="4">
        <f t="shared" si="12"/>
        <v>697</v>
      </c>
      <c r="AG104" s="4">
        <f t="shared" si="16"/>
        <v>356</v>
      </c>
      <c r="AH104" s="4">
        <f t="shared" si="17"/>
        <v>534</v>
      </c>
    </row>
    <row r="105" spans="1:40" x14ac:dyDescent="0.25">
      <c r="A105" s="1">
        <v>43917</v>
      </c>
      <c r="B105" t="s">
        <v>393</v>
      </c>
      <c r="C105" t="s">
        <v>134</v>
      </c>
      <c r="D105">
        <v>116</v>
      </c>
      <c r="E105">
        <v>1</v>
      </c>
      <c r="F105">
        <v>1</v>
      </c>
      <c r="G105" t="s">
        <v>12</v>
      </c>
      <c r="H105" t="s">
        <v>13</v>
      </c>
      <c r="I105">
        <v>6.0999999999999999E-2</v>
      </c>
      <c r="J105">
        <v>1.36</v>
      </c>
      <c r="K105">
        <v>30.1</v>
      </c>
      <c r="L105" t="s">
        <v>14</v>
      </c>
      <c r="M105" t="s">
        <v>13</v>
      </c>
      <c r="N105">
        <v>1.62</v>
      </c>
      <c r="O105">
        <v>28</v>
      </c>
      <c r="P105">
        <v>728</v>
      </c>
      <c r="R105" s="4">
        <v>1.5</v>
      </c>
      <c r="S105" s="4">
        <v>1</v>
      </c>
      <c r="T105" s="4"/>
      <c r="U105" s="4">
        <f t="shared" si="13"/>
        <v>30.1</v>
      </c>
      <c r="V105" s="4">
        <f t="shared" si="14"/>
        <v>22.6</v>
      </c>
      <c r="W105" s="4">
        <f t="shared" si="15"/>
        <v>33.900000000000006</v>
      </c>
      <c r="AD105" s="4">
        <v>1</v>
      </c>
      <c r="AE105" s="4"/>
      <c r="AF105" s="4">
        <f t="shared" si="12"/>
        <v>728</v>
      </c>
      <c r="AG105" s="4">
        <f t="shared" si="16"/>
        <v>387</v>
      </c>
      <c r="AH105" s="4">
        <f t="shared" si="17"/>
        <v>580.5</v>
      </c>
    </row>
    <row r="106" spans="1:40" x14ac:dyDescent="0.25">
      <c r="A106" s="1">
        <v>43917</v>
      </c>
      <c r="B106" t="s">
        <v>393</v>
      </c>
      <c r="C106" t="s">
        <v>135</v>
      </c>
      <c r="D106">
        <v>117</v>
      </c>
      <c r="E106">
        <v>1</v>
      </c>
      <c r="F106">
        <v>1</v>
      </c>
      <c r="G106" t="s">
        <v>12</v>
      </c>
      <c r="H106" t="s">
        <v>13</v>
      </c>
      <c r="I106">
        <v>3.6200000000000003E-2</v>
      </c>
      <c r="J106">
        <v>0.79200000000000004</v>
      </c>
      <c r="K106">
        <v>20.6</v>
      </c>
      <c r="L106" t="s">
        <v>14</v>
      </c>
      <c r="M106" t="s">
        <v>13</v>
      </c>
      <c r="N106">
        <v>1.24</v>
      </c>
      <c r="O106">
        <v>21.3</v>
      </c>
      <c r="P106">
        <v>556</v>
      </c>
      <c r="R106" s="4">
        <v>1.5</v>
      </c>
      <c r="S106" s="4">
        <v>1</v>
      </c>
      <c r="T106" s="4"/>
      <c r="U106" s="4">
        <f t="shared" si="13"/>
        <v>20.6</v>
      </c>
      <c r="V106" s="4">
        <f t="shared" si="14"/>
        <v>13.100000000000001</v>
      </c>
      <c r="W106" s="4">
        <f t="shared" si="15"/>
        <v>19.650000000000002</v>
      </c>
      <c r="AD106" s="4">
        <v>1</v>
      </c>
      <c r="AE106" s="4"/>
      <c r="AF106" s="4">
        <f t="shared" si="12"/>
        <v>556</v>
      </c>
      <c r="AG106" s="4">
        <f t="shared" si="16"/>
        <v>215</v>
      </c>
      <c r="AH106" s="4">
        <f t="shared" si="17"/>
        <v>322.5</v>
      </c>
    </row>
    <row r="107" spans="1:40" x14ac:dyDescent="0.25">
      <c r="A107" s="1">
        <v>43917</v>
      </c>
      <c r="B107" t="s">
        <v>393</v>
      </c>
      <c r="C107" t="s">
        <v>136</v>
      </c>
      <c r="D107">
        <v>118</v>
      </c>
      <c r="E107">
        <v>1</v>
      </c>
      <c r="F107">
        <v>1</v>
      </c>
      <c r="G107" t="s">
        <v>12</v>
      </c>
      <c r="H107" t="s">
        <v>13</v>
      </c>
      <c r="I107">
        <v>2.6599999999999999E-2</v>
      </c>
      <c r="J107">
        <v>0.51</v>
      </c>
      <c r="K107">
        <v>15.9</v>
      </c>
      <c r="L107" t="s">
        <v>14</v>
      </c>
      <c r="M107" t="s">
        <v>13</v>
      </c>
      <c r="N107">
        <v>1.02</v>
      </c>
      <c r="O107">
        <v>17.8</v>
      </c>
      <c r="P107">
        <v>466</v>
      </c>
      <c r="R107" s="4">
        <v>1.5</v>
      </c>
      <c r="S107" s="4">
        <v>1</v>
      </c>
      <c r="T107" s="4"/>
      <c r="U107" s="4">
        <f t="shared" si="13"/>
        <v>15.9</v>
      </c>
      <c r="V107" s="4">
        <f t="shared" si="14"/>
        <v>8.4</v>
      </c>
      <c r="W107" s="4">
        <f t="shared" si="15"/>
        <v>12.600000000000001</v>
      </c>
      <c r="AD107" s="4">
        <v>1</v>
      </c>
      <c r="AE107" s="4"/>
      <c r="AF107" s="4">
        <f t="shared" si="12"/>
        <v>466</v>
      </c>
      <c r="AG107" s="4">
        <f t="shared" si="16"/>
        <v>125</v>
      </c>
      <c r="AH107" s="4">
        <f t="shared" si="17"/>
        <v>187.5</v>
      </c>
    </row>
    <row r="108" spans="1:40" x14ac:dyDescent="0.25">
      <c r="A108" s="1">
        <v>43917</v>
      </c>
      <c r="B108" t="s">
        <v>393</v>
      </c>
      <c r="C108" t="s">
        <v>137</v>
      </c>
      <c r="D108">
        <v>119</v>
      </c>
      <c r="E108">
        <v>1</v>
      </c>
      <c r="F108">
        <v>1</v>
      </c>
      <c r="G108" t="s">
        <v>12</v>
      </c>
      <c r="H108" t="s">
        <v>13</v>
      </c>
      <c r="I108">
        <v>0.16700000000000001</v>
      </c>
      <c r="J108">
        <v>3.25</v>
      </c>
      <c r="K108">
        <v>63</v>
      </c>
      <c r="L108" t="s">
        <v>14</v>
      </c>
      <c r="M108" t="s">
        <v>13</v>
      </c>
      <c r="N108">
        <v>1.1599999999999999</v>
      </c>
      <c r="O108">
        <v>20</v>
      </c>
      <c r="P108">
        <v>524</v>
      </c>
      <c r="R108" s="4">
        <v>1.5</v>
      </c>
      <c r="S108" s="4">
        <v>1</v>
      </c>
      <c r="T108" s="4"/>
      <c r="U108" s="4">
        <f t="shared" si="13"/>
        <v>63</v>
      </c>
      <c r="V108" s="4">
        <f t="shared" si="14"/>
        <v>55.5</v>
      </c>
      <c r="W108" s="4">
        <f t="shared" si="15"/>
        <v>83.25</v>
      </c>
      <c r="AD108" s="4">
        <v>1</v>
      </c>
      <c r="AE108" s="4"/>
      <c r="AF108" s="4">
        <f t="shared" si="12"/>
        <v>524</v>
      </c>
      <c r="AG108" s="4">
        <f t="shared" si="16"/>
        <v>183</v>
      </c>
      <c r="AH108" s="4">
        <f t="shared" si="17"/>
        <v>274.5</v>
      </c>
    </row>
    <row r="109" spans="1:40" x14ac:dyDescent="0.25">
      <c r="A109" s="1">
        <v>43917</v>
      </c>
      <c r="B109" t="s">
        <v>393</v>
      </c>
      <c r="C109" t="s">
        <v>342</v>
      </c>
      <c r="D109">
        <v>120</v>
      </c>
      <c r="E109">
        <v>1</v>
      </c>
      <c r="F109">
        <v>1</v>
      </c>
      <c r="G109" t="s">
        <v>12</v>
      </c>
      <c r="H109" t="s">
        <v>13</v>
      </c>
      <c r="I109">
        <v>5.8400000000000001E-2</v>
      </c>
      <c r="J109">
        <v>1.25</v>
      </c>
      <c r="K109">
        <v>28.3</v>
      </c>
      <c r="L109" t="s">
        <v>14</v>
      </c>
      <c r="M109" t="s">
        <v>13</v>
      </c>
      <c r="N109">
        <v>1.57</v>
      </c>
      <c r="O109">
        <v>27.2</v>
      </c>
      <c r="P109">
        <v>708</v>
      </c>
      <c r="R109" s="4">
        <v>1.5</v>
      </c>
      <c r="S109" s="4">
        <v>1</v>
      </c>
      <c r="T109" s="4"/>
      <c r="U109" s="4">
        <f t="shared" si="13"/>
        <v>28.3</v>
      </c>
      <c r="V109" s="4">
        <f t="shared" si="14"/>
        <v>20.8</v>
      </c>
      <c r="W109" s="4">
        <f t="shared" si="15"/>
        <v>31.200000000000003</v>
      </c>
      <c r="AD109" s="4">
        <v>1</v>
      </c>
      <c r="AE109" s="4"/>
      <c r="AF109" s="4">
        <f t="shared" si="12"/>
        <v>708</v>
      </c>
      <c r="AG109" s="4">
        <f t="shared" si="16"/>
        <v>367</v>
      </c>
      <c r="AH109" s="4">
        <f t="shared" si="17"/>
        <v>550.5</v>
      </c>
    </row>
    <row r="110" spans="1:40" x14ac:dyDescent="0.25">
      <c r="A110" s="1">
        <v>43917</v>
      </c>
      <c r="B110" t="s">
        <v>393</v>
      </c>
      <c r="C110" t="s">
        <v>343</v>
      </c>
      <c r="D110">
        <v>121</v>
      </c>
      <c r="E110">
        <v>1</v>
      </c>
      <c r="F110">
        <v>1</v>
      </c>
      <c r="G110" t="s">
        <v>12</v>
      </c>
      <c r="H110" t="s">
        <v>13</v>
      </c>
      <c r="I110">
        <v>8.1199999999999994E-2</v>
      </c>
      <c r="J110">
        <v>1.7</v>
      </c>
      <c r="K110">
        <v>35.9</v>
      </c>
      <c r="L110" t="s">
        <v>14</v>
      </c>
      <c r="M110" t="s">
        <v>13</v>
      </c>
      <c r="N110">
        <v>1.75</v>
      </c>
      <c r="O110">
        <v>30.3</v>
      </c>
      <c r="P110">
        <v>789</v>
      </c>
      <c r="R110" s="4">
        <v>1.5</v>
      </c>
      <c r="S110" s="4">
        <v>1</v>
      </c>
      <c r="T110" s="4"/>
      <c r="U110" s="4">
        <f t="shared" si="13"/>
        <v>35.9</v>
      </c>
      <c r="V110" s="4">
        <f t="shared" si="14"/>
        <v>28.4</v>
      </c>
      <c r="W110" s="4">
        <f t="shared" si="15"/>
        <v>42.599999999999994</v>
      </c>
      <c r="AD110" s="4">
        <v>1</v>
      </c>
      <c r="AE110" s="4"/>
      <c r="AF110" s="4">
        <f t="shared" si="12"/>
        <v>789</v>
      </c>
      <c r="AG110" s="4">
        <f t="shared" si="16"/>
        <v>448</v>
      </c>
      <c r="AH110" s="4">
        <f t="shared" si="17"/>
        <v>672</v>
      </c>
    </row>
    <row r="111" spans="1:40" x14ac:dyDescent="0.25">
      <c r="A111" s="1">
        <v>43917</v>
      </c>
      <c r="B111" t="s">
        <v>393</v>
      </c>
      <c r="C111" t="s">
        <v>344</v>
      </c>
      <c r="D111">
        <v>122</v>
      </c>
      <c r="E111">
        <v>1</v>
      </c>
      <c r="F111">
        <v>1</v>
      </c>
      <c r="G111" t="s">
        <v>12</v>
      </c>
      <c r="H111" t="s">
        <v>13</v>
      </c>
      <c r="I111">
        <v>3.7199999999999997E-2</v>
      </c>
      <c r="J111">
        <v>0.83399999999999996</v>
      </c>
      <c r="K111">
        <v>21.3</v>
      </c>
      <c r="L111" t="s">
        <v>14</v>
      </c>
      <c r="M111" t="s">
        <v>13</v>
      </c>
      <c r="N111">
        <v>0.998</v>
      </c>
      <c r="O111">
        <v>17.2</v>
      </c>
      <c r="P111">
        <v>450</v>
      </c>
      <c r="R111" s="4">
        <v>1.5</v>
      </c>
      <c r="S111" s="4">
        <v>1</v>
      </c>
      <c r="T111" s="4"/>
      <c r="U111" s="4">
        <f t="shared" si="13"/>
        <v>21.3</v>
      </c>
      <c r="V111" s="4">
        <f t="shared" si="14"/>
        <v>13.8</v>
      </c>
      <c r="W111" s="4">
        <f t="shared" si="15"/>
        <v>20.700000000000003</v>
      </c>
      <c r="AD111" s="4">
        <v>1</v>
      </c>
      <c r="AE111" s="4"/>
      <c r="AF111" s="4">
        <f t="shared" si="12"/>
        <v>450</v>
      </c>
      <c r="AG111" s="4">
        <f t="shared" si="16"/>
        <v>109</v>
      </c>
      <c r="AH111" s="4">
        <f t="shared" si="17"/>
        <v>163.5</v>
      </c>
    </row>
    <row r="112" spans="1:40" x14ac:dyDescent="0.25">
      <c r="A112" s="1">
        <v>43917</v>
      </c>
      <c r="B112" t="s">
        <v>393</v>
      </c>
      <c r="C112" t="s">
        <v>345</v>
      </c>
      <c r="D112">
        <v>123</v>
      </c>
      <c r="E112">
        <v>1</v>
      </c>
      <c r="F112">
        <v>1</v>
      </c>
      <c r="G112" t="s">
        <v>12</v>
      </c>
      <c r="H112" t="s">
        <v>13</v>
      </c>
      <c r="I112">
        <v>5.4199999999999998E-2</v>
      </c>
      <c r="J112">
        <v>1.18</v>
      </c>
      <c r="K112">
        <v>27</v>
      </c>
      <c r="L112" t="s">
        <v>14</v>
      </c>
      <c r="M112" t="s">
        <v>13</v>
      </c>
      <c r="N112">
        <v>1.06</v>
      </c>
      <c r="O112">
        <v>18.3</v>
      </c>
      <c r="P112">
        <v>478</v>
      </c>
      <c r="R112" s="4">
        <v>1.5</v>
      </c>
      <c r="S112" s="4">
        <v>1</v>
      </c>
      <c r="T112" s="4"/>
      <c r="U112" s="4">
        <f t="shared" si="13"/>
        <v>27</v>
      </c>
      <c r="V112" s="4">
        <f t="shared" si="14"/>
        <v>19.5</v>
      </c>
      <c r="W112" s="4">
        <f t="shared" si="15"/>
        <v>29.25</v>
      </c>
      <c r="AD112" s="4">
        <v>1</v>
      </c>
      <c r="AE112" s="4"/>
      <c r="AF112" s="4">
        <f t="shared" si="12"/>
        <v>478</v>
      </c>
      <c r="AG112" s="4">
        <f t="shared" si="16"/>
        <v>137</v>
      </c>
      <c r="AH112" s="4">
        <f t="shared" si="17"/>
        <v>205.5</v>
      </c>
    </row>
    <row r="113" spans="1:40" x14ac:dyDescent="0.25">
      <c r="A113" s="1">
        <v>43917</v>
      </c>
      <c r="B113" t="s">
        <v>393</v>
      </c>
      <c r="C113" t="s">
        <v>346</v>
      </c>
      <c r="D113">
        <v>124</v>
      </c>
      <c r="E113">
        <v>1</v>
      </c>
      <c r="F113">
        <v>1</v>
      </c>
      <c r="G113" t="s">
        <v>12</v>
      </c>
      <c r="H113" t="s">
        <v>13</v>
      </c>
      <c r="I113">
        <v>6.4000000000000001E-2</v>
      </c>
      <c r="J113">
        <v>1.58</v>
      </c>
      <c r="K113">
        <v>33.799999999999997</v>
      </c>
      <c r="L113" t="s">
        <v>14</v>
      </c>
      <c r="M113" t="s">
        <v>13</v>
      </c>
      <c r="N113">
        <v>1.57</v>
      </c>
      <c r="O113">
        <v>27.1</v>
      </c>
      <c r="P113">
        <v>705</v>
      </c>
      <c r="R113" s="4">
        <v>1.5</v>
      </c>
      <c r="S113" s="4">
        <v>1</v>
      </c>
      <c r="T113" s="4"/>
      <c r="U113" s="4">
        <f t="shared" si="13"/>
        <v>33.799999999999997</v>
      </c>
      <c r="V113" s="4">
        <f t="shared" si="14"/>
        <v>26.299999999999997</v>
      </c>
      <c r="W113" s="4">
        <f t="shared" si="15"/>
        <v>39.449999999999996</v>
      </c>
      <c r="AD113" s="4">
        <v>1</v>
      </c>
      <c r="AE113" s="4"/>
      <c r="AF113" s="4">
        <f t="shared" si="12"/>
        <v>705</v>
      </c>
      <c r="AG113" s="4">
        <f t="shared" si="16"/>
        <v>364</v>
      </c>
      <c r="AH113" s="4">
        <f t="shared" si="17"/>
        <v>546</v>
      </c>
    </row>
    <row r="114" spans="1:40" x14ac:dyDescent="0.25">
      <c r="A114" s="1">
        <v>43917</v>
      </c>
      <c r="B114" t="s">
        <v>393</v>
      </c>
      <c r="C114" t="s">
        <v>347</v>
      </c>
      <c r="D114">
        <v>125</v>
      </c>
      <c r="E114">
        <v>1</v>
      </c>
      <c r="F114">
        <v>1</v>
      </c>
      <c r="G114" t="s">
        <v>12</v>
      </c>
      <c r="H114" t="s">
        <v>13</v>
      </c>
      <c r="I114">
        <v>0.17</v>
      </c>
      <c r="J114">
        <v>3.3</v>
      </c>
      <c r="K114">
        <v>63.9</v>
      </c>
      <c r="L114" t="s">
        <v>14</v>
      </c>
      <c r="M114" t="s">
        <v>13</v>
      </c>
      <c r="N114">
        <v>1.27</v>
      </c>
      <c r="O114">
        <v>21.9</v>
      </c>
      <c r="P114">
        <v>571</v>
      </c>
      <c r="R114" s="4">
        <v>1.5</v>
      </c>
      <c r="S114" s="4">
        <v>1</v>
      </c>
      <c r="T114" s="4"/>
      <c r="U114" s="4">
        <f t="shared" si="13"/>
        <v>63.9</v>
      </c>
      <c r="V114" s="4">
        <f t="shared" si="14"/>
        <v>56.4</v>
      </c>
      <c r="W114" s="4">
        <f t="shared" si="15"/>
        <v>84.6</v>
      </c>
      <c r="Z114" s="7"/>
      <c r="AA114" s="7"/>
      <c r="AD114" s="4">
        <v>1</v>
      </c>
      <c r="AE114" s="4"/>
      <c r="AF114" s="4">
        <f t="shared" si="12"/>
        <v>571</v>
      </c>
      <c r="AG114" s="4">
        <f t="shared" si="16"/>
        <v>230</v>
      </c>
      <c r="AH114" s="4">
        <f t="shared" si="17"/>
        <v>345</v>
      </c>
      <c r="AK114" s="7"/>
      <c r="AL114" s="7"/>
    </row>
    <row r="115" spans="1:40" x14ac:dyDescent="0.25">
      <c r="A115" s="1">
        <v>43917</v>
      </c>
      <c r="B115" t="s">
        <v>393</v>
      </c>
      <c r="C115" t="s">
        <v>348</v>
      </c>
      <c r="D115">
        <v>126</v>
      </c>
      <c r="E115">
        <v>1</v>
      </c>
      <c r="F115">
        <v>1</v>
      </c>
      <c r="G115" t="s">
        <v>12</v>
      </c>
      <c r="H115" t="s">
        <v>13</v>
      </c>
      <c r="I115">
        <v>0.11</v>
      </c>
      <c r="J115">
        <v>2.2000000000000002</v>
      </c>
      <c r="K115">
        <v>44.5</v>
      </c>
      <c r="L115" t="s">
        <v>14</v>
      </c>
      <c r="M115" t="s">
        <v>13</v>
      </c>
      <c r="N115">
        <v>1.84</v>
      </c>
      <c r="O115">
        <v>31.9</v>
      </c>
      <c r="P115">
        <v>829</v>
      </c>
      <c r="R115" s="4">
        <v>1.5</v>
      </c>
      <c r="S115" s="4">
        <v>1</v>
      </c>
      <c r="T115" s="4"/>
      <c r="U115" s="4">
        <f t="shared" si="13"/>
        <v>44.5</v>
      </c>
      <c r="V115" s="4">
        <f t="shared" si="14"/>
        <v>37</v>
      </c>
      <c r="W115" s="4">
        <f t="shared" si="15"/>
        <v>55.5</v>
      </c>
      <c r="AB115" s="7"/>
      <c r="AC115" s="7"/>
      <c r="AD115" s="4">
        <v>1</v>
      </c>
      <c r="AE115" s="4"/>
      <c r="AF115" s="4">
        <f t="shared" si="12"/>
        <v>829</v>
      </c>
      <c r="AG115" s="4">
        <f t="shared" si="16"/>
        <v>488</v>
      </c>
      <c r="AH115" s="4">
        <f t="shared" si="17"/>
        <v>732</v>
      </c>
      <c r="AM115" s="7"/>
      <c r="AN115" s="7"/>
    </row>
    <row r="116" spans="1:40" x14ac:dyDescent="0.25">
      <c r="A116" s="1">
        <v>43917</v>
      </c>
      <c r="B116" t="s">
        <v>393</v>
      </c>
      <c r="C116" t="s">
        <v>349</v>
      </c>
      <c r="D116">
        <v>127</v>
      </c>
      <c r="E116">
        <v>1</v>
      </c>
      <c r="F116">
        <v>1</v>
      </c>
      <c r="G116" t="s">
        <v>12</v>
      </c>
      <c r="H116" t="s">
        <v>13</v>
      </c>
      <c r="I116">
        <v>2.63E-2</v>
      </c>
      <c r="J116">
        <v>0.48699999999999999</v>
      </c>
      <c r="K116">
        <v>15.5</v>
      </c>
      <c r="L116" t="s">
        <v>14</v>
      </c>
      <c r="M116" t="s">
        <v>13</v>
      </c>
      <c r="N116">
        <v>1.01</v>
      </c>
      <c r="O116">
        <v>17.3</v>
      </c>
      <c r="P116">
        <v>454</v>
      </c>
      <c r="R116" s="4">
        <v>1.5</v>
      </c>
      <c r="S116" s="4">
        <v>1</v>
      </c>
      <c r="T116" s="4"/>
      <c r="U116" s="4">
        <f t="shared" si="13"/>
        <v>15.5</v>
      </c>
      <c r="V116" s="4">
        <f t="shared" si="14"/>
        <v>8</v>
      </c>
      <c r="W116" s="4">
        <f t="shared" si="15"/>
        <v>12</v>
      </c>
      <c r="AD116" s="4">
        <v>1</v>
      </c>
      <c r="AE116" s="4"/>
      <c r="AF116" s="4">
        <f t="shared" si="12"/>
        <v>454</v>
      </c>
      <c r="AG116" s="4">
        <f t="shared" si="16"/>
        <v>113</v>
      </c>
      <c r="AH116" s="4">
        <f t="shared" si="17"/>
        <v>169.5</v>
      </c>
    </row>
    <row r="117" spans="1:40" x14ac:dyDescent="0.25">
      <c r="A117" s="1">
        <v>43917</v>
      </c>
      <c r="B117" t="s">
        <v>393</v>
      </c>
      <c r="C117" t="s">
        <v>350</v>
      </c>
      <c r="D117">
        <v>128</v>
      </c>
      <c r="E117">
        <v>1</v>
      </c>
      <c r="F117">
        <v>1</v>
      </c>
      <c r="G117" t="s">
        <v>12</v>
      </c>
      <c r="H117" t="s">
        <v>13</v>
      </c>
      <c r="I117">
        <v>5.6599999999999998E-2</v>
      </c>
      <c r="J117">
        <v>1.23</v>
      </c>
      <c r="K117">
        <v>27.8</v>
      </c>
      <c r="L117" t="s">
        <v>14</v>
      </c>
      <c r="M117" t="s">
        <v>13</v>
      </c>
      <c r="N117">
        <v>1.55</v>
      </c>
      <c r="O117">
        <v>26.8</v>
      </c>
      <c r="P117">
        <v>699</v>
      </c>
      <c r="R117" s="4">
        <v>1.5</v>
      </c>
      <c r="S117" s="4">
        <v>1</v>
      </c>
      <c r="T117" s="4"/>
      <c r="U117" s="4">
        <f t="shared" si="13"/>
        <v>27.8</v>
      </c>
      <c r="V117" s="4">
        <f t="shared" si="14"/>
        <v>20.3</v>
      </c>
      <c r="W117" s="4">
        <f t="shared" si="15"/>
        <v>30.450000000000003</v>
      </c>
      <c r="AD117" s="4">
        <v>1</v>
      </c>
      <c r="AE117" s="4"/>
      <c r="AF117" s="4">
        <f t="shared" si="12"/>
        <v>699</v>
      </c>
      <c r="AG117" s="4">
        <f t="shared" si="16"/>
        <v>358</v>
      </c>
      <c r="AH117" s="4">
        <f t="shared" si="17"/>
        <v>537</v>
      </c>
    </row>
    <row r="118" spans="1:40" x14ac:dyDescent="0.25">
      <c r="A118" s="1">
        <v>43917</v>
      </c>
      <c r="B118" t="s">
        <v>393</v>
      </c>
      <c r="C118" t="s">
        <v>351</v>
      </c>
      <c r="D118">
        <v>129</v>
      </c>
      <c r="E118">
        <v>1</v>
      </c>
      <c r="F118">
        <v>1</v>
      </c>
      <c r="G118" t="s">
        <v>12</v>
      </c>
      <c r="H118" t="s">
        <v>13</v>
      </c>
      <c r="I118">
        <v>4.58E-2</v>
      </c>
      <c r="J118">
        <v>1.02</v>
      </c>
      <c r="K118">
        <v>24.4</v>
      </c>
      <c r="L118" t="s">
        <v>14</v>
      </c>
      <c r="M118" t="s">
        <v>13</v>
      </c>
      <c r="N118">
        <v>0.86799999999999999</v>
      </c>
      <c r="O118">
        <v>15</v>
      </c>
      <c r="P118">
        <v>394</v>
      </c>
      <c r="R118" s="4">
        <v>1.5</v>
      </c>
      <c r="S118" s="4">
        <v>1</v>
      </c>
      <c r="T118" s="4"/>
      <c r="U118" s="4">
        <f t="shared" si="13"/>
        <v>24.4</v>
      </c>
      <c r="V118" s="4">
        <f t="shared" si="14"/>
        <v>16.899999999999999</v>
      </c>
      <c r="W118" s="4">
        <f t="shared" si="15"/>
        <v>25.349999999999998</v>
      </c>
      <c r="AD118" s="4">
        <v>1</v>
      </c>
      <c r="AE118" s="4"/>
      <c r="AF118" s="4">
        <f t="shared" si="12"/>
        <v>394</v>
      </c>
      <c r="AG118" s="4">
        <f t="shared" si="16"/>
        <v>53</v>
      </c>
      <c r="AH118" s="4">
        <f t="shared" si="17"/>
        <v>79.5</v>
      </c>
    </row>
    <row r="119" spans="1:40" x14ac:dyDescent="0.25">
      <c r="A119" s="1">
        <v>43917</v>
      </c>
      <c r="B119" t="s">
        <v>393</v>
      </c>
      <c r="C119" t="s">
        <v>352</v>
      </c>
      <c r="D119">
        <v>130</v>
      </c>
      <c r="E119">
        <v>1</v>
      </c>
      <c r="F119">
        <v>1</v>
      </c>
      <c r="G119" t="s">
        <v>12</v>
      </c>
      <c r="H119" t="s">
        <v>13</v>
      </c>
      <c r="I119">
        <v>0.10199999999999999</v>
      </c>
      <c r="J119">
        <v>2.09</v>
      </c>
      <c r="K119">
        <v>42.6</v>
      </c>
      <c r="L119" t="s">
        <v>14</v>
      </c>
      <c r="M119" t="s">
        <v>13</v>
      </c>
      <c r="N119">
        <v>4.5</v>
      </c>
      <c r="O119">
        <v>79</v>
      </c>
      <c r="P119">
        <v>2030</v>
      </c>
      <c r="R119" s="4">
        <v>1.5</v>
      </c>
      <c r="S119" s="4">
        <v>1</v>
      </c>
      <c r="T119" s="4"/>
      <c r="U119" s="4">
        <f t="shared" si="13"/>
        <v>42.6</v>
      </c>
      <c r="V119" s="4">
        <f t="shared" si="14"/>
        <v>35.1</v>
      </c>
      <c r="W119" s="4">
        <f t="shared" si="15"/>
        <v>52.650000000000006</v>
      </c>
      <c r="AD119" s="4">
        <v>1</v>
      </c>
      <c r="AE119" s="4"/>
      <c r="AF119" s="4">
        <f t="shared" si="12"/>
        <v>2030</v>
      </c>
      <c r="AG119" s="4">
        <f t="shared" si="16"/>
        <v>1689</v>
      </c>
      <c r="AH119" s="4">
        <f t="shared" si="17"/>
        <v>2533.5</v>
      </c>
    </row>
    <row r="120" spans="1:40" x14ac:dyDescent="0.25">
      <c r="A120" s="1">
        <v>43917</v>
      </c>
      <c r="B120" t="s">
        <v>393</v>
      </c>
      <c r="C120" t="s">
        <v>361</v>
      </c>
      <c r="D120">
        <v>131</v>
      </c>
      <c r="E120">
        <v>1</v>
      </c>
      <c r="F120">
        <v>1</v>
      </c>
      <c r="G120" t="s">
        <v>12</v>
      </c>
      <c r="H120" t="s">
        <v>13</v>
      </c>
      <c r="I120">
        <v>9.4700000000000006E-2</v>
      </c>
      <c r="J120">
        <v>1.91</v>
      </c>
      <c r="K120">
        <v>39.5</v>
      </c>
      <c r="L120" t="s">
        <v>14</v>
      </c>
      <c r="M120" t="s">
        <v>13</v>
      </c>
      <c r="N120">
        <v>1.1499999999999999</v>
      </c>
      <c r="O120">
        <v>19.899999999999999</v>
      </c>
      <c r="P120">
        <v>521</v>
      </c>
      <c r="R120" s="4">
        <v>1.5</v>
      </c>
      <c r="S120" s="4">
        <v>1</v>
      </c>
      <c r="T120" s="4"/>
      <c r="U120" s="4">
        <f t="shared" si="13"/>
        <v>39.5</v>
      </c>
      <c r="V120" s="4">
        <f t="shared" si="14"/>
        <v>32</v>
      </c>
      <c r="W120" s="4">
        <f t="shared" si="15"/>
        <v>48</v>
      </c>
      <c r="AD120" s="4">
        <v>1</v>
      </c>
      <c r="AE120" s="4"/>
      <c r="AF120" s="4">
        <f t="shared" si="12"/>
        <v>521</v>
      </c>
      <c r="AG120" s="4">
        <f t="shared" si="16"/>
        <v>180</v>
      </c>
      <c r="AH120" s="4">
        <f t="shared" si="17"/>
        <v>270</v>
      </c>
    </row>
    <row r="121" spans="1:40" x14ac:dyDescent="0.25">
      <c r="A121" s="1">
        <v>43917</v>
      </c>
      <c r="B121" t="s">
        <v>393</v>
      </c>
      <c r="C121" t="s">
        <v>362</v>
      </c>
      <c r="D121">
        <v>132</v>
      </c>
      <c r="E121">
        <v>1</v>
      </c>
      <c r="F121">
        <v>1</v>
      </c>
      <c r="G121" t="s">
        <v>12</v>
      </c>
      <c r="H121" t="s">
        <v>13</v>
      </c>
      <c r="I121">
        <v>2.7099999999999999E-2</v>
      </c>
      <c r="J121">
        <v>0.58199999999999996</v>
      </c>
      <c r="K121">
        <v>17.100000000000001</v>
      </c>
      <c r="L121" t="s">
        <v>14</v>
      </c>
      <c r="M121" t="s">
        <v>13</v>
      </c>
      <c r="N121">
        <v>0.99299999999999999</v>
      </c>
      <c r="O121">
        <v>17.100000000000001</v>
      </c>
      <c r="P121">
        <v>448</v>
      </c>
      <c r="R121" s="4">
        <v>1.5</v>
      </c>
      <c r="S121" s="4">
        <v>1</v>
      </c>
      <c r="T121" s="4"/>
      <c r="U121" s="4">
        <f t="shared" si="13"/>
        <v>17.100000000000001</v>
      </c>
      <c r="V121" s="4">
        <f t="shared" si="14"/>
        <v>9.6000000000000014</v>
      </c>
      <c r="W121" s="4">
        <f t="shared" si="15"/>
        <v>14.400000000000002</v>
      </c>
      <c r="AD121" s="4">
        <v>1</v>
      </c>
      <c r="AE121" s="4"/>
      <c r="AF121" s="4">
        <f t="shared" si="12"/>
        <v>448</v>
      </c>
      <c r="AG121" s="4">
        <f t="shared" si="16"/>
        <v>107</v>
      </c>
      <c r="AH121" s="4">
        <f t="shared" si="17"/>
        <v>160.5</v>
      </c>
    </row>
    <row r="122" spans="1:40" x14ac:dyDescent="0.25">
      <c r="A122" s="1">
        <v>43917</v>
      </c>
      <c r="B122" t="s">
        <v>393</v>
      </c>
      <c r="C122" t="s">
        <v>363</v>
      </c>
      <c r="D122">
        <v>133</v>
      </c>
      <c r="E122">
        <v>1</v>
      </c>
      <c r="F122">
        <v>1</v>
      </c>
      <c r="G122" t="s">
        <v>12</v>
      </c>
      <c r="H122" t="s">
        <v>13</v>
      </c>
      <c r="I122">
        <v>3.7999999999999999E-2</v>
      </c>
      <c r="J122">
        <v>0.83299999999999996</v>
      </c>
      <c r="K122">
        <v>21.2</v>
      </c>
      <c r="L122" t="s">
        <v>14</v>
      </c>
      <c r="M122" t="s">
        <v>13</v>
      </c>
      <c r="N122">
        <v>1.07</v>
      </c>
      <c r="O122">
        <v>18.3</v>
      </c>
      <c r="P122">
        <v>480</v>
      </c>
      <c r="R122" s="4">
        <v>1.5</v>
      </c>
      <c r="S122" s="4">
        <v>1</v>
      </c>
      <c r="T122" s="4"/>
      <c r="U122" s="4">
        <f t="shared" si="13"/>
        <v>21.2</v>
      </c>
      <c r="V122" s="4">
        <f t="shared" si="14"/>
        <v>13.7</v>
      </c>
      <c r="W122" s="4">
        <f t="shared" si="15"/>
        <v>20.549999999999997</v>
      </c>
      <c r="AD122" s="4">
        <v>1</v>
      </c>
      <c r="AE122" s="4"/>
      <c r="AF122" s="4">
        <f t="shared" si="12"/>
        <v>480</v>
      </c>
      <c r="AG122" s="4">
        <f t="shared" si="16"/>
        <v>139</v>
      </c>
      <c r="AH122" s="4">
        <f t="shared" si="17"/>
        <v>208.5</v>
      </c>
    </row>
    <row r="123" spans="1:40" x14ac:dyDescent="0.25">
      <c r="A123" s="1">
        <v>43917</v>
      </c>
      <c r="B123" t="s">
        <v>393</v>
      </c>
      <c r="C123" t="s">
        <v>364</v>
      </c>
      <c r="D123">
        <v>134</v>
      </c>
      <c r="E123">
        <v>1</v>
      </c>
      <c r="F123">
        <v>1</v>
      </c>
      <c r="G123" t="s">
        <v>12</v>
      </c>
      <c r="H123" t="s">
        <v>13</v>
      </c>
      <c r="I123">
        <v>5.1900000000000002E-2</v>
      </c>
      <c r="J123">
        <v>1.1299999999999999</v>
      </c>
      <c r="K123">
        <v>26.2</v>
      </c>
      <c r="L123" t="s">
        <v>14</v>
      </c>
      <c r="M123" t="s">
        <v>13</v>
      </c>
      <c r="N123">
        <v>1.47</v>
      </c>
      <c r="O123">
        <v>25.4</v>
      </c>
      <c r="P123">
        <v>663</v>
      </c>
      <c r="R123" s="4">
        <v>1.5</v>
      </c>
      <c r="S123" s="4">
        <v>1</v>
      </c>
      <c r="T123" s="4"/>
      <c r="U123" s="4">
        <f t="shared" si="13"/>
        <v>26.2</v>
      </c>
      <c r="V123" s="4">
        <f t="shared" si="14"/>
        <v>18.7</v>
      </c>
      <c r="W123" s="4">
        <f t="shared" si="15"/>
        <v>28.049999999999997</v>
      </c>
      <c r="AD123" s="4">
        <v>1</v>
      </c>
      <c r="AE123" s="4"/>
      <c r="AF123" s="4">
        <f t="shared" si="12"/>
        <v>663</v>
      </c>
      <c r="AG123" s="4">
        <f t="shared" si="16"/>
        <v>322</v>
      </c>
      <c r="AH123" s="4">
        <f t="shared" si="17"/>
        <v>483</v>
      </c>
    </row>
    <row r="124" spans="1:40" x14ac:dyDescent="0.25">
      <c r="A124" s="1">
        <v>43917</v>
      </c>
      <c r="B124" t="s">
        <v>393</v>
      </c>
      <c r="C124" t="s">
        <v>365</v>
      </c>
      <c r="D124">
        <v>135</v>
      </c>
      <c r="E124">
        <v>1</v>
      </c>
      <c r="F124">
        <v>1</v>
      </c>
      <c r="G124" t="s">
        <v>12</v>
      </c>
      <c r="H124" t="s">
        <v>13</v>
      </c>
      <c r="I124">
        <v>0.153</v>
      </c>
      <c r="J124">
        <v>3.02</v>
      </c>
      <c r="K124">
        <v>58.9</v>
      </c>
      <c r="L124" t="s">
        <v>14</v>
      </c>
      <c r="M124" t="s">
        <v>13</v>
      </c>
      <c r="N124">
        <v>1.18</v>
      </c>
      <c r="O124">
        <v>20.3</v>
      </c>
      <c r="P124">
        <v>530</v>
      </c>
      <c r="R124" s="4">
        <v>1.5</v>
      </c>
      <c r="S124" s="4">
        <v>1</v>
      </c>
      <c r="T124" s="4"/>
      <c r="U124" s="4">
        <f t="shared" si="13"/>
        <v>58.9</v>
      </c>
      <c r="V124" s="4">
        <f t="shared" si="14"/>
        <v>51.4</v>
      </c>
      <c r="W124" s="4">
        <f t="shared" si="15"/>
        <v>77.099999999999994</v>
      </c>
      <c r="AD124" s="4">
        <v>1</v>
      </c>
      <c r="AE124" s="4"/>
      <c r="AF124" s="4">
        <f t="shared" si="12"/>
        <v>530</v>
      </c>
      <c r="AG124" s="4">
        <f t="shared" si="16"/>
        <v>189</v>
      </c>
      <c r="AH124" s="4">
        <f t="shared" si="17"/>
        <v>283.5</v>
      </c>
    </row>
    <row r="125" spans="1:40" x14ac:dyDescent="0.25">
      <c r="A125" s="1">
        <v>43917</v>
      </c>
      <c r="B125" t="s">
        <v>393</v>
      </c>
      <c r="C125" t="s">
        <v>366</v>
      </c>
      <c r="D125">
        <v>136</v>
      </c>
      <c r="E125">
        <v>1</v>
      </c>
      <c r="F125">
        <v>1</v>
      </c>
      <c r="G125" t="s">
        <v>12</v>
      </c>
      <c r="H125" t="s">
        <v>13</v>
      </c>
      <c r="I125">
        <v>6.1899999999999997E-2</v>
      </c>
      <c r="J125">
        <v>1.34</v>
      </c>
      <c r="K125">
        <v>29.8</v>
      </c>
      <c r="L125" t="s">
        <v>14</v>
      </c>
      <c r="M125" t="s">
        <v>13</v>
      </c>
      <c r="N125">
        <v>1.57</v>
      </c>
      <c r="O125">
        <v>27.2</v>
      </c>
      <c r="P125">
        <v>707</v>
      </c>
      <c r="R125" s="4">
        <v>1.5</v>
      </c>
      <c r="S125" s="4">
        <v>1</v>
      </c>
      <c r="T125" s="4"/>
      <c r="U125" s="4">
        <f t="shared" si="13"/>
        <v>29.8</v>
      </c>
      <c r="V125" s="4">
        <f t="shared" si="14"/>
        <v>22.3</v>
      </c>
      <c r="W125" s="4">
        <f t="shared" si="15"/>
        <v>33.450000000000003</v>
      </c>
      <c r="AD125" s="4">
        <v>1</v>
      </c>
      <c r="AE125" s="4"/>
      <c r="AF125" s="4">
        <f t="shared" si="12"/>
        <v>707</v>
      </c>
      <c r="AG125" s="4">
        <f t="shared" si="16"/>
        <v>366</v>
      </c>
      <c r="AH125" s="4">
        <f t="shared" si="17"/>
        <v>549</v>
      </c>
    </row>
    <row r="126" spans="1:40" x14ac:dyDescent="0.25">
      <c r="A126" s="1">
        <v>43917</v>
      </c>
      <c r="B126" t="s">
        <v>393</v>
      </c>
      <c r="C126" t="s">
        <v>367</v>
      </c>
      <c r="D126">
        <v>137</v>
      </c>
      <c r="E126">
        <v>1</v>
      </c>
      <c r="F126">
        <v>1</v>
      </c>
      <c r="G126" t="s">
        <v>12</v>
      </c>
      <c r="H126" t="s">
        <v>13</v>
      </c>
      <c r="I126">
        <v>0.14599999999999999</v>
      </c>
      <c r="J126">
        <v>2.83</v>
      </c>
      <c r="K126">
        <v>55.5</v>
      </c>
      <c r="L126" t="s">
        <v>14</v>
      </c>
      <c r="M126" t="s">
        <v>13</v>
      </c>
      <c r="N126">
        <v>1.43</v>
      </c>
      <c r="O126">
        <v>24.8</v>
      </c>
      <c r="P126">
        <v>646</v>
      </c>
      <c r="R126" s="4">
        <v>1.5</v>
      </c>
      <c r="S126" s="4">
        <v>1</v>
      </c>
      <c r="T126" s="4"/>
      <c r="U126" s="4">
        <f t="shared" si="13"/>
        <v>55.5</v>
      </c>
      <c r="V126" s="4">
        <f t="shared" si="14"/>
        <v>48</v>
      </c>
      <c r="W126" s="4">
        <f t="shared" si="15"/>
        <v>72</v>
      </c>
      <c r="Z126" s="7"/>
      <c r="AA126" s="7"/>
      <c r="AD126" s="4">
        <v>1</v>
      </c>
      <c r="AE126" s="4"/>
      <c r="AF126" s="4">
        <f t="shared" si="12"/>
        <v>646</v>
      </c>
      <c r="AG126" s="4">
        <f t="shared" si="16"/>
        <v>305</v>
      </c>
      <c r="AH126" s="4">
        <f t="shared" si="17"/>
        <v>457.5</v>
      </c>
      <c r="AK126" s="7"/>
      <c r="AL126" s="7"/>
    </row>
    <row r="127" spans="1:40" x14ac:dyDescent="0.25">
      <c r="A127" s="1">
        <v>43917</v>
      </c>
      <c r="B127" t="s">
        <v>393</v>
      </c>
      <c r="C127" t="s">
        <v>368</v>
      </c>
      <c r="D127">
        <v>138</v>
      </c>
      <c r="E127">
        <v>1</v>
      </c>
      <c r="F127">
        <v>1</v>
      </c>
      <c r="G127" t="s">
        <v>12</v>
      </c>
      <c r="H127" t="s">
        <v>13</v>
      </c>
      <c r="I127">
        <v>0.109</v>
      </c>
      <c r="J127">
        <v>2.19</v>
      </c>
      <c r="K127">
        <v>44.3</v>
      </c>
      <c r="L127" t="s">
        <v>14</v>
      </c>
      <c r="M127" t="s">
        <v>13</v>
      </c>
      <c r="N127">
        <v>1.86</v>
      </c>
      <c r="O127">
        <v>32.200000000000003</v>
      </c>
      <c r="P127">
        <v>836</v>
      </c>
      <c r="R127" s="4">
        <v>1.5</v>
      </c>
      <c r="S127" s="4">
        <v>1</v>
      </c>
      <c r="T127" s="4"/>
      <c r="U127" s="4">
        <f t="shared" si="13"/>
        <v>44.3</v>
      </c>
      <c r="V127" s="4">
        <f t="shared" si="14"/>
        <v>36.799999999999997</v>
      </c>
      <c r="W127" s="4">
        <f t="shared" si="15"/>
        <v>55.199999999999996</v>
      </c>
      <c r="AB127" s="7"/>
      <c r="AC127" s="7"/>
      <c r="AD127" s="4">
        <v>1</v>
      </c>
      <c r="AE127" s="4"/>
      <c r="AF127" s="4">
        <f t="shared" si="12"/>
        <v>836</v>
      </c>
      <c r="AG127" s="4">
        <f t="shared" si="16"/>
        <v>495</v>
      </c>
      <c r="AH127" s="4">
        <f t="shared" si="17"/>
        <v>742.5</v>
      </c>
      <c r="AM127" s="7"/>
      <c r="AN127" s="7"/>
    </row>
    <row r="128" spans="1:40" x14ac:dyDescent="0.25">
      <c r="A128" s="1">
        <v>43917</v>
      </c>
      <c r="B128" t="s">
        <v>393</v>
      </c>
      <c r="C128" t="s">
        <v>369</v>
      </c>
      <c r="D128">
        <v>139</v>
      </c>
      <c r="E128">
        <v>1</v>
      </c>
      <c r="F128">
        <v>1</v>
      </c>
      <c r="G128" t="s">
        <v>12</v>
      </c>
      <c r="H128" t="s">
        <v>13</v>
      </c>
      <c r="I128">
        <v>2.7E-2</v>
      </c>
      <c r="J128">
        <v>0.59099999999999997</v>
      </c>
      <c r="K128">
        <v>17.2</v>
      </c>
      <c r="L128" t="s">
        <v>14</v>
      </c>
      <c r="M128" t="s">
        <v>13</v>
      </c>
      <c r="N128">
        <v>0.84599999999999997</v>
      </c>
      <c r="O128">
        <v>14.7</v>
      </c>
      <c r="P128">
        <v>384</v>
      </c>
      <c r="R128" s="4">
        <v>1.5</v>
      </c>
      <c r="S128" s="4">
        <v>1</v>
      </c>
      <c r="T128" s="4"/>
      <c r="U128" s="4">
        <f t="shared" si="13"/>
        <v>17.2</v>
      </c>
      <c r="V128" s="4">
        <f t="shared" si="14"/>
        <v>9.6999999999999993</v>
      </c>
      <c r="W128" s="4">
        <f t="shared" si="15"/>
        <v>14.549999999999999</v>
      </c>
      <c r="AD128" s="4">
        <v>1</v>
      </c>
      <c r="AE128" s="4"/>
      <c r="AF128" s="4">
        <f t="shared" si="12"/>
        <v>384</v>
      </c>
      <c r="AG128" s="4">
        <f t="shared" si="16"/>
        <v>43</v>
      </c>
      <c r="AH128" s="4">
        <f t="shared" si="17"/>
        <v>64.5</v>
      </c>
    </row>
    <row r="129" spans="1:34" x14ac:dyDescent="0.25">
      <c r="A129" s="1">
        <v>43917</v>
      </c>
      <c r="B129" t="s">
        <v>393</v>
      </c>
      <c r="C129" t="s">
        <v>370</v>
      </c>
      <c r="D129">
        <v>140</v>
      </c>
      <c r="E129">
        <v>1</v>
      </c>
      <c r="F129">
        <v>1</v>
      </c>
      <c r="G129" t="s">
        <v>12</v>
      </c>
      <c r="H129" t="s">
        <v>13</v>
      </c>
      <c r="I129">
        <v>2.8799999999999999E-2</v>
      </c>
      <c r="J129">
        <v>0.624</v>
      </c>
      <c r="K129">
        <v>17.8</v>
      </c>
      <c r="L129" t="s">
        <v>14</v>
      </c>
      <c r="M129" t="s">
        <v>13</v>
      </c>
      <c r="N129">
        <v>0.83899999999999997</v>
      </c>
      <c r="O129">
        <v>14.5</v>
      </c>
      <c r="P129">
        <v>379</v>
      </c>
      <c r="R129" s="4">
        <v>1.5</v>
      </c>
      <c r="S129" s="4">
        <v>1</v>
      </c>
      <c r="T129" s="4"/>
      <c r="U129" s="4">
        <f t="shared" si="13"/>
        <v>17.8</v>
      </c>
      <c r="V129" s="4">
        <f t="shared" si="14"/>
        <v>10.3</v>
      </c>
      <c r="W129" s="4">
        <f t="shared" si="15"/>
        <v>15.450000000000001</v>
      </c>
      <c r="AD129" s="4">
        <v>1</v>
      </c>
      <c r="AE129" s="4"/>
      <c r="AF129" s="4">
        <f t="shared" si="12"/>
        <v>379</v>
      </c>
      <c r="AG129" s="4">
        <f t="shared" si="16"/>
        <v>38</v>
      </c>
      <c r="AH129" s="4">
        <f t="shared" si="17"/>
        <v>57</v>
      </c>
    </row>
    <row r="130" spans="1:34" x14ac:dyDescent="0.25">
      <c r="A130" s="1">
        <v>43917</v>
      </c>
      <c r="B130" t="s">
        <v>393</v>
      </c>
      <c r="C130" t="s">
        <v>371</v>
      </c>
      <c r="D130">
        <v>141</v>
      </c>
      <c r="E130">
        <v>1</v>
      </c>
      <c r="F130">
        <v>1</v>
      </c>
      <c r="G130" t="s">
        <v>12</v>
      </c>
      <c r="H130" t="s">
        <v>13</v>
      </c>
      <c r="I130">
        <v>3.2300000000000002E-2</v>
      </c>
      <c r="J130">
        <v>0.71599999999999997</v>
      </c>
      <c r="K130">
        <v>19.3</v>
      </c>
      <c r="L130" t="s">
        <v>14</v>
      </c>
      <c r="M130" t="s">
        <v>13</v>
      </c>
      <c r="N130">
        <v>0.89</v>
      </c>
      <c r="O130">
        <v>15.3</v>
      </c>
      <c r="P130">
        <v>400</v>
      </c>
      <c r="R130" s="4">
        <v>1.5</v>
      </c>
      <c r="S130" s="4">
        <v>1</v>
      </c>
      <c r="T130" s="4"/>
      <c r="U130" s="4">
        <f t="shared" si="13"/>
        <v>19.3</v>
      </c>
      <c r="V130" s="4">
        <f t="shared" si="14"/>
        <v>11.8</v>
      </c>
      <c r="W130" s="4">
        <f t="shared" si="15"/>
        <v>17.700000000000003</v>
      </c>
      <c r="AD130" s="4">
        <v>1</v>
      </c>
      <c r="AE130" s="4"/>
      <c r="AF130" s="4">
        <f t="shared" si="12"/>
        <v>400</v>
      </c>
      <c r="AG130" s="4">
        <f t="shared" si="16"/>
        <v>59</v>
      </c>
      <c r="AH130" s="4">
        <f t="shared" si="17"/>
        <v>88.5</v>
      </c>
    </row>
    <row r="131" spans="1:34" x14ac:dyDescent="0.25">
      <c r="A131" s="1">
        <v>43917</v>
      </c>
      <c r="B131" t="s">
        <v>393</v>
      </c>
      <c r="C131" t="s">
        <v>372</v>
      </c>
      <c r="D131">
        <v>142</v>
      </c>
      <c r="E131">
        <v>1</v>
      </c>
      <c r="F131">
        <v>1</v>
      </c>
      <c r="G131" t="s">
        <v>12</v>
      </c>
      <c r="H131" t="s">
        <v>13</v>
      </c>
      <c r="I131">
        <v>2.8000000000000001E-2</v>
      </c>
      <c r="J131">
        <v>0.59399999999999997</v>
      </c>
      <c r="K131">
        <v>17.3</v>
      </c>
      <c r="L131" t="s">
        <v>14</v>
      </c>
      <c r="M131" t="s">
        <v>13</v>
      </c>
      <c r="N131">
        <v>0.85299999999999998</v>
      </c>
      <c r="O131">
        <v>14.8</v>
      </c>
      <c r="P131">
        <v>388</v>
      </c>
      <c r="R131" s="4">
        <v>1.5</v>
      </c>
      <c r="S131" s="4">
        <v>1</v>
      </c>
      <c r="T131" s="4"/>
      <c r="U131" s="4">
        <f t="shared" si="13"/>
        <v>17.3</v>
      </c>
      <c r="V131" s="4">
        <f t="shared" si="14"/>
        <v>9.8000000000000007</v>
      </c>
      <c r="W131" s="4">
        <f t="shared" si="15"/>
        <v>14.700000000000001</v>
      </c>
      <c r="AD131" s="4">
        <v>1</v>
      </c>
      <c r="AE131" s="4"/>
      <c r="AF131" s="4">
        <f t="shared" si="12"/>
        <v>388</v>
      </c>
      <c r="AG131" s="4">
        <f t="shared" si="16"/>
        <v>47</v>
      </c>
      <c r="AH131" s="4">
        <f t="shared" si="17"/>
        <v>70.5</v>
      </c>
    </row>
    <row r="132" spans="1:34" x14ac:dyDescent="0.25">
      <c r="A132" s="1">
        <v>43917</v>
      </c>
      <c r="B132" t="s">
        <v>393</v>
      </c>
      <c r="C132" t="s">
        <v>373</v>
      </c>
      <c r="D132">
        <v>143</v>
      </c>
      <c r="E132">
        <v>1</v>
      </c>
      <c r="F132">
        <v>1</v>
      </c>
      <c r="G132" t="s">
        <v>12</v>
      </c>
      <c r="H132" t="s">
        <v>13</v>
      </c>
      <c r="I132">
        <v>2.93E-2</v>
      </c>
      <c r="J132">
        <v>0.60299999999999998</v>
      </c>
      <c r="K132">
        <v>17.399999999999999</v>
      </c>
      <c r="L132" t="s">
        <v>14</v>
      </c>
      <c r="M132" t="s">
        <v>13</v>
      </c>
      <c r="N132">
        <v>0.86299999999999999</v>
      </c>
      <c r="O132">
        <v>14.9</v>
      </c>
      <c r="P132">
        <v>390</v>
      </c>
      <c r="R132" s="4">
        <v>1.5</v>
      </c>
      <c r="S132" s="4">
        <v>1</v>
      </c>
      <c r="T132" s="4"/>
      <c r="U132" s="4">
        <f t="shared" si="13"/>
        <v>17.399999999999999</v>
      </c>
      <c r="V132" s="4">
        <f t="shared" si="14"/>
        <v>9.8999999999999986</v>
      </c>
      <c r="W132" s="4">
        <f t="shared" si="15"/>
        <v>14.849999999999998</v>
      </c>
      <c r="AD132" s="4">
        <v>1</v>
      </c>
      <c r="AE132" s="4"/>
      <c r="AF132" s="4">
        <f t="shared" si="12"/>
        <v>390</v>
      </c>
      <c r="AG132" s="4">
        <f t="shared" si="16"/>
        <v>49</v>
      </c>
      <c r="AH132" s="4">
        <f t="shared" si="17"/>
        <v>73.5</v>
      </c>
    </row>
    <row r="133" spans="1:34" x14ac:dyDescent="0.25">
      <c r="A133" s="1">
        <v>43917</v>
      </c>
      <c r="B133" t="s">
        <v>393</v>
      </c>
      <c r="C133" t="s">
        <v>374</v>
      </c>
      <c r="D133">
        <v>144</v>
      </c>
      <c r="E133">
        <v>1</v>
      </c>
      <c r="F133">
        <v>1</v>
      </c>
      <c r="G133" t="s">
        <v>12</v>
      </c>
      <c r="H133" t="s">
        <v>13</v>
      </c>
      <c r="I133">
        <v>2.93E-2</v>
      </c>
      <c r="J133">
        <v>0.63100000000000001</v>
      </c>
      <c r="K133">
        <v>17.899999999999999</v>
      </c>
      <c r="L133" t="s">
        <v>14</v>
      </c>
      <c r="M133" t="s">
        <v>13</v>
      </c>
      <c r="N133">
        <v>0.85599999999999998</v>
      </c>
      <c r="O133">
        <v>14.8</v>
      </c>
      <c r="P133">
        <v>389</v>
      </c>
      <c r="R133" s="4">
        <v>1.5</v>
      </c>
      <c r="S133" s="4">
        <v>1</v>
      </c>
      <c r="T133" s="4"/>
      <c r="U133" s="4">
        <f t="shared" si="13"/>
        <v>17.899999999999999</v>
      </c>
      <c r="V133" s="4">
        <f t="shared" si="14"/>
        <v>10.399999999999999</v>
      </c>
      <c r="W133" s="4">
        <f t="shared" si="15"/>
        <v>15.599999999999998</v>
      </c>
      <c r="AD133" s="4">
        <v>1</v>
      </c>
      <c r="AE133" s="4"/>
      <c r="AF133" s="4">
        <f t="shared" si="12"/>
        <v>389</v>
      </c>
      <c r="AG133" s="4">
        <f t="shared" si="16"/>
        <v>48</v>
      </c>
      <c r="AH133" s="4">
        <f t="shared" si="17"/>
        <v>72</v>
      </c>
    </row>
    <row r="134" spans="1:34" x14ac:dyDescent="0.25">
      <c r="A134" s="1">
        <v>43917</v>
      </c>
      <c r="B134" t="s">
        <v>393</v>
      </c>
      <c r="C134" t="s">
        <v>375</v>
      </c>
      <c r="D134">
        <v>145</v>
      </c>
      <c r="E134">
        <v>1</v>
      </c>
      <c r="F134">
        <v>1</v>
      </c>
      <c r="G134" t="s">
        <v>12</v>
      </c>
      <c r="H134" t="s">
        <v>13</v>
      </c>
      <c r="I134">
        <v>3.0599999999999999E-2</v>
      </c>
      <c r="J134">
        <v>0.66600000000000004</v>
      </c>
      <c r="K134">
        <v>18.5</v>
      </c>
      <c r="L134" t="s">
        <v>14</v>
      </c>
      <c r="M134" t="s">
        <v>13</v>
      </c>
      <c r="N134">
        <v>0.86299999999999999</v>
      </c>
      <c r="O134">
        <v>14.9</v>
      </c>
      <c r="P134">
        <v>392</v>
      </c>
      <c r="R134" s="4">
        <v>1.5</v>
      </c>
      <c r="S134" s="4">
        <v>1</v>
      </c>
      <c r="T134" s="4"/>
      <c r="U134" s="4">
        <f t="shared" si="13"/>
        <v>18.5</v>
      </c>
      <c r="V134" s="4">
        <f t="shared" si="14"/>
        <v>11</v>
      </c>
      <c r="W134" s="4">
        <f t="shared" si="15"/>
        <v>16.5</v>
      </c>
      <c r="AD134" s="4">
        <v>1</v>
      </c>
      <c r="AE134" s="4"/>
      <c r="AF134" s="4">
        <f t="shared" si="12"/>
        <v>392</v>
      </c>
      <c r="AG134" s="4">
        <f t="shared" si="16"/>
        <v>51</v>
      </c>
      <c r="AH134" s="4">
        <f t="shared" si="17"/>
        <v>76.5</v>
      </c>
    </row>
    <row r="135" spans="1:34" x14ac:dyDescent="0.25">
      <c r="A135" s="1">
        <v>43917</v>
      </c>
      <c r="B135" t="s">
        <v>393</v>
      </c>
      <c r="C135" t="s">
        <v>376</v>
      </c>
      <c r="D135">
        <v>146</v>
      </c>
      <c r="E135">
        <v>1</v>
      </c>
      <c r="F135">
        <v>1</v>
      </c>
      <c r="G135" t="s">
        <v>12</v>
      </c>
      <c r="H135" t="s">
        <v>13</v>
      </c>
      <c r="I135">
        <v>3.3399999999999999E-2</v>
      </c>
      <c r="J135">
        <v>0.752</v>
      </c>
      <c r="K135">
        <v>19.899999999999999</v>
      </c>
      <c r="L135" t="s">
        <v>14</v>
      </c>
      <c r="M135" t="s">
        <v>13</v>
      </c>
      <c r="N135">
        <v>0.78</v>
      </c>
      <c r="O135">
        <v>13.5</v>
      </c>
      <c r="P135">
        <v>353</v>
      </c>
      <c r="R135" s="4">
        <v>1.5</v>
      </c>
      <c r="S135" s="4">
        <v>1</v>
      </c>
      <c r="T135" s="4"/>
      <c r="U135" s="4">
        <f t="shared" si="13"/>
        <v>19.899999999999999</v>
      </c>
      <c r="V135" s="4">
        <f t="shared" si="14"/>
        <v>12.399999999999999</v>
      </c>
      <c r="W135" s="4">
        <f t="shared" si="15"/>
        <v>18.599999999999998</v>
      </c>
      <c r="AD135" s="4">
        <v>1</v>
      </c>
      <c r="AE135" s="4"/>
      <c r="AF135" s="4">
        <f t="shared" si="12"/>
        <v>353</v>
      </c>
      <c r="AG135" s="4">
        <f t="shared" si="16"/>
        <v>12</v>
      </c>
      <c r="AH135" s="4">
        <f t="shared" si="17"/>
        <v>18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BR76"/>
  <sheetViews>
    <sheetView topLeftCell="A37" zoomScale="80" zoomScaleNormal="80" workbookViewId="0">
      <selection activeCell="R17" sqref="R17"/>
    </sheetView>
  </sheetViews>
  <sheetFormatPr defaultRowHeight="15" x14ac:dyDescent="0.25"/>
  <cols>
    <col min="1" max="1" width="11.85546875" customWidth="1"/>
    <col min="2" max="2" width="21.42578125" customWidth="1"/>
    <col min="3" max="3" width="27.5703125" customWidth="1"/>
  </cols>
  <sheetData>
    <row r="9" spans="13:13" x14ac:dyDescent="0.25">
      <c r="M9" t="s">
        <v>419</v>
      </c>
    </row>
    <row r="24" spans="1:70" s="2" customFormat="1" ht="77.25" x14ac:dyDescent="0.25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6</v>
      </c>
      <c r="M24" s="2" t="s">
        <v>7</v>
      </c>
      <c r="N24" s="2" t="s">
        <v>8</v>
      </c>
      <c r="O24" s="2" t="s">
        <v>9</v>
      </c>
      <c r="P24" s="2" t="s">
        <v>10</v>
      </c>
      <c r="Q24" s="3" t="s">
        <v>31</v>
      </c>
      <c r="R24" s="3" t="s">
        <v>140</v>
      </c>
      <c r="S24" s="3" t="s">
        <v>32</v>
      </c>
      <c r="T24" s="3" t="s">
        <v>33</v>
      </c>
      <c r="U24" s="3" t="s">
        <v>141</v>
      </c>
      <c r="V24" s="3" t="s">
        <v>142</v>
      </c>
      <c r="W24" s="3" t="s">
        <v>143</v>
      </c>
      <c r="X24" s="2" t="s">
        <v>34</v>
      </c>
      <c r="Y24" s="2" t="s">
        <v>35</v>
      </c>
      <c r="Z24" s="2" t="s">
        <v>36</v>
      </c>
      <c r="AA24" s="2" t="s">
        <v>37</v>
      </c>
      <c r="AB24" s="2" t="s">
        <v>38</v>
      </c>
      <c r="AC24" s="2" t="s">
        <v>39</v>
      </c>
      <c r="AD24" s="3" t="s">
        <v>32</v>
      </c>
      <c r="AE24" s="3" t="s">
        <v>33</v>
      </c>
      <c r="AF24" s="3" t="s">
        <v>144</v>
      </c>
      <c r="AG24" s="3" t="s">
        <v>145</v>
      </c>
      <c r="AH24" s="3" t="s">
        <v>146</v>
      </c>
      <c r="AI24" s="2" t="s">
        <v>40</v>
      </c>
      <c r="AJ24" s="2" t="s">
        <v>41</v>
      </c>
      <c r="AK24" s="2" t="s">
        <v>42</v>
      </c>
      <c r="AL24" s="2" t="s">
        <v>43</v>
      </c>
      <c r="AM24" s="2" t="s">
        <v>44</v>
      </c>
      <c r="AN24" s="2" t="s">
        <v>45</v>
      </c>
      <c r="AO24" s="3"/>
      <c r="AP24" s="2" t="s">
        <v>417</v>
      </c>
      <c r="AQ24" s="2" t="s">
        <v>418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 x14ac:dyDescent="0.25">
      <c r="A25" s="1">
        <v>43916</v>
      </c>
      <c r="B25" t="s">
        <v>323</v>
      </c>
      <c r="C25" t="s">
        <v>24</v>
      </c>
      <c r="D25" t="s">
        <v>16</v>
      </c>
      <c r="E25">
        <v>1</v>
      </c>
      <c r="F25">
        <v>1</v>
      </c>
      <c r="G25" t="s">
        <v>12</v>
      </c>
      <c r="H25" t="s">
        <v>13</v>
      </c>
      <c r="I25">
        <v>0.29899999999999999</v>
      </c>
      <c r="J25">
        <v>5.54</v>
      </c>
      <c r="K25">
        <v>100</v>
      </c>
      <c r="L25" t="s">
        <v>14</v>
      </c>
      <c r="M25" t="s">
        <v>13</v>
      </c>
      <c r="N25">
        <v>2.1</v>
      </c>
      <c r="O25">
        <v>33.6</v>
      </c>
      <c r="P25">
        <v>1000</v>
      </c>
      <c r="Q25" s="4"/>
      <c r="R25" s="4">
        <v>1</v>
      </c>
      <c r="S25" s="4">
        <v>1</v>
      </c>
      <c r="T25" s="4"/>
      <c r="U25" s="4">
        <f t="shared" ref="U25:U58" si="0">K25</f>
        <v>100</v>
      </c>
      <c r="V25" s="4">
        <f t="shared" ref="V25:V58" si="1">IF(R25=1,U25,(U25-7.5))</f>
        <v>100</v>
      </c>
      <c r="W25" s="4">
        <f t="shared" ref="W25:W58" si="2">IF(R25=1,U25,(V25*R25))</f>
        <v>100</v>
      </c>
      <c r="X25" s="4"/>
      <c r="Y25" s="4"/>
      <c r="Z25" s="4"/>
      <c r="AA25" s="4"/>
      <c r="AB25" s="5"/>
      <c r="AC25" s="5"/>
      <c r="AD25" s="4">
        <v>1</v>
      </c>
      <c r="AE25" s="4"/>
      <c r="AF25" s="4">
        <f t="shared" ref="AF25:AF58" si="3">P25</f>
        <v>1000</v>
      </c>
      <c r="AG25" s="4">
        <f t="shared" ref="AG25:AG58" si="4">IF(R25=1,AF25,(AF25-341))</f>
        <v>1000</v>
      </c>
      <c r="AH25" s="4">
        <f t="shared" ref="AH25:AH58" si="5">IF(R25=1,AF25,(AG25*R25))</f>
        <v>1000</v>
      </c>
      <c r="AI25" s="4"/>
      <c r="AJ25" s="4"/>
      <c r="AK25" s="4"/>
      <c r="AL25" s="4"/>
      <c r="AM25" s="5"/>
      <c r="AN25" s="5"/>
      <c r="AO25" s="4"/>
      <c r="AP25" s="4">
        <v>100</v>
      </c>
      <c r="AQ25" s="4">
        <v>1000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25">
      <c r="A26" s="1">
        <v>43916</v>
      </c>
      <c r="B26" t="s">
        <v>323</v>
      </c>
      <c r="C26" t="s">
        <v>24</v>
      </c>
      <c r="D26" t="s">
        <v>16</v>
      </c>
      <c r="E26">
        <v>1</v>
      </c>
      <c r="F26">
        <v>1</v>
      </c>
      <c r="G26" t="s">
        <v>12</v>
      </c>
      <c r="H26" t="s">
        <v>13</v>
      </c>
      <c r="I26">
        <v>0.30599999999999999</v>
      </c>
      <c r="J26">
        <v>5.53</v>
      </c>
      <c r="K26">
        <v>100</v>
      </c>
      <c r="L26" t="s">
        <v>14</v>
      </c>
      <c r="M26" t="s">
        <v>13</v>
      </c>
      <c r="N26">
        <v>2.11</v>
      </c>
      <c r="O26">
        <v>34.200000000000003</v>
      </c>
      <c r="P26">
        <v>1000</v>
      </c>
      <c r="Q26" s="4"/>
      <c r="R26" s="4">
        <v>1</v>
      </c>
      <c r="S26" s="4">
        <v>1</v>
      </c>
      <c r="T26" s="4"/>
      <c r="U26" s="4">
        <f t="shared" si="0"/>
        <v>100</v>
      </c>
      <c r="V26" s="4">
        <f t="shared" si="1"/>
        <v>100</v>
      </c>
      <c r="W26" s="4">
        <f t="shared" si="2"/>
        <v>100</v>
      </c>
      <c r="X26" s="5"/>
      <c r="Y26" s="5"/>
      <c r="Z26" s="4"/>
      <c r="AA26" s="4"/>
      <c r="AB26" s="4"/>
      <c r="AC26" s="4"/>
      <c r="AD26" s="4">
        <v>1</v>
      </c>
      <c r="AE26" s="4"/>
      <c r="AF26" s="4">
        <f t="shared" si="3"/>
        <v>1000</v>
      </c>
      <c r="AG26" s="4">
        <f t="shared" si="4"/>
        <v>1000</v>
      </c>
      <c r="AH26" s="4">
        <f t="shared" si="5"/>
        <v>1000</v>
      </c>
      <c r="AI26" s="5"/>
      <c r="AJ26" s="5"/>
      <c r="AK26" s="4"/>
      <c r="AL26" s="4"/>
      <c r="AM26" s="4"/>
      <c r="AN26" s="4"/>
      <c r="AO26" s="4"/>
      <c r="AP26" s="4">
        <v>100</v>
      </c>
      <c r="AQ26" s="4">
        <v>1000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25">
      <c r="A27" s="1">
        <v>43916</v>
      </c>
      <c r="B27" t="s">
        <v>323</v>
      </c>
      <c r="C27" t="s">
        <v>25</v>
      </c>
      <c r="D27" t="s">
        <v>17</v>
      </c>
      <c r="E27">
        <v>1</v>
      </c>
      <c r="F27">
        <v>1</v>
      </c>
      <c r="G27" t="s">
        <v>12</v>
      </c>
      <c r="H27" t="s">
        <v>13</v>
      </c>
      <c r="I27">
        <v>0.161</v>
      </c>
      <c r="J27">
        <v>2.78</v>
      </c>
      <c r="K27">
        <v>50</v>
      </c>
      <c r="L27" t="s">
        <v>14</v>
      </c>
      <c r="M27" t="s">
        <v>13</v>
      </c>
      <c r="N27">
        <v>1.04</v>
      </c>
      <c r="O27">
        <v>16.899999999999999</v>
      </c>
      <c r="P27">
        <v>500</v>
      </c>
      <c r="Q27" s="4"/>
      <c r="R27" s="4">
        <v>1</v>
      </c>
      <c r="S27" s="4">
        <v>1</v>
      </c>
      <c r="T27" s="4"/>
      <c r="U27" s="4">
        <f t="shared" si="0"/>
        <v>50</v>
      </c>
      <c r="V27" s="4">
        <f t="shared" si="1"/>
        <v>50</v>
      </c>
      <c r="W27" s="4">
        <f t="shared" si="2"/>
        <v>50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3"/>
        <v>500</v>
      </c>
      <c r="AG27" s="4">
        <f t="shared" si="4"/>
        <v>500</v>
      </c>
      <c r="AH27" s="4">
        <f t="shared" si="5"/>
        <v>500</v>
      </c>
      <c r="AI27" s="5"/>
      <c r="AJ27" s="5"/>
      <c r="AK27" s="4"/>
      <c r="AL27" s="4"/>
      <c r="AM27" s="4"/>
      <c r="AN27" s="4"/>
      <c r="AO27" s="4"/>
      <c r="AP27" s="4">
        <v>50</v>
      </c>
      <c r="AQ27" s="4">
        <v>500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25">
      <c r="A28" s="1">
        <v>43916</v>
      </c>
      <c r="B28" t="s">
        <v>323</v>
      </c>
      <c r="C28" t="s">
        <v>25</v>
      </c>
      <c r="D28" t="s">
        <v>17</v>
      </c>
      <c r="E28">
        <v>1</v>
      </c>
      <c r="F28">
        <v>1</v>
      </c>
      <c r="G28" t="s">
        <v>12</v>
      </c>
      <c r="H28" t="s">
        <v>13</v>
      </c>
      <c r="I28">
        <v>0.16500000000000001</v>
      </c>
      <c r="J28">
        <v>3.12</v>
      </c>
      <c r="K28">
        <v>50</v>
      </c>
      <c r="L28" t="s">
        <v>14</v>
      </c>
      <c r="M28" t="s">
        <v>13</v>
      </c>
      <c r="N28">
        <v>1.04</v>
      </c>
      <c r="O28">
        <v>16.899999999999999</v>
      </c>
      <c r="P28">
        <v>500</v>
      </c>
      <c r="Q28" s="4"/>
      <c r="R28" s="4">
        <v>1</v>
      </c>
      <c r="S28" s="4">
        <v>1</v>
      </c>
      <c r="T28" s="4"/>
      <c r="U28" s="4">
        <f t="shared" si="0"/>
        <v>50</v>
      </c>
      <c r="V28" s="4">
        <f t="shared" si="1"/>
        <v>50</v>
      </c>
      <c r="W28" s="4">
        <f t="shared" si="2"/>
        <v>50</v>
      </c>
      <c r="X28" s="5"/>
      <c r="Y28" s="5"/>
      <c r="Z28" s="4"/>
      <c r="AA28" s="4"/>
      <c r="AB28" s="4"/>
      <c r="AC28" s="4"/>
      <c r="AD28" s="4">
        <v>1</v>
      </c>
      <c r="AE28" s="4"/>
      <c r="AF28" s="4">
        <f t="shared" si="3"/>
        <v>500</v>
      </c>
      <c r="AG28" s="4">
        <f t="shared" si="4"/>
        <v>500</v>
      </c>
      <c r="AH28" s="4">
        <f t="shared" si="5"/>
        <v>500</v>
      </c>
      <c r="AI28" s="5"/>
      <c r="AJ28" s="5"/>
      <c r="AK28" s="4"/>
      <c r="AL28" s="4"/>
      <c r="AM28" s="4"/>
      <c r="AN28" s="4"/>
      <c r="AO28" s="4"/>
      <c r="AP28" s="4">
        <v>50</v>
      </c>
      <c r="AQ28" s="4">
        <v>500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25">
      <c r="A29" s="1">
        <v>43916</v>
      </c>
      <c r="B29" t="s">
        <v>323</v>
      </c>
      <c r="C29" t="s">
        <v>26</v>
      </c>
      <c r="D29" t="s">
        <v>11</v>
      </c>
      <c r="E29">
        <v>1</v>
      </c>
      <c r="F29">
        <v>1</v>
      </c>
      <c r="G29" t="s">
        <v>12</v>
      </c>
      <c r="H29" t="s">
        <v>13</v>
      </c>
      <c r="I29">
        <v>7.9600000000000004E-2</v>
      </c>
      <c r="J29">
        <v>1.38</v>
      </c>
      <c r="K29">
        <v>25</v>
      </c>
      <c r="L29" t="s">
        <v>14</v>
      </c>
      <c r="M29" t="s">
        <v>13</v>
      </c>
      <c r="N29">
        <v>0.52400000000000002</v>
      </c>
      <c r="O29">
        <v>8.67</v>
      </c>
      <c r="P29">
        <v>250</v>
      </c>
      <c r="Q29" s="4"/>
      <c r="R29" s="4">
        <v>1</v>
      </c>
      <c r="S29" s="4">
        <v>1</v>
      </c>
      <c r="T29" s="4"/>
      <c r="U29" s="4">
        <f t="shared" si="0"/>
        <v>25</v>
      </c>
      <c r="V29" s="4">
        <f t="shared" si="1"/>
        <v>25</v>
      </c>
      <c r="W29" s="4">
        <f t="shared" si="2"/>
        <v>25</v>
      </c>
      <c r="X29" s="4"/>
      <c r="Y29" s="4"/>
      <c r="Z29" s="5"/>
      <c r="AA29" s="5"/>
      <c r="AB29" s="5"/>
      <c r="AC29" s="5"/>
      <c r="AD29" s="4">
        <v>1</v>
      </c>
      <c r="AE29" s="4"/>
      <c r="AF29" s="4">
        <f t="shared" si="3"/>
        <v>250</v>
      </c>
      <c r="AG29" s="4">
        <f t="shared" si="4"/>
        <v>250</v>
      </c>
      <c r="AH29" s="4">
        <f t="shared" si="5"/>
        <v>250</v>
      </c>
      <c r="AI29" s="4"/>
      <c r="AJ29" s="4"/>
      <c r="AK29" s="5"/>
      <c r="AL29" s="5"/>
      <c r="AM29" s="5"/>
      <c r="AN29" s="5"/>
      <c r="AO29" s="4"/>
      <c r="AP29" s="4">
        <v>25</v>
      </c>
      <c r="AQ29" s="4">
        <v>250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25">
      <c r="A30" s="1">
        <v>43916</v>
      </c>
      <c r="B30" t="s">
        <v>323</v>
      </c>
      <c r="C30" t="s">
        <v>26</v>
      </c>
      <c r="D30" t="s">
        <v>11</v>
      </c>
      <c r="E30">
        <v>1</v>
      </c>
      <c r="F30">
        <v>1</v>
      </c>
      <c r="G30" t="s">
        <v>12</v>
      </c>
      <c r="H30" t="s">
        <v>13</v>
      </c>
      <c r="I30">
        <v>7.5899999999999995E-2</v>
      </c>
      <c r="J30">
        <v>1.37</v>
      </c>
      <c r="K30">
        <v>25</v>
      </c>
      <c r="L30" t="s">
        <v>14</v>
      </c>
      <c r="M30" t="s">
        <v>13</v>
      </c>
      <c r="N30">
        <v>0.51500000000000001</v>
      </c>
      <c r="O30">
        <v>8.3699999999999992</v>
      </c>
      <c r="P30">
        <v>250</v>
      </c>
      <c r="Q30" s="4"/>
      <c r="R30" s="4">
        <v>1</v>
      </c>
      <c r="S30" s="4">
        <v>1</v>
      </c>
      <c r="T30" s="4"/>
      <c r="U30" s="4">
        <f t="shared" si="0"/>
        <v>25</v>
      </c>
      <c r="V30" s="4">
        <f t="shared" si="1"/>
        <v>25</v>
      </c>
      <c r="W30" s="4">
        <f t="shared" si="2"/>
        <v>25</v>
      </c>
      <c r="X30" s="5"/>
      <c r="Y30" s="5"/>
      <c r="Z30" s="5"/>
      <c r="AA30" s="5"/>
      <c r="AB30" s="4"/>
      <c r="AC30" s="4"/>
      <c r="AD30" s="4">
        <v>1</v>
      </c>
      <c r="AE30" s="4"/>
      <c r="AF30" s="4">
        <f t="shared" si="3"/>
        <v>250</v>
      </c>
      <c r="AG30" s="4">
        <f t="shared" si="4"/>
        <v>250</v>
      </c>
      <c r="AH30" s="4">
        <f t="shared" si="5"/>
        <v>250</v>
      </c>
      <c r="AI30" s="5"/>
      <c r="AJ30" s="5"/>
      <c r="AK30" s="5"/>
      <c r="AL30" s="5"/>
      <c r="AM30" s="4"/>
      <c r="AN30" s="4"/>
      <c r="AO30" s="4"/>
      <c r="AP30" s="4">
        <v>25</v>
      </c>
      <c r="AQ30" s="4">
        <v>250</v>
      </c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25">
      <c r="A31" s="1">
        <v>43916</v>
      </c>
      <c r="B31" t="s">
        <v>323</v>
      </c>
      <c r="C31" t="s">
        <v>27</v>
      </c>
      <c r="D31" t="s">
        <v>18</v>
      </c>
      <c r="E31">
        <v>1</v>
      </c>
      <c r="F31">
        <v>1</v>
      </c>
      <c r="G31" t="s">
        <v>12</v>
      </c>
      <c r="H31" t="s">
        <v>13</v>
      </c>
      <c r="I31">
        <v>3.5200000000000002E-2</v>
      </c>
      <c r="J31">
        <v>0.65800000000000003</v>
      </c>
      <c r="K31">
        <v>10</v>
      </c>
      <c r="L31" t="s">
        <v>14</v>
      </c>
      <c r="M31" t="s">
        <v>13</v>
      </c>
      <c r="N31">
        <v>0.216</v>
      </c>
      <c r="O31">
        <v>3.35</v>
      </c>
      <c r="P31">
        <v>100</v>
      </c>
      <c r="Q31" s="4"/>
      <c r="R31" s="4">
        <v>1</v>
      </c>
      <c r="S31" s="4">
        <v>1</v>
      </c>
      <c r="T31" s="4"/>
      <c r="U31" s="4">
        <f t="shared" si="0"/>
        <v>10</v>
      </c>
      <c r="V31" s="4">
        <f t="shared" si="1"/>
        <v>10</v>
      </c>
      <c r="W31" s="4">
        <f t="shared" si="2"/>
        <v>10</v>
      </c>
      <c r="X31" s="5"/>
      <c r="Y31" s="5"/>
      <c r="Z31" s="4"/>
      <c r="AA31" s="4"/>
      <c r="AB31" s="4"/>
      <c r="AC31" s="4"/>
      <c r="AD31" s="4">
        <v>1</v>
      </c>
      <c r="AE31" s="4"/>
      <c r="AF31" s="4">
        <f t="shared" si="3"/>
        <v>100</v>
      </c>
      <c r="AG31" s="4">
        <f t="shared" si="4"/>
        <v>100</v>
      </c>
      <c r="AH31" s="4">
        <f t="shared" si="5"/>
        <v>100</v>
      </c>
      <c r="AI31" s="5"/>
      <c r="AJ31" s="5"/>
      <c r="AK31" s="4"/>
      <c r="AL31" s="4"/>
      <c r="AM31" s="4"/>
      <c r="AN31" s="4"/>
      <c r="AO31" s="4"/>
      <c r="AP31" s="4">
        <v>10</v>
      </c>
      <c r="AQ31" s="4">
        <v>100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25">
      <c r="A32" s="1">
        <v>43916</v>
      </c>
      <c r="B32" t="s">
        <v>323</v>
      </c>
      <c r="C32" t="s">
        <v>27</v>
      </c>
      <c r="D32" t="s">
        <v>18</v>
      </c>
      <c r="E32">
        <v>1</v>
      </c>
      <c r="F32">
        <v>1</v>
      </c>
      <c r="G32" t="s">
        <v>12</v>
      </c>
      <c r="H32" t="s">
        <v>13</v>
      </c>
      <c r="I32">
        <v>3.44E-2</v>
      </c>
      <c r="J32">
        <v>0.64500000000000002</v>
      </c>
      <c r="K32">
        <v>10</v>
      </c>
      <c r="L32" t="s">
        <v>14</v>
      </c>
      <c r="M32" t="s">
        <v>13</v>
      </c>
      <c r="N32">
        <v>0.215</v>
      </c>
      <c r="O32">
        <v>3.63</v>
      </c>
      <c r="P32">
        <v>100</v>
      </c>
      <c r="Q32" s="4"/>
      <c r="R32" s="4">
        <v>1</v>
      </c>
      <c r="S32" s="4">
        <v>1</v>
      </c>
      <c r="T32" s="4"/>
      <c r="U32" s="4">
        <f t="shared" si="0"/>
        <v>10</v>
      </c>
      <c r="V32" s="4">
        <f t="shared" si="1"/>
        <v>10</v>
      </c>
      <c r="W32" s="4">
        <f t="shared" si="2"/>
        <v>10</v>
      </c>
      <c r="X32" s="4"/>
      <c r="Y32" s="4"/>
      <c r="Z32" s="5"/>
      <c r="AA32" s="5"/>
      <c r="AB32" s="4"/>
      <c r="AC32" s="4"/>
      <c r="AD32" s="4">
        <v>1</v>
      </c>
      <c r="AE32" s="4"/>
      <c r="AF32" s="4">
        <f t="shared" si="3"/>
        <v>100</v>
      </c>
      <c r="AG32" s="4">
        <f t="shared" si="4"/>
        <v>100</v>
      </c>
      <c r="AH32" s="4">
        <f t="shared" si="5"/>
        <v>100</v>
      </c>
      <c r="AI32" s="4"/>
      <c r="AJ32" s="4"/>
      <c r="AK32" s="5"/>
      <c r="AL32" s="5"/>
      <c r="AM32" s="4"/>
      <c r="AN32" s="4"/>
      <c r="AO32" s="4"/>
      <c r="AP32" s="4">
        <v>10</v>
      </c>
      <c r="AQ32" s="4">
        <v>100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25">
      <c r="A33" s="1">
        <v>43916</v>
      </c>
      <c r="B33" t="s">
        <v>323</v>
      </c>
      <c r="C33" t="s">
        <v>28</v>
      </c>
      <c r="D33" t="s">
        <v>19</v>
      </c>
      <c r="E33">
        <v>1</v>
      </c>
      <c r="F33">
        <v>1</v>
      </c>
      <c r="G33" t="s">
        <v>12</v>
      </c>
      <c r="H33" t="s">
        <v>13</v>
      </c>
      <c r="I33">
        <v>1.9E-2</v>
      </c>
      <c r="J33">
        <v>0.374</v>
      </c>
      <c r="K33">
        <v>5</v>
      </c>
      <c r="L33" t="s">
        <v>14</v>
      </c>
      <c r="M33" t="s">
        <v>13</v>
      </c>
      <c r="N33">
        <v>0.1</v>
      </c>
      <c r="O33">
        <v>1.68</v>
      </c>
      <c r="P33">
        <v>50</v>
      </c>
      <c r="Q33" s="4"/>
      <c r="R33" s="4">
        <v>1</v>
      </c>
      <c r="S33" s="4">
        <v>1</v>
      </c>
      <c r="T33" s="4"/>
      <c r="U33" s="4">
        <f t="shared" si="0"/>
        <v>5</v>
      </c>
      <c r="V33" s="4">
        <f t="shared" si="1"/>
        <v>5</v>
      </c>
      <c r="W33" s="4">
        <f t="shared" si="2"/>
        <v>5</v>
      </c>
      <c r="X33" s="5"/>
      <c r="Y33" s="5"/>
      <c r="Z33" s="4"/>
      <c r="AA33" s="4"/>
      <c r="AB33" s="5"/>
      <c r="AC33" s="5"/>
      <c r="AD33" s="4">
        <v>1</v>
      </c>
      <c r="AE33" s="4"/>
      <c r="AF33" s="4">
        <f t="shared" si="3"/>
        <v>50</v>
      </c>
      <c r="AG33" s="4">
        <f t="shared" si="4"/>
        <v>50</v>
      </c>
      <c r="AH33" s="4">
        <f t="shared" si="5"/>
        <v>50</v>
      </c>
      <c r="AI33" s="5"/>
      <c r="AJ33" s="5"/>
      <c r="AK33" s="4"/>
      <c r="AL33" s="4"/>
      <c r="AM33" s="5"/>
      <c r="AN33" s="5"/>
      <c r="AO33" s="4"/>
      <c r="AP33" s="4">
        <v>5</v>
      </c>
      <c r="AQ33" s="4">
        <v>50</v>
      </c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25">
      <c r="A34" s="1">
        <v>43916</v>
      </c>
      <c r="B34" t="s">
        <v>323</v>
      </c>
      <c r="C34" t="s">
        <v>28</v>
      </c>
      <c r="D34" t="s">
        <v>19</v>
      </c>
      <c r="E34">
        <v>1</v>
      </c>
      <c r="F34">
        <v>1</v>
      </c>
      <c r="G34" t="s">
        <v>12</v>
      </c>
      <c r="H34" t="s">
        <v>13</v>
      </c>
      <c r="I34">
        <v>2.4199999999999999E-2</v>
      </c>
      <c r="J34">
        <v>0.45900000000000002</v>
      </c>
      <c r="K34">
        <v>5</v>
      </c>
      <c r="L34" t="s">
        <v>14</v>
      </c>
      <c r="M34" t="s">
        <v>13</v>
      </c>
      <c r="N34">
        <v>0.109</v>
      </c>
      <c r="O34">
        <v>1.73</v>
      </c>
      <c r="P34">
        <v>50</v>
      </c>
      <c r="Q34" s="4"/>
      <c r="R34" s="4">
        <v>1</v>
      </c>
      <c r="S34" s="4">
        <v>1</v>
      </c>
      <c r="T34" s="4"/>
      <c r="U34" s="4">
        <f t="shared" si="0"/>
        <v>5</v>
      </c>
      <c r="V34" s="4">
        <f t="shared" si="1"/>
        <v>5</v>
      </c>
      <c r="W34" s="4">
        <f t="shared" si="2"/>
        <v>5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si="3"/>
        <v>50</v>
      </c>
      <c r="AG34" s="4">
        <f t="shared" si="4"/>
        <v>50</v>
      </c>
      <c r="AH34" s="4">
        <f t="shared" si="5"/>
        <v>50</v>
      </c>
      <c r="AI34" s="5"/>
      <c r="AJ34" s="5"/>
      <c r="AK34" s="4"/>
      <c r="AL34" s="4"/>
      <c r="AM34" s="4"/>
      <c r="AN34" s="4"/>
      <c r="AO34" s="4"/>
      <c r="AP34" s="4">
        <v>5</v>
      </c>
      <c r="AQ34" s="4">
        <v>50</v>
      </c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25">
      <c r="A35" s="1">
        <v>43916</v>
      </c>
      <c r="B35" t="s">
        <v>323</v>
      </c>
      <c r="C35" t="s">
        <v>29</v>
      </c>
      <c r="D35" t="s">
        <v>20</v>
      </c>
      <c r="E35">
        <v>1</v>
      </c>
      <c r="F35">
        <v>1</v>
      </c>
      <c r="G35" t="s">
        <v>12</v>
      </c>
      <c r="H35" t="s">
        <v>13</v>
      </c>
      <c r="I35">
        <v>2.06E-2</v>
      </c>
      <c r="J35">
        <v>0.17399999999999999</v>
      </c>
      <c r="K35">
        <v>2.5</v>
      </c>
      <c r="L35" t="s">
        <v>14</v>
      </c>
      <c r="M35" t="s">
        <v>13</v>
      </c>
      <c r="N35">
        <v>5.1900000000000002E-2</v>
      </c>
      <c r="O35">
        <v>1</v>
      </c>
      <c r="P35">
        <v>25</v>
      </c>
      <c r="Q35" s="4"/>
      <c r="R35" s="4">
        <v>1</v>
      </c>
      <c r="S35" s="4">
        <v>1</v>
      </c>
      <c r="T35" s="4"/>
      <c r="U35" s="4">
        <f t="shared" si="0"/>
        <v>2.5</v>
      </c>
      <c r="V35" s="4">
        <f t="shared" si="1"/>
        <v>2.5</v>
      </c>
      <c r="W35" s="4">
        <f t="shared" si="2"/>
        <v>2.5</v>
      </c>
      <c r="X35" s="5"/>
      <c r="Y35" s="5"/>
      <c r="Z35" s="4"/>
      <c r="AA35" s="4"/>
      <c r="AB35" s="4"/>
      <c r="AC35" s="4"/>
      <c r="AD35" s="4">
        <v>1</v>
      </c>
      <c r="AE35" s="4"/>
      <c r="AF35" s="4">
        <f t="shared" si="3"/>
        <v>25</v>
      </c>
      <c r="AG35" s="4">
        <f t="shared" si="4"/>
        <v>25</v>
      </c>
      <c r="AH35" s="4">
        <f t="shared" si="5"/>
        <v>25</v>
      </c>
      <c r="AI35" s="5"/>
      <c r="AJ35" s="5"/>
      <c r="AK35" s="4"/>
      <c r="AL35" s="4"/>
      <c r="AM35" s="4"/>
      <c r="AN35" s="4"/>
      <c r="AO35" s="4"/>
      <c r="AP35" s="4">
        <v>2.5</v>
      </c>
      <c r="AQ35" s="4">
        <v>25</v>
      </c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25">
      <c r="A36" s="1">
        <v>43916</v>
      </c>
      <c r="B36" t="s">
        <v>323</v>
      </c>
      <c r="C36" t="s">
        <v>29</v>
      </c>
      <c r="D36" t="s">
        <v>20</v>
      </c>
      <c r="E36">
        <v>1</v>
      </c>
      <c r="F36">
        <v>1</v>
      </c>
      <c r="G36" t="s">
        <v>12</v>
      </c>
      <c r="H36" t="s">
        <v>13</v>
      </c>
      <c r="I36">
        <v>1.32E-2</v>
      </c>
      <c r="J36">
        <v>0.21</v>
      </c>
      <c r="K36">
        <v>2.5</v>
      </c>
      <c r="L36" t="s">
        <v>14</v>
      </c>
      <c r="M36" t="s">
        <v>13</v>
      </c>
      <c r="N36">
        <v>5.4600000000000003E-2</v>
      </c>
      <c r="O36">
        <v>0.84499999999999997</v>
      </c>
      <c r="P36">
        <v>25</v>
      </c>
      <c r="Q36" s="4"/>
      <c r="R36" s="4">
        <v>1</v>
      </c>
      <c r="S36" s="4">
        <v>1</v>
      </c>
      <c r="T36" s="4"/>
      <c r="U36" s="4">
        <f t="shared" si="0"/>
        <v>2.5</v>
      </c>
      <c r="V36" s="4">
        <f t="shared" si="1"/>
        <v>2.5</v>
      </c>
      <c r="W36" s="4">
        <f t="shared" si="2"/>
        <v>2.5</v>
      </c>
      <c r="X36" s="5"/>
      <c r="Y36" s="5"/>
      <c r="Z36" s="4"/>
      <c r="AA36" s="4"/>
      <c r="AB36" s="5"/>
      <c r="AC36" s="5"/>
      <c r="AD36" s="4">
        <v>1</v>
      </c>
      <c r="AE36" s="4"/>
      <c r="AF36" s="4">
        <f t="shared" si="3"/>
        <v>25</v>
      </c>
      <c r="AG36" s="4">
        <f t="shared" si="4"/>
        <v>25</v>
      </c>
      <c r="AH36" s="4">
        <f t="shared" si="5"/>
        <v>25</v>
      </c>
      <c r="AI36" s="5"/>
      <c r="AJ36" s="5"/>
      <c r="AK36" s="4"/>
      <c r="AL36" s="4"/>
      <c r="AM36" s="5"/>
      <c r="AN36" s="5"/>
      <c r="AO36" s="4"/>
      <c r="AP36" s="4">
        <v>2.5</v>
      </c>
      <c r="AQ36" s="4">
        <v>25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25">
      <c r="A37" s="1">
        <v>43916</v>
      </c>
      <c r="B37" t="s">
        <v>323</v>
      </c>
      <c r="C37" t="s">
        <v>30</v>
      </c>
      <c r="D37" t="s">
        <v>15</v>
      </c>
      <c r="E37">
        <v>1</v>
      </c>
      <c r="F37">
        <v>1</v>
      </c>
      <c r="G37" t="s">
        <v>12</v>
      </c>
      <c r="H37" t="s">
        <v>13</v>
      </c>
      <c r="I37">
        <v>1.8700000000000001E-2</v>
      </c>
      <c r="J37">
        <v>0.156</v>
      </c>
      <c r="K37">
        <v>0</v>
      </c>
      <c r="L37" t="s">
        <v>14</v>
      </c>
      <c r="M37" t="s">
        <v>13</v>
      </c>
      <c r="N37">
        <v>-4.28E-3</v>
      </c>
      <c r="O37">
        <v>-2.53E-2</v>
      </c>
      <c r="P37">
        <v>0</v>
      </c>
      <c r="Q37" s="4"/>
      <c r="R37" s="4">
        <v>1</v>
      </c>
      <c r="S37" s="4">
        <v>1</v>
      </c>
      <c r="T37" s="4"/>
      <c r="U37" s="4">
        <f t="shared" si="0"/>
        <v>0</v>
      </c>
      <c r="V37" s="4">
        <f t="shared" si="1"/>
        <v>0</v>
      </c>
      <c r="W37" s="4">
        <f t="shared" si="2"/>
        <v>0</v>
      </c>
      <c r="X37" s="5"/>
      <c r="Y37" s="5"/>
      <c r="Z37" s="4"/>
      <c r="AA37" s="4"/>
      <c r="AB37" s="4"/>
      <c r="AC37" s="4"/>
      <c r="AD37" s="4">
        <v>1</v>
      </c>
      <c r="AE37" s="4"/>
      <c r="AF37" s="4">
        <f t="shared" si="3"/>
        <v>0</v>
      </c>
      <c r="AG37" s="4">
        <f t="shared" si="4"/>
        <v>0</v>
      </c>
      <c r="AH37" s="4">
        <f t="shared" si="5"/>
        <v>0</v>
      </c>
      <c r="AI37" s="5"/>
      <c r="AJ37" s="5"/>
      <c r="AK37" s="4"/>
      <c r="AL37" s="4"/>
      <c r="AM37" s="4"/>
      <c r="AN37" s="4"/>
      <c r="AO37" s="4"/>
      <c r="AP37" s="4">
        <v>0</v>
      </c>
      <c r="AQ37" s="4">
        <v>0</v>
      </c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25">
      <c r="A38" s="1">
        <v>43916</v>
      </c>
      <c r="B38" t="s">
        <v>323</v>
      </c>
      <c r="C38" t="s">
        <v>30</v>
      </c>
      <c r="D38" t="s">
        <v>15</v>
      </c>
      <c r="E38">
        <v>1</v>
      </c>
      <c r="F38">
        <v>1</v>
      </c>
      <c r="G38" t="s">
        <v>12</v>
      </c>
      <c r="H38" t="s">
        <v>13</v>
      </c>
      <c r="I38">
        <v>4.3099999999999999E-2</v>
      </c>
      <c r="J38">
        <v>0.82099999999999995</v>
      </c>
      <c r="K38">
        <v>0</v>
      </c>
      <c r="L38" t="s">
        <v>14</v>
      </c>
      <c r="M38" t="s">
        <v>13</v>
      </c>
      <c r="N38">
        <v>-9.2499999999999995E-3</v>
      </c>
      <c r="O38">
        <v>-5.67E-2</v>
      </c>
      <c r="P38">
        <v>0</v>
      </c>
      <c r="Q38" s="4"/>
      <c r="R38" s="4">
        <v>1</v>
      </c>
      <c r="S38" s="4">
        <v>1</v>
      </c>
      <c r="T38" s="4"/>
      <c r="U38" s="4">
        <f t="shared" si="0"/>
        <v>0</v>
      </c>
      <c r="V38" s="4">
        <f t="shared" si="1"/>
        <v>0</v>
      </c>
      <c r="W38" s="4">
        <f t="shared" si="2"/>
        <v>0</v>
      </c>
      <c r="X38" s="5"/>
      <c r="Y38" s="5"/>
      <c r="Z38" s="4"/>
      <c r="AA38" s="4"/>
      <c r="AB38" s="4"/>
      <c r="AC38" s="4"/>
      <c r="AD38" s="4">
        <v>1</v>
      </c>
      <c r="AE38" s="4"/>
      <c r="AF38" s="4">
        <f t="shared" si="3"/>
        <v>0</v>
      </c>
      <c r="AG38" s="4">
        <f t="shared" si="4"/>
        <v>0</v>
      </c>
      <c r="AH38" s="4">
        <f t="shared" si="5"/>
        <v>0</v>
      </c>
      <c r="AI38" s="5"/>
      <c r="AJ38" s="5"/>
      <c r="AK38" s="4"/>
      <c r="AL38" s="4"/>
      <c r="AM38" s="4"/>
      <c r="AN38" s="4"/>
      <c r="AO38" s="4"/>
      <c r="AP38" s="4">
        <v>0</v>
      </c>
      <c r="AQ38" s="4">
        <v>0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25">
      <c r="A39" s="1">
        <v>43916</v>
      </c>
      <c r="B39" t="s">
        <v>324</v>
      </c>
      <c r="C39" t="s">
        <v>353</v>
      </c>
      <c r="D39" t="s">
        <v>16</v>
      </c>
      <c r="E39">
        <v>1</v>
      </c>
      <c r="F39">
        <v>1</v>
      </c>
      <c r="G39" t="s">
        <v>12</v>
      </c>
      <c r="H39" t="s">
        <v>13</v>
      </c>
      <c r="I39">
        <v>0.30199999999999999</v>
      </c>
      <c r="J39">
        <v>5.37</v>
      </c>
      <c r="K39">
        <v>98</v>
      </c>
      <c r="L39" t="s">
        <v>14</v>
      </c>
      <c r="M39" t="s">
        <v>13</v>
      </c>
      <c r="N39">
        <v>2.4700000000000002</v>
      </c>
      <c r="O39">
        <v>38.1</v>
      </c>
      <c r="P39">
        <v>1130</v>
      </c>
      <c r="Q39" s="4"/>
      <c r="R39" s="4">
        <v>1</v>
      </c>
      <c r="S39" s="4">
        <v>1</v>
      </c>
      <c r="T39" s="4"/>
      <c r="U39" s="4">
        <f t="shared" si="0"/>
        <v>98</v>
      </c>
      <c r="V39" s="4">
        <f t="shared" si="1"/>
        <v>98</v>
      </c>
      <c r="W39" s="4">
        <f t="shared" si="2"/>
        <v>98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si="3"/>
        <v>1130</v>
      </c>
      <c r="AG39" s="4">
        <f t="shared" si="4"/>
        <v>1130</v>
      </c>
      <c r="AH39" s="4">
        <f t="shared" si="5"/>
        <v>1130</v>
      </c>
      <c r="AI39" s="4"/>
      <c r="AJ39" s="4"/>
      <c r="AK39" s="4"/>
      <c r="AL39" s="4"/>
      <c r="AM39" s="5"/>
      <c r="AN39" s="5"/>
      <c r="AO39" s="4"/>
      <c r="AP39" s="4">
        <v>100</v>
      </c>
      <c r="AQ39" s="4">
        <v>1000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25">
      <c r="A40" s="1">
        <v>43916</v>
      </c>
      <c r="B40" t="s">
        <v>324</v>
      </c>
      <c r="C40" t="s">
        <v>354</v>
      </c>
      <c r="D40" t="s">
        <v>17</v>
      </c>
      <c r="E40">
        <v>1</v>
      </c>
      <c r="F40">
        <v>1</v>
      </c>
      <c r="G40" t="s">
        <v>12</v>
      </c>
      <c r="H40" t="s">
        <v>13</v>
      </c>
      <c r="I40">
        <v>0.15</v>
      </c>
      <c r="J40">
        <v>2.68</v>
      </c>
      <c r="K40">
        <v>48.3</v>
      </c>
      <c r="L40" t="s">
        <v>14</v>
      </c>
      <c r="M40" t="s">
        <v>13</v>
      </c>
      <c r="N40">
        <v>1.2</v>
      </c>
      <c r="O40">
        <v>18.100000000000001</v>
      </c>
      <c r="P40">
        <v>530</v>
      </c>
      <c r="Q40" s="4"/>
      <c r="R40" s="4">
        <v>1</v>
      </c>
      <c r="S40" s="4">
        <v>1</v>
      </c>
      <c r="T40" s="4"/>
      <c r="U40" s="4">
        <f t="shared" si="0"/>
        <v>48.3</v>
      </c>
      <c r="V40" s="4">
        <f t="shared" si="1"/>
        <v>48.3</v>
      </c>
      <c r="W40" s="4">
        <f t="shared" si="2"/>
        <v>48.3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3"/>
        <v>530</v>
      </c>
      <c r="AG40" s="4">
        <f t="shared" si="4"/>
        <v>530</v>
      </c>
      <c r="AH40" s="4">
        <f t="shared" si="5"/>
        <v>530</v>
      </c>
      <c r="AI40" s="4"/>
      <c r="AJ40" s="4"/>
      <c r="AK40" s="4"/>
      <c r="AL40" s="4"/>
      <c r="AM40" s="5"/>
      <c r="AN40" s="5"/>
      <c r="AO40" s="4"/>
      <c r="AP40" s="4">
        <v>50</v>
      </c>
      <c r="AQ40" s="4">
        <v>500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25">
      <c r="A41" s="1">
        <v>43916</v>
      </c>
      <c r="B41" t="s">
        <v>324</v>
      </c>
      <c r="C41" t="s">
        <v>355</v>
      </c>
      <c r="D41" t="s">
        <v>11</v>
      </c>
      <c r="E41">
        <v>1</v>
      </c>
      <c r="F41">
        <v>1</v>
      </c>
      <c r="G41" t="s">
        <v>12</v>
      </c>
      <c r="H41" t="s">
        <v>13</v>
      </c>
      <c r="I41">
        <v>7.4899999999999994E-2</v>
      </c>
      <c r="J41">
        <v>1.35</v>
      </c>
      <c r="K41">
        <v>23.5</v>
      </c>
      <c r="L41" t="s">
        <v>14</v>
      </c>
      <c r="M41" t="s">
        <v>13</v>
      </c>
      <c r="N41">
        <v>0.55000000000000004</v>
      </c>
      <c r="O41">
        <v>8.1</v>
      </c>
      <c r="P41">
        <v>237</v>
      </c>
      <c r="Q41" s="4"/>
      <c r="R41" s="4">
        <v>1</v>
      </c>
      <c r="S41" s="4">
        <v>1</v>
      </c>
      <c r="T41" s="4"/>
      <c r="U41" s="4">
        <f t="shared" si="0"/>
        <v>23.5</v>
      </c>
      <c r="V41" s="4">
        <f t="shared" si="1"/>
        <v>23.5</v>
      </c>
      <c r="W41" s="4">
        <f t="shared" si="2"/>
        <v>23.5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3"/>
        <v>237</v>
      </c>
      <c r="AG41" s="4">
        <f t="shared" si="4"/>
        <v>237</v>
      </c>
      <c r="AH41" s="4">
        <f t="shared" si="5"/>
        <v>237</v>
      </c>
      <c r="AI41" s="4"/>
      <c r="AJ41" s="4"/>
      <c r="AK41" s="4"/>
      <c r="AL41" s="4"/>
      <c r="AM41" s="5"/>
      <c r="AN41" s="5"/>
      <c r="AO41" s="4"/>
      <c r="AP41" s="4">
        <v>25</v>
      </c>
      <c r="AQ41" s="4">
        <v>250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25">
      <c r="A42" s="1">
        <v>43916</v>
      </c>
      <c r="B42" t="s">
        <v>324</v>
      </c>
      <c r="C42" t="s">
        <v>356</v>
      </c>
      <c r="D42" t="s">
        <v>18</v>
      </c>
      <c r="E42">
        <v>1</v>
      </c>
      <c r="F42">
        <v>1</v>
      </c>
      <c r="G42" t="s">
        <v>12</v>
      </c>
      <c r="H42" t="s">
        <v>13</v>
      </c>
      <c r="I42">
        <v>3.1699999999999999E-2</v>
      </c>
      <c r="J42">
        <v>0.55500000000000005</v>
      </c>
      <c r="K42">
        <v>8.5</v>
      </c>
      <c r="L42" t="s">
        <v>14</v>
      </c>
      <c r="M42" t="s">
        <v>13</v>
      </c>
      <c r="N42">
        <v>0.19400000000000001</v>
      </c>
      <c r="O42">
        <v>2.83</v>
      </c>
      <c r="P42">
        <v>82.4</v>
      </c>
      <c r="Q42" s="4"/>
      <c r="R42" s="4">
        <v>1</v>
      </c>
      <c r="S42" s="4">
        <v>1</v>
      </c>
      <c r="T42" s="4"/>
      <c r="U42" s="4">
        <f t="shared" si="0"/>
        <v>8.5</v>
      </c>
      <c r="V42" s="4">
        <f t="shared" si="1"/>
        <v>8.5</v>
      </c>
      <c r="W42" s="4">
        <f t="shared" si="2"/>
        <v>8.5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3"/>
        <v>82.4</v>
      </c>
      <c r="AG42" s="4">
        <f t="shared" si="4"/>
        <v>82.4</v>
      </c>
      <c r="AH42" s="4">
        <f t="shared" si="5"/>
        <v>82.4</v>
      </c>
      <c r="AI42" s="4"/>
      <c r="AJ42" s="4"/>
      <c r="AK42" s="4"/>
      <c r="AL42" s="4"/>
      <c r="AM42" s="5"/>
      <c r="AN42" s="5"/>
      <c r="AO42" s="4"/>
      <c r="AP42" s="4">
        <v>10</v>
      </c>
      <c r="AQ42" s="4">
        <v>100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25">
      <c r="A43" s="1">
        <v>43916</v>
      </c>
      <c r="B43" t="s">
        <v>324</v>
      </c>
      <c r="C43" t="s">
        <v>357</v>
      </c>
      <c r="D43" t="s">
        <v>19</v>
      </c>
      <c r="E43">
        <v>1</v>
      </c>
      <c r="F43">
        <v>1</v>
      </c>
      <c r="G43" t="s">
        <v>12</v>
      </c>
      <c r="H43" t="s">
        <v>13</v>
      </c>
      <c r="I43">
        <v>1.6899999999999998E-2</v>
      </c>
      <c r="J43">
        <v>0.27900000000000003</v>
      </c>
      <c r="K43">
        <v>3.28</v>
      </c>
      <c r="L43" t="s">
        <v>14</v>
      </c>
      <c r="M43" t="s">
        <v>13</v>
      </c>
      <c r="N43">
        <v>8.5400000000000004E-2</v>
      </c>
      <c r="O43">
        <v>1.3</v>
      </c>
      <c r="P43">
        <v>37.5</v>
      </c>
      <c r="Q43" s="4"/>
      <c r="R43" s="4">
        <v>1</v>
      </c>
      <c r="S43" s="4">
        <v>1</v>
      </c>
      <c r="T43" s="4"/>
      <c r="U43" s="4">
        <f t="shared" si="0"/>
        <v>3.28</v>
      </c>
      <c r="V43" s="4">
        <f t="shared" si="1"/>
        <v>3.28</v>
      </c>
      <c r="W43" s="4">
        <f t="shared" si="2"/>
        <v>3.28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3"/>
        <v>37.5</v>
      </c>
      <c r="AG43" s="4">
        <f t="shared" si="4"/>
        <v>37.5</v>
      </c>
      <c r="AH43" s="4">
        <f t="shared" si="5"/>
        <v>37.5</v>
      </c>
      <c r="AI43" s="4"/>
      <c r="AJ43" s="4"/>
      <c r="AK43" s="4"/>
      <c r="AL43" s="4"/>
      <c r="AM43" s="5"/>
      <c r="AN43" s="5"/>
      <c r="AO43" s="4"/>
      <c r="AP43" s="4">
        <v>5</v>
      </c>
      <c r="AQ43" s="4">
        <v>50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25">
      <c r="A44" s="1">
        <v>43916</v>
      </c>
      <c r="B44" t="s">
        <v>324</v>
      </c>
      <c r="C44" t="s">
        <v>358</v>
      </c>
      <c r="D44" t="s">
        <v>20</v>
      </c>
      <c r="E44">
        <v>1</v>
      </c>
      <c r="F44">
        <v>1</v>
      </c>
      <c r="G44" t="s">
        <v>12</v>
      </c>
      <c r="H44" t="s">
        <v>13</v>
      </c>
      <c r="I44">
        <v>1.09E-2</v>
      </c>
      <c r="J44">
        <v>0.159</v>
      </c>
      <c r="K44">
        <v>1.01</v>
      </c>
      <c r="L44" t="s">
        <v>14</v>
      </c>
      <c r="M44" t="s">
        <v>13</v>
      </c>
      <c r="N44">
        <v>3.8399999999999997E-2</v>
      </c>
      <c r="O44">
        <v>0.61599999999999999</v>
      </c>
      <c r="P44">
        <v>17.7</v>
      </c>
      <c r="Q44" s="4"/>
      <c r="R44" s="4">
        <v>1</v>
      </c>
      <c r="S44" s="4">
        <v>1</v>
      </c>
      <c r="T44" s="4"/>
      <c r="U44" s="4">
        <f t="shared" si="0"/>
        <v>1.01</v>
      </c>
      <c r="V44" s="4">
        <f t="shared" si="1"/>
        <v>1.01</v>
      </c>
      <c r="W44" s="4">
        <f t="shared" si="2"/>
        <v>1.01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3"/>
        <v>17.7</v>
      </c>
      <c r="AG44" s="4">
        <f t="shared" si="4"/>
        <v>17.7</v>
      </c>
      <c r="AH44" s="4">
        <f t="shared" si="5"/>
        <v>17.7</v>
      </c>
      <c r="AI44" s="4"/>
      <c r="AJ44" s="4"/>
      <c r="AK44" s="4"/>
      <c r="AL44" s="4"/>
      <c r="AM44" s="5"/>
      <c r="AN44" s="5"/>
      <c r="AO44" s="4"/>
      <c r="AP44" s="4">
        <v>2.5</v>
      </c>
      <c r="AQ44" s="4">
        <v>25</v>
      </c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25">
      <c r="A45" s="1">
        <v>43916</v>
      </c>
      <c r="B45" t="s">
        <v>324</v>
      </c>
      <c r="C45" t="s">
        <v>21</v>
      </c>
      <c r="D45" t="s">
        <v>15</v>
      </c>
      <c r="E45">
        <v>1</v>
      </c>
      <c r="F45">
        <v>1</v>
      </c>
      <c r="G45" t="s">
        <v>12</v>
      </c>
      <c r="H45" t="s">
        <v>13</v>
      </c>
      <c r="I45">
        <v>2.1700000000000001E-2</v>
      </c>
      <c r="J45">
        <v>5.3900000000000003E-2</v>
      </c>
      <c r="K45">
        <v>-0.97299999999999998</v>
      </c>
      <c r="L45" t="s">
        <v>14</v>
      </c>
      <c r="M45" t="s">
        <v>13</v>
      </c>
      <c r="N45">
        <v>-1.24E-3</v>
      </c>
      <c r="O45">
        <v>1.8699999999999999E-3</v>
      </c>
      <c r="P45">
        <v>-0.19600000000000001</v>
      </c>
      <c r="Q45" s="4"/>
      <c r="R45" s="4">
        <v>1</v>
      </c>
      <c r="S45" s="4">
        <v>1</v>
      </c>
      <c r="T45" s="4"/>
      <c r="U45" s="4">
        <f t="shared" si="0"/>
        <v>-0.97299999999999998</v>
      </c>
      <c r="V45" s="4">
        <f t="shared" si="1"/>
        <v>-0.97299999999999998</v>
      </c>
      <c r="W45" s="4">
        <f t="shared" si="2"/>
        <v>-0.97299999999999998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3"/>
        <v>-0.19600000000000001</v>
      </c>
      <c r="AG45" s="4">
        <f t="shared" si="4"/>
        <v>-0.19600000000000001</v>
      </c>
      <c r="AH45" s="4">
        <f t="shared" si="5"/>
        <v>-0.19600000000000001</v>
      </c>
      <c r="AI45" s="4"/>
      <c r="AJ45" s="4"/>
      <c r="AK45" s="4"/>
      <c r="AL45" s="4"/>
      <c r="AM45" s="5"/>
      <c r="AN45" s="5"/>
      <c r="AO45" s="4"/>
      <c r="AP45" s="4">
        <v>0</v>
      </c>
      <c r="AQ45" s="4">
        <v>0</v>
      </c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25">
      <c r="A46" s="1">
        <v>43916</v>
      </c>
      <c r="B46" t="s">
        <v>324</v>
      </c>
      <c r="C46" t="s">
        <v>192</v>
      </c>
      <c r="D46">
        <v>1</v>
      </c>
      <c r="E46">
        <v>1</v>
      </c>
      <c r="F46">
        <v>1</v>
      </c>
      <c r="G46" t="s">
        <v>12</v>
      </c>
      <c r="H46" t="s">
        <v>13</v>
      </c>
      <c r="I46">
        <v>3.2599999999999997E-2</v>
      </c>
      <c r="J46">
        <v>0.54</v>
      </c>
      <c r="K46">
        <v>8.1999999999999993</v>
      </c>
      <c r="L46" t="s">
        <v>14</v>
      </c>
      <c r="M46" t="s">
        <v>13</v>
      </c>
      <c r="N46">
        <v>0.78100000000000003</v>
      </c>
      <c r="O46">
        <v>11.9</v>
      </c>
      <c r="P46">
        <v>348</v>
      </c>
      <c r="Q46" s="4"/>
      <c r="R46" s="4">
        <v>1.5</v>
      </c>
      <c r="S46" s="4">
        <v>1</v>
      </c>
      <c r="T46" s="4"/>
      <c r="U46" s="4">
        <f t="shared" si="0"/>
        <v>8.1999999999999993</v>
      </c>
      <c r="V46" s="4">
        <f t="shared" si="1"/>
        <v>0.69999999999999929</v>
      </c>
      <c r="W46" s="4">
        <f t="shared" si="2"/>
        <v>1.0499999999999989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3"/>
        <v>348</v>
      </c>
      <c r="AG46" s="4">
        <f t="shared" si="4"/>
        <v>7</v>
      </c>
      <c r="AH46" s="4">
        <f t="shared" si="5"/>
        <v>10.5</v>
      </c>
      <c r="AI46" s="4"/>
      <c r="AJ46" s="4"/>
      <c r="AK46" s="4"/>
      <c r="AL46" s="4"/>
      <c r="AM46" s="4"/>
      <c r="AN46" s="4"/>
      <c r="AO46" s="4"/>
      <c r="AP46" s="4">
        <f t="shared" ref="AP46:AP50" si="6">((0*1000)/15025)+7.5</f>
        <v>7.5</v>
      </c>
      <c r="AQ46" s="4">
        <f t="shared" ref="AQ46:AQ50" si="7">((0*10000)/15025)+341</f>
        <v>341</v>
      </c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25">
      <c r="A47" s="1">
        <v>43916</v>
      </c>
      <c r="B47" t="s">
        <v>324</v>
      </c>
      <c r="C47" t="s">
        <v>192</v>
      </c>
      <c r="D47">
        <v>2</v>
      </c>
      <c r="E47">
        <v>1</v>
      </c>
      <c r="F47">
        <v>1</v>
      </c>
      <c r="G47" t="s">
        <v>12</v>
      </c>
      <c r="H47" t="s">
        <v>13</v>
      </c>
      <c r="I47">
        <v>3.27E-2</v>
      </c>
      <c r="J47">
        <v>0.53</v>
      </c>
      <c r="K47">
        <v>8.02</v>
      </c>
      <c r="L47" t="s">
        <v>14</v>
      </c>
      <c r="M47" t="s">
        <v>13</v>
      </c>
      <c r="N47">
        <v>0.78400000000000003</v>
      </c>
      <c r="O47">
        <v>11.9</v>
      </c>
      <c r="P47">
        <v>348</v>
      </c>
      <c r="Q47" s="4"/>
      <c r="R47" s="4">
        <v>1.5</v>
      </c>
      <c r="S47" s="4">
        <v>1</v>
      </c>
      <c r="T47" s="4"/>
      <c r="U47" s="4">
        <f t="shared" si="0"/>
        <v>8.02</v>
      </c>
      <c r="V47" s="4">
        <f t="shared" si="1"/>
        <v>0.51999999999999957</v>
      </c>
      <c r="W47" s="4">
        <f t="shared" si="2"/>
        <v>0.77999999999999936</v>
      </c>
      <c r="X47" s="4"/>
      <c r="Y47" s="4"/>
      <c r="Z47" s="7"/>
      <c r="AA47" s="7"/>
      <c r="AB47" s="4"/>
      <c r="AC47" s="4"/>
      <c r="AD47" s="4">
        <v>1</v>
      </c>
      <c r="AE47" s="4"/>
      <c r="AF47" s="4">
        <f t="shared" si="3"/>
        <v>348</v>
      </c>
      <c r="AG47" s="4">
        <f t="shared" si="4"/>
        <v>7</v>
      </c>
      <c r="AH47" s="4">
        <f t="shared" si="5"/>
        <v>10.5</v>
      </c>
      <c r="AI47" s="4"/>
      <c r="AJ47" s="4"/>
      <c r="AK47" s="7"/>
      <c r="AL47" s="7"/>
      <c r="AM47" s="4"/>
      <c r="AN47" s="4"/>
      <c r="AO47" s="4"/>
      <c r="AP47" s="4">
        <f t="shared" si="6"/>
        <v>7.5</v>
      </c>
      <c r="AQ47" s="4">
        <f t="shared" si="7"/>
        <v>341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25">
      <c r="A48" s="1">
        <v>43916</v>
      </c>
      <c r="B48" t="s">
        <v>324</v>
      </c>
      <c r="C48" t="s">
        <v>192</v>
      </c>
      <c r="D48">
        <v>3</v>
      </c>
      <c r="E48">
        <v>1</v>
      </c>
      <c r="F48">
        <v>1</v>
      </c>
      <c r="G48" t="s">
        <v>12</v>
      </c>
      <c r="H48" t="s">
        <v>13</v>
      </c>
      <c r="I48">
        <v>3.8800000000000001E-2</v>
      </c>
      <c r="J48">
        <v>0.79200000000000004</v>
      </c>
      <c r="K48">
        <v>13</v>
      </c>
      <c r="L48" t="s">
        <v>14</v>
      </c>
      <c r="M48" t="s">
        <v>13</v>
      </c>
      <c r="N48">
        <v>0.81699999999999995</v>
      </c>
      <c r="O48">
        <v>12.5</v>
      </c>
      <c r="P48">
        <v>365</v>
      </c>
      <c r="Q48" s="4"/>
      <c r="R48" s="4">
        <v>1.5</v>
      </c>
      <c r="S48" s="4">
        <v>1</v>
      </c>
      <c r="T48" s="4"/>
      <c r="U48" s="4">
        <f t="shared" si="0"/>
        <v>13</v>
      </c>
      <c r="V48" s="4">
        <f t="shared" si="1"/>
        <v>5.5</v>
      </c>
      <c r="W48" s="4">
        <f t="shared" si="2"/>
        <v>8.25</v>
      </c>
      <c r="X48" s="5"/>
      <c r="Y48" s="5"/>
      <c r="Z48" s="4"/>
      <c r="AA48" s="4"/>
      <c r="AB48" s="5"/>
      <c r="AC48" s="5"/>
      <c r="AD48" s="4">
        <v>1</v>
      </c>
      <c r="AE48" s="4"/>
      <c r="AF48" s="4">
        <f t="shared" si="3"/>
        <v>365</v>
      </c>
      <c r="AG48" s="4">
        <f t="shared" si="4"/>
        <v>24</v>
      </c>
      <c r="AH48" s="4">
        <f t="shared" si="5"/>
        <v>36</v>
      </c>
      <c r="AI48" s="5"/>
      <c r="AJ48" s="5"/>
      <c r="AK48" s="4"/>
      <c r="AL48" s="4"/>
      <c r="AM48" s="5"/>
      <c r="AN48" s="5"/>
      <c r="AO48" s="4"/>
      <c r="AP48" s="4">
        <f t="shared" si="6"/>
        <v>7.5</v>
      </c>
      <c r="AQ48" s="4">
        <f t="shared" si="7"/>
        <v>341</v>
      </c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25">
      <c r="A49" s="1">
        <v>43916</v>
      </c>
      <c r="B49" t="s">
        <v>324</v>
      </c>
      <c r="C49" t="s">
        <v>192</v>
      </c>
      <c r="D49">
        <v>4</v>
      </c>
      <c r="E49">
        <v>1</v>
      </c>
      <c r="F49">
        <v>1</v>
      </c>
      <c r="G49" t="s">
        <v>12</v>
      </c>
      <c r="H49" t="s">
        <v>13</v>
      </c>
      <c r="I49">
        <v>4.2900000000000001E-2</v>
      </c>
      <c r="J49">
        <v>0.69399999999999995</v>
      </c>
      <c r="K49">
        <v>11.1</v>
      </c>
      <c r="L49" t="s">
        <v>14</v>
      </c>
      <c r="M49" t="s">
        <v>13</v>
      </c>
      <c r="N49">
        <v>0.85299999999999998</v>
      </c>
      <c r="O49">
        <v>13</v>
      </c>
      <c r="P49">
        <v>382</v>
      </c>
      <c r="Q49" s="4"/>
      <c r="R49" s="4">
        <v>1.5</v>
      </c>
      <c r="S49" s="4">
        <v>1</v>
      </c>
      <c r="T49" s="4"/>
      <c r="U49" s="4">
        <f t="shared" si="0"/>
        <v>11.1</v>
      </c>
      <c r="V49" s="4">
        <f t="shared" si="1"/>
        <v>3.5999999999999996</v>
      </c>
      <c r="W49" s="4">
        <f t="shared" si="2"/>
        <v>5.3999999999999995</v>
      </c>
      <c r="X49" s="5"/>
      <c r="Y49" s="5"/>
      <c r="Z49" s="4"/>
      <c r="AA49" s="4"/>
      <c r="AB49" s="7"/>
      <c r="AC49" s="7"/>
      <c r="AD49" s="4">
        <v>1</v>
      </c>
      <c r="AE49" s="4"/>
      <c r="AF49" s="4">
        <f t="shared" si="3"/>
        <v>382</v>
      </c>
      <c r="AG49" s="4">
        <f t="shared" si="4"/>
        <v>41</v>
      </c>
      <c r="AH49" s="4">
        <f t="shared" si="5"/>
        <v>61.5</v>
      </c>
      <c r="AI49" s="5"/>
      <c r="AJ49" s="5"/>
      <c r="AK49" s="4"/>
      <c r="AL49" s="4"/>
      <c r="AM49" s="7"/>
      <c r="AN49" s="7"/>
      <c r="AO49" s="4"/>
      <c r="AP49" s="4">
        <f t="shared" si="6"/>
        <v>7.5</v>
      </c>
      <c r="AQ49" s="4">
        <f t="shared" si="7"/>
        <v>341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25">
      <c r="A50" s="1">
        <v>43916</v>
      </c>
      <c r="B50" t="s">
        <v>324</v>
      </c>
      <c r="C50" t="s">
        <v>192</v>
      </c>
      <c r="D50">
        <v>5</v>
      </c>
      <c r="E50">
        <v>1</v>
      </c>
      <c r="F50">
        <v>1</v>
      </c>
      <c r="G50" t="s">
        <v>12</v>
      </c>
      <c r="H50" t="s">
        <v>13</v>
      </c>
      <c r="I50">
        <v>4.2000000000000003E-2</v>
      </c>
      <c r="J50">
        <v>0.70699999999999996</v>
      </c>
      <c r="K50">
        <v>11.4</v>
      </c>
      <c r="L50" t="s">
        <v>14</v>
      </c>
      <c r="M50" t="s">
        <v>13</v>
      </c>
      <c r="N50">
        <v>0.85499999999999998</v>
      </c>
      <c r="O50">
        <v>13.1</v>
      </c>
      <c r="P50">
        <v>385</v>
      </c>
      <c r="Q50" s="4"/>
      <c r="R50" s="4">
        <v>1.5</v>
      </c>
      <c r="S50" s="4">
        <v>1</v>
      </c>
      <c r="T50" s="4"/>
      <c r="U50" s="4">
        <f t="shared" si="0"/>
        <v>11.4</v>
      </c>
      <c r="V50" s="4">
        <f t="shared" si="1"/>
        <v>3.9000000000000004</v>
      </c>
      <c r="W50" s="4">
        <f t="shared" si="2"/>
        <v>5.8500000000000005</v>
      </c>
      <c r="X50" s="4"/>
      <c r="Y50" s="4"/>
      <c r="Z50" s="5"/>
      <c r="AA50" s="5"/>
      <c r="AB50" s="5"/>
      <c r="AC50" s="5"/>
      <c r="AD50" s="4">
        <v>1</v>
      </c>
      <c r="AE50" s="4"/>
      <c r="AF50" s="4">
        <f t="shared" si="3"/>
        <v>385</v>
      </c>
      <c r="AG50" s="4">
        <f t="shared" si="4"/>
        <v>44</v>
      </c>
      <c r="AH50" s="4">
        <f t="shared" si="5"/>
        <v>66</v>
      </c>
      <c r="AI50" s="4"/>
      <c r="AJ50" s="4"/>
      <c r="AK50" s="5"/>
      <c r="AL50" s="5"/>
      <c r="AM50" s="5"/>
      <c r="AN50" s="5"/>
      <c r="AO50" s="4"/>
      <c r="AP50" s="4">
        <f t="shared" si="6"/>
        <v>7.5</v>
      </c>
      <c r="AQ50" s="4">
        <f t="shared" si="7"/>
        <v>341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25">
      <c r="A51" s="1">
        <v>43916</v>
      </c>
      <c r="B51" t="s">
        <v>324</v>
      </c>
      <c r="C51" t="s">
        <v>193</v>
      </c>
      <c r="D51">
        <v>6</v>
      </c>
      <c r="E51">
        <v>1</v>
      </c>
      <c r="F51">
        <v>1</v>
      </c>
      <c r="G51" t="s">
        <v>12</v>
      </c>
      <c r="H51" t="s">
        <v>13</v>
      </c>
      <c r="I51">
        <v>4.2200000000000001E-2</v>
      </c>
      <c r="J51">
        <v>0.71199999999999997</v>
      </c>
      <c r="K51">
        <v>11.5</v>
      </c>
      <c r="L51" t="s">
        <v>14</v>
      </c>
      <c r="M51" t="s">
        <v>13</v>
      </c>
      <c r="N51">
        <v>0.84299999999999997</v>
      </c>
      <c r="O51">
        <v>12.9</v>
      </c>
      <c r="P51">
        <v>378</v>
      </c>
      <c r="Q51" s="4"/>
      <c r="R51" s="4">
        <v>1.5</v>
      </c>
      <c r="S51" s="4">
        <v>1</v>
      </c>
      <c r="T51" s="4"/>
      <c r="U51" s="4">
        <f t="shared" si="0"/>
        <v>11.5</v>
      </c>
      <c r="V51" s="4">
        <f t="shared" si="1"/>
        <v>4</v>
      </c>
      <c r="W51" s="4">
        <f t="shared" si="2"/>
        <v>6</v>
      </c>
      <c r="X51" s="5"/>
      <c r="Y51" s="5"/>
      <c r="Z51" s="5"/>
      <c r="AA51" s="5"/>
      <c r="AB51" s="4"/>
      <c r="AC51" s="4"/>
      <c r="AD51" s="4">
        <v>1</v>
      </c>
      <c r="AE51" s="4"/>
      <c r="AF51" s="4">
        <f t="shared" si="3"/>
        <v>378</v>
      </c>
      <c r="AG51" s="4">
        <f t="shared" si="4"/>
        <v>37</v>
      </c>
      <c r="AH51" s="4">
        <f t="shared" si="5"/>
        <v>55.5</v>
      </c>
      <c r="AI51" s="5"/>
      <c r="AJ51" s="5"/>
      <c r="AK51" s="5"/>
      <c r="AL51" s="5"/>
      <c r="AM51" s="4"/>
      <c r="AN51" s="4"/>
      <c r="AO51" s="4"/>
      <c r="AP51" s="4">
        <f>((0*1000)/15025)+7.5</f>
        <v>7.5</v>
      </c>
      <c r="AQ51" s="4">
        <f>((0*10000)/15025)+341</f>
        <v>341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25">
      <c r="A52" s="1">
        <v>43916</v>
      </c>
      <c r="B52" t="s">
        <v>324</v>
      </c>
      <c r="C52" t="s">
        <v>194</v>
      </c>
      <c r="D52">
        <v>7</v>
      </c>
      <c r="E52">
        <v>1</v>
      </c>
      <c r="F52">
        <v>1</v>
      </c>
      <c r="G52" t="s">
        <v>12</v>
      </c>
      <c r="H52" t="s">
        <v>13</v>
      </c>
      <c r="I52">
        <v>0.04</v>
      </c>
      <c r="J52">
        <v>0.69</v>
      </c>
      <c r="K52">
        <v>11</v>
      </c>
      <c r="L52" t="s">
        <v>14</v>
      </c>
      <c r="M52" t="s">
        <v>13</v>
      </c>
      <c r="N52">
        <v>0.86599999999999999</v>
      </c>
      <c r="O52">
        <v>13.3</v>
      </c>
      <c r="P52">
        <v>390</v>
      </c>
      <c r="Q52" s="4"/>
      <c r="R52" s="4">
        <v>1.5</v>
      </c>
      <c r="S52" s="4">
        <v>1</v>
      </c>
      <c r="T52" s="4"/>
      <c r="U52" s="4">
        <f t="shared" si="0"/>
        <v>11</v>
      </c>
      <c r="V52" s="4">
        <f t="shared" si="1"/>
        <v>3.5</v>
      </c>
      <c r="W52" s="4">
        <f t="shared" si="2"/>
        <v>5.25</v>
      </c>
      <c r="X52" s="5"/>
      <c r="Y52" s="5"/>
      <c r="Z52" s="5"/>
      <c r="AA52" s="5"/>
      <c r="AB52" s="4"/>
      <c r="AC52" s="4"/>
      <c r="AD52" s="4">
        <v>1</v>
      </c>
      <c r="AE52" s="4"/>
      <c r="AF52" s="4">
        <f t="shared" si="3"/>
        <v>390</v>
      </c>
      <c r="AG52" s="4">
        <f t="shared" si="4"/>
        <v>49</v>
      </c>
      <c r="AH52" s="4">
        <f t="shared" si="5"/>
        <v>73.5</v>
      </c>
      <c r="AI52" s="5"/>
      <c r="AJ52" s="5"/>
      <c r="AK52" s="5"/>
      <c r="AL52" s="5"/>
      <c r="AM52" s="4"/>
      <c r="AN52" s="4"/>
      <c r="AO52" s="4"/>
      <c r="AP52" s="4">
        <f>((25*1000)/15025)+7.5</f>
        <v>9.1638935108153081</v>
      </c>
      <c r="AQ52" s="4">
        <f>((25*10000)/15025)+341</f>
        <v>357.63893510815308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25">
      <c r="A53" s="1">
        <v>43916</v>
      </c>
      <c r="B53" t="s">
        <v>324</v>
      </c>
      <c r="C53" t="s">
        <v>195</v>
      </c>
      <c r="D53">
        <v>8</v>
      </c>
      <c r="E53">
        <v>1</v>
      </c>
      <c r="F53">
        <v>1</v>
      </c>
      <c r="G53" t="s">
        <v>12</v>
      </c>
      <c r="H53" t="s">
        <v>13</v>
      </c>
      <c r="I53">
        <v>3.9800000000000002E-2</v>
      </c>
      <c r="J53">
        <v>0.68400000000000005</v>
      </c>
      <c r="K53">
        <v>10.9</v>
      </c>
      <c r="L53" t="s">
        <v>14</v>
      </c>
      <c r="M53" t="s">
        <v>13</v>
      </c>
      <c r="N53">
        <v>0.91700000000000004</v>
      </c>
      <c r="O53">
        <v>14.2</v>
      </c>
      <c r="P53">
        <v>416</v>
      </c>
      <c r="Q53" s="4"/>
      <c r="R53" s="4">
        <v>1.5</v>
      </c>
      <c r="S53" s="4">
        <v>1</v>
      </c>
      <c r="T53" s="4"/>
      <c r="U53" s="4">
        <f t="shared" si="0"/>
        <v>10.9</v>
      </c>
      <c r="V53" s="4">
        <f t="shared" si="1"/>
        <v>3.4000000000000004</v>
      </c>
      <c r="W53" s="4">
        <f t="shared" si="2"/>
        <v>5.1000000000000005</v>
      </c>
      <c r="X53" s="5"/>
      <c r="Y53" s="5"/>
      <c r="Z53" s="4"/>
      <c r="AA53" s="4"/>
      <c r="AB53" s="4"/>
      <c r="AC53" s="4"/>
      <c r="AD53" s="4">
        <v>1</v>
      </c>
      <c r="AE53" s="4"/>
      <c r="AF53" s="4">
        <f t="shared" si="3"/>
        <v>416</v>
      </c>
      <c r="AG53" s="4">
        <f t="shared" si="4"/>
        <v>75</v>
      </c>
      <c r="AH53" s="4">
        <f t="shared" si="5"/>
        <v>112.5</v>
      </c>
      <c r="AI53" s="5"/>
      <c r="AJ53" s="5"/>
      <c r="AK53" s="4"/>
      <c r="AL53" s="4"/>
      <c r="AM53" s="4"/>
      <c r="AN53" s="4"/>
      <c r="AO53" s="4"/>
      <c r="AP53" s="4">
        <f>((50*1000)/15050)+7.5</f>
        <v>10.822259136212624</v>
      </c>
      <c r="AQ53" s="4">
        <f>((50*10000)/15050)+341</f>
        <v>374.22259136212625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25">
      <c r="A54" s="1">
        <v>43916</v>
      </c>
      <c r="B54" t="s">
        <v>324</v>
      </c>
      <c r="C54" t="s">
        <v>196</v>
      </c>
      <c r="D54">
        <v>9</v>
      </c>
      <c r="E54">
        <v>1</v>
      </c>
      <c r="F54">
        <v>1</v>
      </c>
      <c r="G54" t="s">
        <v>12</v>
      </c>
      <c r="H54" t="s">
        <v>13</v>
      </c>
      <c r="I54">
        <v>3.9800000000000002E-2</v>
      </c>
      <c r="J54">
        <v>0.69699999999999995</v>
      </c>
      <c r="K54">
        <v>11.2</v>
      </c>
      <c r="L54" t="s">
        <v>14</v>
      </c>
      <c r="M54" t="s">
        <v>13</v>
      </c>
      <c r="N54">
        <v>0.997</v>
      </c>
      <c r="O54">
        <v>15.2</v>
      </c>
      <c r="P54">
        <v>447</v>
      </c>
      <c r="Q54" s="4"/>
      <c r="R54" s="4">
        <v>1.5</v>
      </c>
      <c r="S54" s="4">
        <v>1</v>
      </c>
      <c r="T54" s="4"/>
      <c r="U54" s="4">
        <f t="shared" si="0"/>
        <v>11.2</v>
      </c>
      <c r="V54" s="4">
        <f t="shared" si="1"/>
        <v>3.6999999999999993</v>
      </c>
      <c r="W54" s="4">
        <f t="shared" si="2"/>
        <v>5.5499999999999989</v>
      </c>
      <c r="X54" s="5"/>
      <c r="Y54" s="5"/>
      <c r="Z54" s="7"/>
      <c r="AA54" s="7"/>
      <c r="AB54" s="4"/>
      <c r="AC54" s="4"/>
      <c r="AD54" s="4">
        <v>1</v>
      </c>
      <c r="AE54" s="4"/>
      <c r="AF54" s="4">
        <f t="shared" si="3"/>
        <v>447</v>
      </c>
      <c r="AG54" s="4">
        <f t="shared" si="4"/>
        <v>106</v>
      </c>
      <c r="AH54" s="4">
        <f t="shared" si="5"/>
        <v>159</v>
      </c>
      <c r="AI54" s="5"/>
      <c r="AJ54" s="5"/>
      <c r="AK54" s="7"/>
      <c r="AL54" s="7"/>
      <c r="AM54" s="4"/>
      <c r="AN54" s="4"/>
      <c r="AO54" s="4"/>
      <c r="AP54" s="4">
        <f>((100*1000)/15100)+7.5</f>
        <v>14.122516556291391</v>
      </c>
      <c r="AQ54" s="4">
        <f>((100*10000)/15100)+341</f>
        <v>407.2251655629139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25">
      <c r="A55" s="1">
        <v>43916</v>
      </c>
      <c r="B55" t="s">
        <v>324</v>
      </c>
      <c r="C55" t="s">
        <v>197</v>
      </c>
      <c r="D55">
        <v>10</v>
      </c>
      <c r="E55">
        <v>1</v>
      </c>
      <c r="F55">
        <v>1</v>
      </c>
      <c r="G55" t="s">
        <v>12</v>
      </c>
      <c r="H55" t="s">
        <v>13</v>
      </c>
      <c r="I55">
        <v>5.8500000000000003E-2</v>
      </c>
      <c r="J55">
        <v>1.33</v>
      </c>
      <c r="K55">
        <v>23</v>
      </c>
      <c r="L55" t="s">
        <v>14</v>
      </c>
      <c r="M55" t="s">
        <v>13</v>
      </c>
      <c r="N55">
        <v>1.25</v>
      </c>
      <c r="O55">
        <v>19.399999999999999</v>
      </c>
      <c r="P55">
        <v>569</v>
      </c>
      <c r="Q55" s="4"/>
      <c r="R55" s="4">
        <v>1.5</v>
      </c>
      <c r="S55" s="4">
        <v>1</v>
      </c>
      <c r="T55" s="4"/>
      <c r="U55" s="4">
        <f t="shared" si="0"/>
        <v>23</v>
      </c>
      <c r="V55" s="4">
        <f t="shared" si="1"/>
        <v>15.5</v>
      </c>
      <c r="W55" s="4">
        <f t="shared" si="2"/>
        <v>23.25</v>
      </c>
      <c r="X55" s="4"/>
      <c r="Y55" s="4"/>
      <c r="Z55" s="7"/>
      <c r="AA55" s="7"/>
      <c r="AD55" s="4">
        <v>1</v>
      </c>
      <c r="AE55" s="4"/>
      <c r="AF55" s="4">
        <f t="shared" si="3"/>
        <v>569</v>
      </c>
      <c r="AG55" s="4">
        <f t="shared" si="4"/>
        <v>228</v>
      </c>
      <c r="AH55" s="4">
        <f t="shared" si="5"/>
        <v>342</v>
      </c>
      <c r="AI55" s="4"/>
      <c r="AJ55" s="4"/>
      <c r="AK55" s="7"/>
      <c r="AL55" s="7"/>
      <c r="AO55" s="4"/>
      <c r="AP55" s="4">
        <f>((250*1000)/1520)+7.5</f>
        <v>171.97368421052633</v>
      </c>
      <c r="AQ55" s="4">
        <f>((250*10000)/15250)+341</f>
        <v>504.93442622950818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25">
      <c r="A56" s="1">
        <v>43916</v>
      </c>
      <c r="B56" t="s">
        <v>324</v>
      </c>
      <c r="C56" t="s">
        <v>198</v>
      </c>
      <c r="D56">
        <v>11</v>
      </c>
      <c r="E56">
        <v>1</v>
      </c>
      <c r="F56">
        <v>1</v>
      </c>
      <c r="G56" t="s">
        <v>12</v>
      </c>
      <c r="H56" t="s">
        <v>13</v>
      </c>
      <c r="I56">
        <v>9.5100000000000004E-2</v>
      </c>
      <c r="J56">
        <v>2.11</v>
      </c>
      <c r="K56">
        <v>37.700000000000003</v>
      </c>
      <c r="L56" t="s">
        <v>14</v>
      </c>
      <c r="M56" t="s">
        <v>13</v>
      </c>
      <c r="N56">
        <v>1.62</v>
      </c>
      <c r="O56">
        <v>25.3</v>
      </c>
      <c r="P56">
        <v>745</v>
      </c>
      <c r="Q56" s="4"/>
      <c r="R56" s="4">
        <v>1.5</v>
      </c>
      <c r="S56" s="4">
        <v>1</v>
      </c>
      <c r="T56" s="4"/>
      <c r="U56" s="4">
        <f t="shared" si="0"/>
        <v>37.700000000000003</v>
      </c>
      <c r="V56" s="4">
        <f t="shared" si="1"/>
        <v>30.200000000000003</v>
      </c>
      <c r="W56" s="4">
        <f t="shared" si="2"/>
        <v>45.300000000000004</v>
      </c>
      <c r="X56" s="5"/>
      <c r="Y56" s="5"/>
      <c r="Z56" s="4"/>
      <c r="AA56" s="4"/>
      <c r="AB56" s="5"/>
      <c r="AC56" s="5"/>
      <c r="AD56" s="4">
        <v>1</v>
      </c>
      <c r="AE56" s="4"/>
      <c r="AF56" s="4">
        <f t="shared" si="3"/>
        <v>745</v>
      </c>
      <c r="AG56" s="4">
        <f t="shared" si="4"/>
        <v>404</v>
      </c>
      <c r="AH56" s="4">
        <f t="shared" si="5"/>
        <v>606</v>
      </c>
      <c r="AI56" s="5"/>
      <c r="AJ56" s="5"/>
      <c r="AK56" s="4"/>
      <c r="AL56" s="4"/>
      <c r="AM56" s="5"/>
      <c r="AN56" s="5"/>
      <c r="AO56" s="4"/>
      <c r="AP56" s="4">
        <f>((500*1000)/15500)+7.5</f>
        <v>39.758064516129032</v>
      </c>
      <c r="AQ56" s="4">
        <f>((500*10000)/15500)+341</f>
        <v>663.58064516129025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25">
      <c r="A57" s="1">
        <v>43916</v>
      </c>
      <c r="B57" t="s">
        <v>324</v>
      </c>
      <c r="C57" t="s">
        <v>199</v>
      </c>
      <c r="D57">
        <v>12</v>
      </c>
      <c r="E57">
        <v>1</v>
      </c>
      <c r="F57">
        <v>1</v>
      </c>
      <c r="G57" t="s">
        <v>12</v>
      </c>
      <c r="H57" t="s">
        <v>13</v>
      </c>
      <c r="I57">
        <v>0.185</v>
      </c>
      <c r="J57">
        <v>3.6</v>
      </c>
      <c r="K57">
        <v>65.400000000000006</v>
      </c>
      <c r="L57" t="s">
        <v>14</v>
      </c>
      <c r="M57" t="s">
        <v>13</v>
      </c>
      <c r="N57">
        <v>2.34</v>
      </c>
      <c r="O57">
        <v>36.4</v>
      </c>
      <c r="P57">
        <v>1080</v>
      </c>
      <c r="Q57" s="4"/>
      <c r="R57" s="4">
        <v>1.5</v>
      </c>
      <c r="S57" s="4">
        <v>1</v>
      </c>
      <c r="T57" s="4"/>
      <c r="U57" s="4">
        <f t="shared" si="0"/>
        <v>65.400000000000006</v>
      </c>
      <c r="V57" s="4">
        <f t="shared" si="1"/>
        <v>57.900000000000006</v>
      </c>
      <c r="W57" s="4">
        <f t="shared" si="2"/>
        <v>86.850000000000009</v>
      </c>
      <c r="X57" s="5"/>
      <c r="Y57" s="5"/>
      <c r="Z57" s="4"/>
      <c r="AA57" s="4"/>
      <c r="AB57" s="4"/>
      <c r="AC57" s="4"/>
      <c r="AD57" s="4">
        <v>1</v>
      </c>
      <c r="AE57" s="4"/>
      <c r="AF57" s="4">
        <f t="shared" si="3"/>
        <v>1080</v>
      </c>
      <c r="AG57" s="4">
        <f t="shared" si="4"/>
        <v>739</v>
      </c>
      <c r="AH57" s="4">
        <f t="shared" si="5"/>
        <v>1108.5</v>
      </c>
      <c r="AI57" s="5"/>
      <c r="AJ57" s="5"/>
      <c r="AK57" s="4"/>
      <c r="AL57" s="4"/>
      <c r="AM57" s="4"/>
      <c r="AN57" s="4"/>
      <c r="AO57" s="4"/>
      <c r="AP57" s="4">
        <f>((1000*1000)/16000)+7.5</f>
        <v>70</v>
      </c>
      <c r="AQ57" s="4">
        <f>((1000*10000)/16000)+341</f>
        <v>966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25">
      <c r="A58" s="1">
        <v>43916</v>
      </c>
      <c r="B58" t="s">
        <v>324</v>
      </c>
      <c r="C58" t="s">
        <v>200</v>
      </c>
      <c r="D58">
        <v>13</v>
      </c>
      <c r="E58">
        <v>1</v>
      </c>
      <c r="F58">
        <v>1</v>
      </c>
      <c r="G58" t="s">
        <v>12</v>
      </c>
      <c r="H58" t="s">
        <v>13</v>
      </c>
      <c r="I58">
        <v>0.29899999999999999</v>
      </c>
      <c r="J58">
        <v>6.18</v>
      </c>
      <c r="K58">
        <v>113</v>
      </c>
      <c r="L58" t="s">
        <v>14</v>
      </c>
      <c r="M58" t="s">
        <v>13</v>
      </c>
      <c r="N58">
        <v>3</v>
      </c>
      <c r="O58">
        <v>47.1</v>
      </c>
      <c r="P58">
        <v>1400</v>
      </c>
      <c r="Q58" s="4"/>
      <c r="R58" s="4">
        <v>1.5</v>
      </c>
      <c r="S58" s="4">
        <v>1</v>
      </c>
      <c r="T58" s="4"/>
      <c r="U58" s="4">
        <f t="shared" si="0"/>
        <v>113</v>
      </c>
      <c r="V58" s="4">
        <f t="shared" si="1"/>
        <v>105.5</v>
      </c>
      <c r="W58" s="4">
        <f t="shared" si="2"/>
        <v>158.25</v>
      </c>
      <c r="X58" s="4"/>
      <c r="Y58" s="4"/>
      <c r="Z58" s="4"/>
      <c r="AA58" s="4"/>
      <c r="AB58" s="4"/>
      <c r="AC58" s="4"/>
      <c r="AD58" s="4">
        <v>3</v>
      </c>
      <c r="AE58" s="4" t="s">
        <v>410</v>
      </c>
      <c r="AF58" s="4">
        <f t="shared" si="3"/>
        <v>1400</v>
      </c>
      <c r="AG58" s="4">
        <f t="shared" si="4"/>
        <v>1059</v>
      </c>
      <c r="AH58" s="4">
        <f t="shared" si="5"/>
        <v>1588.5</v>
      </c>
      <c r="AI58" s="4"/>
      <c r="AJ58" s="4"/>
      <c r="AK58" s="4"/>
      <c r="AL58" s="4"/>
      <c r="AM58" s="4"/>
      <c r="AN58" s="4"/>
      <c r="AO58" s="4"/>
      <c r="AP58" s="4">
        <f>((1500*1000)/16500)+7.5</f>
        <v>98.409090909090907</v>
      </c>
      <c r="AQ58" s="4">
        <f>((1500*10000)/16500)+341</f>
        <v>1250.090909090909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25">
      <c r="A59" s="1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25">
      <c r="A60" s="1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25">
      <c r="A61" s="1">
        <v>43917</v>
      </c>
      <c r="B61" t="s">
        <v>393</v>
      </c>
      <c r="C61" t="s">
        <v>395</v>
      </c>
      <c r="D61" t="s">
        <v>16</v>
      </c>
      <c r="E61">
        <v>1</v>
      </c>
      <c r="F61">
        <v>1</v>
      </c>
      <c r="G61" t="s">
        <v>12</v>
      </c>
      <c r="H61" t="s">
        <v>13</v>
      </c>
      <c r="I61">
        <v>0.44600000000000001</v>
      </c>
      <c r="J61">
        <v>7.9</v>
      </c>
      <c r="K61">
        <v>150</v>
      </c>
      <c r="L61" t="s">
        <v>14</v>
      </c>
      <c r="M61" t="s">
        <v>13</v>
      </c>
      <c r="N61">
        <v>3.63</v>
      </c>
      <c r="O61">
        <v>58.8</v>
      </c>
      <c r="P61">
        <v>1500</v>
      </c>
      <c r="R61" s="4">
        <v>1</v>
      </c>
      <c r="S61" s="4">
        <v>1</v>
      </c>
      <c r="T61" s="4"/>
      <c r="U61" s="4">
        <f t="shared" ref="U61:U76" si="8">K61</f>
        <v>150</v>
      </c>
      <c r="V61" s="4">
        <f t="shared" ref="V61:V76" si="9">IF(R61=1,U61,(U61-7.5))</f>
        <v>150</v>
      </c>
      <c r="W61" s="4">
        <f t="shared" ref="W61:W76" si="10">IF(R61=1,U61,(V61*R61))</f>
        <v>150</v>
      </c>
      <c r="AD61" s="4">
        <v>1</v>
      </c>
      <c r="AE61" s="4"/>
      <c r="AF61" s="4">
        <f t="shared" ref="AF61:AF76" si="11">P61</f>
        <v>1500</v>
      </c>
      <c r="AG61" s="4">
        <f t="shared" ref="AG61:AG76" si="12">IF(R61=1,AF61,(AF61-341))</f>
        <v>1500</v>
      </c>
      <c r="AH61" s="4">
        <f t="shared" ref="AH61:AH76" si="13">IF(R61=1,AF61,(AG61*R61))</f>
        <v>1500</v>
      </c>
      <c r="AQ61" s="4">
        <v>1500</v>
      </c>
    </row>
    <row r="62" spans="1:70" x14ac:dyDescent="0.25">
      <c r="A62" s="1">
        <v>43917</v>
      </c>
      <c r="B62" t="s">
        <v>393</v>
      </c>
      <c r="C62" t="s">
        <v>395</v>
      </c>
      <c r="D62" t="s">
        <v>16</v>
      </c>
      <c r="E62">
        <v>1</v>
      </c>
      <c r="F62">
        <v>1</v>
      </c>
      <c r="G62" t="s">
        <v>12</v>
      </c>
      <c r="H62" t="s">
        <v>13</v>
      </c>
      <c r="I62">
        <v>0.44700000000000001</v>
      </c>
      <c r="J62">
        <v>7.94</v>
      </c>
      <c r="K62">
        <v>150</v>
      </c>
      <c r="L62" t="s">
        <v>14</v>
      </c>
      <c r="M62" t="s">
        <v>13</v>
      </c>
      <c r="N62">
        <v>3.56</v>
      </c>
      <c r="O62">
        <v>57.8</v>
      </c>
      <c r="P62">
        <v>1500</v>
      </c>
      <c r="R62" s="4">
        <v>1</v>
      </c>
      <c r="S62" s="4">
        <v>1</v>
      </c>
      <c r="T62" s="4"/>
      <c r="U62" s="4">
        <f t="shared" si="8"/>
        <v>150</v>
      </c>
      <c r="V62" s="4">
        <f t="shared" si="9"/>
        <v>150</v>
      </c>
      <c r="W62" s="4">
        <f t="shared" si="10"/>
        <v>150</v>
      </c>
      <c r="AD62" s="4">
        <v>1</v>
      </c>
      <c r="AE62" s="4"/>
      <c r="AF62" s="4">
        <f t="shared" si="11"/>
        <v>1500</v>
      </c>
      <c r="AG62" s="4">
        <f t="shared" si="12"/>
        <v>1500</v>
      </c>
      <c r="AH62" s="4">
        <f t="shared" si="13"/>
        <v>1500</v>
      </c>
      <c r="AQ62" s="4">
        <v>1500</v>
      </c>
    </row>
    <row r="63" spans="1:70" x14ac:dyDescent="0.25">
      <c r="A63" s="1">
        <v>43917</v>
      </c>
      <c r="B63" t="s">
        <v>393</v>
      </c>
      <c r="C63" t="s">
        <v>24</v>
      </c>
      <c r="D63" t="s">
        <v>17</v>
      </c>
      <c r="E63">
        <v>1</v>
      </c>
      <c r="F63">
        <v>1</v>
      </c>
      <c r="G63" t="s">
        <v>12</v>
      </c>
      <c r="H63" t="s">
        <v>13</v>
      </c>
      <c r="I63">
        <v>0.29099999999999998</v>
      </c>
      <c r="J63">
        <v>5.16</v>
      </c>
      <c r="K63">
        <v>100</v>
      </c>
      <c r="L63" t="s">
        <v>14</v>
      </c>
      <c r="M63" t="s">
        <v>13</v>
      </c>
      <c r="N63">
        <v>2.35</v>
      </c>
      <c r="O63">
        <v>38.4</v>
      </c>
      <c r="P63">
        <v>1000</v>
      </c>
      <c r="R63" s="4">
        <v>1</v>
      </c>
      <c r="S63" s="4">
        <v>1</v>
      </c>
      <c r="T63" s="4"/>
      <c r="U63" s="4">
        <f t="shared" si="8"/>
        <v>100</v>
      </c>
      <c r="V63" s="4">
        <f t="shared" si="9"/>
        <v>100</v>
      </c>
      <c r="W63" s="4">
        <f t="shared" si="10"/>
        <v>100</v>
      </c>
      <c r="AD63" s="4">
        <v>1</v>
      </c>
      <c r="AE63" s="4"/>
      <c r="AF63" s="4">
        <f t="shared" si="11"/>
        <v>1000</v>
      </c>
      <c r="AG63" s="4">
        <f t="shared" si="12"/>
        <v>1000</v>
      </c>
      <c r="AH63" s="4">
        <f t="shared" si="13"/>
        <v>1000</v>
      </c>
      <c r="AQ63" s="4">
        <v>1000</v>
      </c>
    </row>
    <row r="64" spans="1:70" x14ac:dyDescent="0.25">
      <c r="A64" s="1">
        <v>43917</v>
      </c>
      <c r="B64" t="s">
        <v>393</v>
      </c>
      <c r="C64" t="s">
        <v>24</v>
      </c>
      <c r="D64" t="s">
        <v>17</v>
      </c>
      <c r="E64">
        <v>1</v>
      </c>
      <c r="F64">
        <v>1</v>
      </c>
      <c r="G64" t="s">
        <v>12</v>
      </c>
      <c r="H64" t="s">
        <v>13</v>
      </c>
      <c r="I64">
        <v>0.29299999999999998</v>
      </c>
      <c r="J64">
        <v>5.23</v>
      </c>
      <c r="K64">
        <v>100</v>
      </c>
      <c r="L64" t="s">
        <v>14</v>
      </c>
      <c r="M64" t="s">
        <v>13</v>
      </c>
      <c r="N64">
        <v>2.36</v>
      </c>
      <c r="O64">
        <v>38.5</v>
      </c>
      <c r="P64">
        <v>1000</v>
      </c>
      <c r="R64" s="4">
        <v>1</v>
      </c>
      <c r="S64" s="4">
        <v>1</v>
      </c>
      <c r="T64" s="4"/>
      <c r="U64" s="4">
        <f t="shared" si="8"/>
        <v>100</v>
      </c>
      <c r="V64" s="4">
        <f t="shared" si="9"/>
        <v>100</v>
      </c>
      <c r="W64" s="4">
        <f t="shared" si="10"/>
        <v>100</v>
      </c>
      <c r="AD64" s="4">
        <v>1</v>
      </c>
      <c r="AE64" s="4"/>
      <c r="AF64" s="4">
        <f t="shared" si="11"/>
        <v>1000</v>
      </c>
      <c r="AG64" s="4">
        <f t="shared" si="12"/>
        <v>1000</v>
      </c>
      <c r="AH64" s="4">
        <f t="shared" si="13"/>
        <v>1000</v>
      </c>
      <c r="AQ64" s="4">
        <v>1000</v>
      </c>
    </row>
    <row r="65" spans="1:43" x14ac:dyDescent="0.25">
      <c r="A65" s="1">
        <v>43917</v>
      </c>
      <c r="B65" t="s">
        <v>393</v>
      </c>
      <c r="C65" t="s">
        <v>25</v>
      </c>
      <c r="D65" t="s">
        <v>11</v>
      </c>
      <c r="E65">
        <v>1</v>
      </c>
      <c r="F65">
        <v>1</v>
      </c>
      <c r="G65" t="s">
        <v>12</v>
      </c>
      <c r="H65" t="s">
        <v>13</v>
      </c>
      <c r="I65">
        <v>0.13600000000000001</v>
      </c>
      <c r="J65">
        <v>2.42</v>
      </c>
      <c r="K65">
        <v>50</v>
      </c>
      <c r="L65" t="s">
        <v>14</v>
      </c>
      <c r="M65" t="s">
        <v>13</v>
      </c>
      <c r="N65">
        <v>1.0900000000000001</v>
      </c>
      <c r="O65">
        <v>18</v>
      </c>
      <c r="P65">
        <v>500</v>
      </c>
      <c r="R65" s="4">
        <v>1</v>
      </c>
      <c r="S65" s="4">
        <v>1</v>
      </c>
      <c r="T65" s="4"/>
      <c r="U65" s="4">
        <f t="shared" si="8"/>
        <v>50</v>
      </c>
      <c r="V65" s="4">
        <f t="shared" si="9"/>
        <v>50</v>
      </c>
      <c r="W65" s="4">
        <f t="shared" si="10"/>
        <v>50</v>
      </c>
      <c r="AD65" s="4">
        <v>1</v>
      </c>
      <c r="AE65" s="4"/>
      <c r="AF65" s="4">
        <f t="shared" si="11"/>
        <v>500</v>
      </c>
      <c r="AG65" s="4">
        <f t="shared" si="12"/>
        <v>500</v>
      </c>
      <c r="AH65" s="4">
        <f t="shared" si="13"/>
        <v>500</v>
      </c>
      <c r="AQ65" s="4">
        <v>500</v>
      </c>
    </row>
    <row r="66" spans="1:43" x14ac:dyDescent="0.25">
      <c r="A66" s="1">
        <v>43917</v>
      </c>
      <c r="B66" t="s">
        <v>393</v>
      </c>
      <c r="C66" t="s">
        <v>25</v>
      </c>
      <c r="D66" t="s">
        <v>11</v>
      </c>
      <c r="E66">
        <v>1</v>
      </c>
      <c r="F66">
        <v>1</v>
      </c>
      <c r="G66" t="s">
        <v>12</v>
      </c>
      <c r="H66" t="s">
        <v>13</v>
      </c>
      <c r="I66">
        <v>0.13600000000000001</v>
      </c>
      <c r="J66">
        <v>2.4300000000000002</v>
      </c>
      <c r="K66">
        <v>50</v>
      </c>
      <c r="L66" t="s">
        <v>14</v>
      </c>
      <c r="M66" t="s">
        <v>13</v>
      </c>
      <c r="N66">
        <v>1.17</v>
      </c>
      <c r="O66">
        <v>19.399999999999999</v>
      </c>
      <c r="P66">
        <v>500</v>
      </c>
      <c r="R66" s="4">
        <v>1</v>
      </c>
      <c r="S66" s="4">
        <v>1</v>
      </c>
      <c r="T66" s="4"/>
      <c r="U66" s="4">
        <f t="shared" si="8"/>
        <v>50</v>
      </c>
      <c r="V66" s="4">
        <f t="shared" si="9"/>
        <v>50</v>
      </c>
      <c r="W66" s="4">
        <f t="shared" si="10"/>
        <v>50</v>
      </c>
      <c r="AD66" s="4">
        <v>1</v>
      </c>
      <c r="AE66" s="4"/>
      <c r="AF66" s="4">
        <f t="shared" si="11"/>
        <v>500</v>
      </c>
      <c r="AG66" s="4">
        <f t="shared" si="12"/>
        <v>500</v>
      </c>
      <c r="AH66" s="4">
        <f t="shared" si="13"/>
        <v>500</v>
      </c>
      <c r="AQ66" s="4">
        <v>500</v>
      </c>
    </row>
    <row r="67" spans="1:43" x14ac:dyDescent="0.25">
      <c r="A67" s="1">
        <v>43917</v>
      </c>
      <c r="B67" t="s">
        <v>393</v>
      </c>
      <c r="C67" t="s">
        <v>26</v>
      </c>
      <c r="D67" t="s">
        <v>18</v>
      </c>
      <c r="E67">
        <v>1</v>
      </c>
      <c r="F67">
        <v>1</v>
      </c>
      <c r="G67" t="s">
        <v>12</v>
      </c>
      <c r="H67" t="s">
        <v>13</v>
      </c>
      <c r="I67">
        <v>5.9799999999999999E-2</v>
      </c>
      <c r="J67">
        <v>1.06</v>
      </c>
      <c r="K67">
        <v>25</v>
      </c>
      <c r="L67" t="s">
        <v>14</v>
      </c>
      <c r="M67" t="s">
        <v>13</v>
      </c>
      <c r="N67">
        <v>0.57099999999999995</v>
      </c>
      <c r="O67">
        <v>9.5500000000000007</v>
      </c>
      <c r="P67">
        <v>250</v>
      </c>
      <c r="R67" s="4">
        <v>1</v>
      </c>
      <c r="S67" s="4">
        <v>1</v>
      </c>
      <c r="T67" s="4"/>
      <c r="U67" s="4">
        <f t="shared" si="8"/>
        <v>25</v>
      </c>
      <c r="V67" s="4">
        <f t="shared" si="9"/>
        <v>25</v>
      </c>
      <c r="W67" s="4">
        <f t="shared" si="10"/>
        <v>25</v>
      </c>
      <c r="AD67" s="4">
        <v>1</v>
      </c>
      <c r="AE67" s="4"/>
      <c r="AF67" s="4">
        <f t="shared" si="11"/>
        <v>250</v>
      </c>
      <c r="AG67" s="4">
        <f t="shared" si="12"/>
        <v>250</v>
      </c>
      <c r="AH67" s="4">
        <f t="shared" si="13"/>
        <v>250</v>
      </c>
      <c r="AQ67" s="4">
        <v>250</v>
      </c>
    </row>
    <row r="68" spans="1:43" x14ac:dyDescent="0.25">
      <c r="A68" s="1">
        <v>43917</v>
      </c>
      <c r="B68" t="s">
        <v>393</v>
      </c>
      <c r="C68" t="s">
        <v>26</v>
      </c>
      <c r="D68" t="s">
        <v>18</v>
      </c>
      <c r="E68">
        <v>1</v>
      </c>
      <c r="F68">
        <v>1</v>
      </c>
      <c r="G68" t="s">
        <v>12</v>
      </c>
      <c r="H68" t="s">
        <v>13</v>
      </c>
      <c r="I68">
        <v>5.9200000000000003E-2</v>
      </c>
      <c r="J68">
        <v>1.05</v>
      </c>
      <c r="K68">
        <v>25</v>
      </c>
      <c r="L68" t="s">
        <v>14</v>
      </c>
      <c r="M68" t="s">
        <v>13</v>
      </c>
      <c r="N68">
        <v>0.56699999999999995</v>
      </c>
      <c r="O68">
        <v>9.6199999999999992</v>
      </c>
      <c r="P68">
        <v>250</v>
      </c>
      <c r="R68" s="4">
        <v>1</v>
      </c>
      <c r="S68" s="4">
        <v>1</v>
      </c>
      <c r="T68" s="4"/>
      <c r="U68" s="4">
        <f t="shared" si="8"/>
        <v>25</v>
      </c>
      <c r="V68" s="4">
        <f t="shared" si="9"/>
        <v>25</v>
      </c>
      <c r="W68" s="4">
        <f t="shared" si="10"/>
        <v>25</v>
      </c>
      <c r="AD68" s="4">
        <v>1</v>
      </c>
      <c r="AE68" s="4"/>
      <c r="AF68" s="4">
        <f t="shared" si="11"/>
        <v>250</v>
      </c>
      <c r="AG68" s="4">
        <f t="shared" si="12"/>
        <v>250</v>
      </c>
      <c r="AH68" s="4">
        <f t="shared" si="13"/>
        <v>250</v>
      </c>
      <c r="AQ68" s="4">
        <v>250</v>
      </c>
    </row>
    <row r="69" spans="1:43" x14ac:dyDescent="0.25">
      <c r="A69" s="1">
        <v>43917</v>
      </c>
      <c r="B69" t="s">
        <v>393</v>
      </c>
      <c r="C69" t="s">
        <v>27</v>
      </c>
      <c r="D69" t="s">
        <v>19</v>
      </c>
      <c r="E69">
        <v>1</v>
      </c>
      <c r="F69">
        <v>1</v>
      </c>
      <c r="G69" t="s">
        <v>12</v>
      </c>
      <c r="H69" t="s">
        <v>13</v>
      </c>
      <c r="I69">
        <v>1.4999999999999999E-2</v>
      </c>
      <c r="J69">
        <v>0.24299999999999999</v>
      </c>
      <c r="K69">
        <v>10</v>
      </c>
      <c r="L69" t="s">
        <v>14</v>
      </c>
      <c r="M69" t="s">
        <v>13</v>
      </c>
      <c r="N69">
        <v>0.22900000000000001</v>
      </c>
      <c r="O69">
        <v>3.83</v>
      </c>
      <c r="P69">
        <v>100</v>
      </c>
      <c r="R69" s="4">
        <v>1</v>
      </c>
      <c r="S69" s="4">
        <v>1</v>
      </c>
      <c r="T69" s="4"/>
      <c r="U69" s="4">
        <f t="shared" si="8"/>
        <v>10</v>
      </c>
      <c r="V69" s="4">
        <f t="shared" si="9"/>
        <v>10</v>
      </c>
      <c r="W69" s="4">
        <f t="shared" si="10"/>
        <v>10</v>
      </c>
      <c r="AD69" s="4">
        <v>1</v>
      </c>
      <c r="AE69" s="4"/>
      <c r="AF69" s="4">
        <f t="shared" si="11"/>
        <v>100</v>
      </c>
      <c r="AG69" s="4">
        <f t="shared" si="12"/>
        <v>100</v>
      </c>
      <c r="AH69" s="4">
        <f t="shared" si="13"/>
        <v>100</v>
      </c>
      <c r="AQ69" s="4">
        <v>100</v>
      </c>
    </row>
    <row r="70" spans="1:43" x14ac:dyDescent="0.25">
      <c r="A70" s="1">
        <v>43917</v>
      </c>
      <c r="B70" t="s">
        <v>393</v>
      </c>
      <c r="C70" t="s">
        <v>27</v>
      </c>
      <c r="D70" t="s">
        <v>19</v>
      </c>
      <c r="E70">
        <v>1</v>
      </c>
      <c r="F70">
        <v>1</v>
      </c>
      <c r="G70" t="s">
        <v>12</v>
      </c>
      <c r="H70" t="s">
        <v>13</v>
      </c>
      <c r="I70">
        <v>1.5599999999999999E-2</v>
      </c>
      <c r="J70">
        <v>0.27500000000000002</v>
      </c>
      <c r="K70">
        <v>10</v>
      </c>
      <c r="L70" t="s">
        <v>14</v>
      </c>
      <c r="M70" t="s">
        <v>13</v>
      </c>
      <c r="N70">
        <v>0.23</v>
      </c>
      <c r="O70">
        <v>3.96</v>
      </c>
      <c r="P70">
        <v>100</v>
      </c>
      <c r="R70" s="4">
        <v>1</v>
      </c>
      <c r="S70" s="4">
        <v>1</v>
      </c>
      <c r="T70" s="4"/>
      <c r="U70" s="4">
        <f t="shared" si="8"/>
        <v>10</v>
      </c>
      <c r="V70" s="4">
        <f t="shared" si="9"/>
        <v>10</v>
      </c>
      <c r="W70" s="4">
        <f t="shared" si="10"/>
        <v>10</v>
      </c>
      <c r="AD70" s="4">
        <v>1</v>
      </c>
      <c r="AE70" s="4"/>
      <c r="AF70" s="4">
        <f t="shared" si="11"/>
        <v>100</v>
      </c>
      <c r="AG70" s="4">
        <f t="shared" si="12"/>
        <v>100</v>
      </c>
      <c r="AH70" s="4">
        <f t="shared" si="13"/>
        <v>100</v>
      </c>
      <c r="AQ70" s="4">
        <v>100</v>
      </c>
    </row>
    <row r="71" spans="1:43" x14ac:dyDescent="0.25">
      <c r="A71" s="1">
        <v>43917</v>
      </c>
      <c r="B71" t="s">
        <v>393</v>
      </c>
      <c r="C71" t="s">
        <v>28</v>
      </c>
      <c r="D71" t="s">
        <v>20</v>
      </c>
      <c r="E71">
        <v>1</v>
      </c>
      <c r="F71">
        <v>1</v>
      </c>
      <c r="G71" t="s">
        <v>12</v>
      </c>
      <c r="H71" t="s">
        <v>13</v>
      </c>
      <c r="I71">
        <v>4.6299999999999996E-3</v>
      </c>
      <c r="J71">
        <v>6.88E-2</v>
      </c>
      <c r="K71">
        <v>5</v>
      </c>
      <c r="L71" t="s">
        <v>14</v>
      </c>
      <c r="M71" t="s">
        <v>13</v>
      </c>
      <c r="N71">
        <v>0.112</v>
      </c>
      <c r="O71">
        <v>1.94</v>
      </c>
      <c r="P71">
        <v>50</v>
      </c>
      <c r="R71" s="4">
        <v>1</v>
      </c>
      <c r="S71" s="4">
        <v>1</v>
      </c>
      <c r="T71" s="4"/>
      <c r="U71" s="4">
        <f t="shared" si="8"/>
        <v>5</v>
      </c>
      <c r="V71" s="4">
        <f t="shared" si="9"/>
        <v>5</v>
      </c>
      <c r="W71" s="4">
        <f t="shared" si="10"/>
        <v>5</v>
      </c>
      <c r="AD71" s="4">
        <v>1</v>
      </c>
      <c r="AE71" s="4"/>
      <c r="AF71" s="4">
        <f t="shared" si="11"/>
        <v>50</v>
      </c>
      <c r="AG71" s="4">
        <f t="shared" si="12"/>
        <v>50</v>
      </c>
      <c r="AH71" s="4">
        <f t="shared" si="13"/>
        <v>50</v>
      </c>
      <c r="AQ71" s="4">
        <v>50</v>
      </c>
    </row>
    <row r="72" spans="1:43" x14ac:dyDescent="0.25">
      <c r="A72" s="1">
        <v>43917</v>
      </c>
      <c r="B72" t="s">
        <v>393</v>
      </c>
      <c r="C72" t="s">
        <v>28</v>
      </c>
      <c r="D72" t="s">
        <v>20</v>
      </c>
      <c r="E72">
        <v>1</v>
      </c>
      <c r="F72">
        <v>1</v>
      </c>
      <c r="G72" t="s">
        <v>12</v>
      </c>
      <c r="H72" t="s">
        <v>13</v>
      </c>
      <c r="I72">
        <v>4.0899999999999999E-3</v>
      </c>
      <c r="J72">
        <v>3.6499999999999998E-2</v>
      </c>
      <c r="K72">
        <v>5</v>
      </c>
      <c r="L72" t="s">
        <v>14</v>
      </c>
      <c r="M72" t="s">
        <v>13</v>
      </c>
      <c r="N72">
        <v>0.112</v>
      </c>
      <c r="O72">
        <v>1.97</v>
      </c>
      <c r="P72">
        <v>50</v>
      </c>
      <c r="R72" s="4">
        <v>1</v>
      </c>
      <c r="S72" s="4">
        <v>1</v>
      </c>
      <c r="T72" s="4"/>
      <c r="U72" s="4">
        <f t="shared" si="8"/>
        <v>5</v>
      </c>
      <c r="V72" s="4">
        <f t="shared" si="9"/>
        <v>5</v>
      </c>
      <c r="W72" s="4">
        <f t="shared" si="10"/>
        <v>5</v>
      </c>
      <c r="AD72" s="4">
        <v>1</v>
      </c>
      <c r="AE72" s="4"/>
      <c r="AF72" s="4">
        <f t="shared" si="11"/>
        <v>50</v>
      </c>
      <c r="AG72" s="4">
        <f t="shared" si="12"/>
        <v>50</v>
      </c>
      <c r="AH72" s="4">
        <f t="shared" si="13"/>
        <v>50</v>
      </c>
      <c r="AQ72" s="4">
        <v>50</v>
      </c>
    </row>
    <row r="73" spans="1:43" x14ac:dyDescent="0.25">
      <c r="A73" s="1">
        <v>43917</v>
      </c>
      <c r="B73" t="s">
        <v>393</v>
      </c>
      <c r="C73" t="s">
        <v>29</v>
      </c>
      <c r="D73" t="s">
        <v>15</v>
      </c>
      <c r="E73">
        <v>1</v>
      </c>
      <c r="F73">
        <v>1</v>
      </c>
      <c r="G73" t="s">
        <v>12</v>
      </c>
      <c r="H73" t="s">
        <v>13</v>
      </c>
      <c r="I73">
        <v>-1.61E-2</v>
      </c>
      <c r="J73">
        <v>-0.34499999999999997</v>
      </c>
      <c r="K73">
        <v>2.5</v>
      </c>
      <c r="L73" t="s">
        <v>14</v>
      </c>
      <c r="M73" t="s">
        <v>13</v>
      </c>
      <c r="N73">
        <v>2.3699999999999999E-2</v>
      </c>
      <c r="O73">
        <v>0.46100000000000002</v>
      </c>
      <c r="P73">
        <v>25</v>
      </c>
      <c r="R73" s="4">
        <v>1</v>
      </c>
      <c r="S73" s="4">
        <v>1</v>
      </c>
      <c r="T73" s="4"/>
      <c r="U73" s="4">
        <f t="shared" si="8"/>
        <v>2.5</v>
      </c>
      <c r="V73" s="4">
        <f t="shared" si="9"/>
        <v>2.5</v>
      </c>
      <c r="W73" s="4">
        <f t="shared" si="10"/>
        <v>2.5</v>
      </c>
      <c r="AD73" s="4">
        <v>1</v>
      </c>
      <c r="AE73" s="4"/>
      <c r="AF73" s="4">
        <f t="shared" si="11"/>
        <v>25</v>
      </c>
      <c r="AG73" s="4">
        <f t="shared" si="12"/>
        <v>25</v>
      </c>
      <c r="AH73" s="4">
        <f t="shared" si="13"/>
        <v>25</v>
      </c>
      <c r="AQ73" s="4">
        <v>25</v>
      </c>
    </row>
    <row r="74" spans="1:43" x14ac:dyDescent="0.25">
      <c r="A74" s="1">
        <v>43917</v>
      </c>
      <c r="B74" t="s">
        <v>393</v>
      </c>
      <c r="C74" t="s">
        <v>29</v>
      </c>
      <c r="D74" t="s">
        <v>15</v>
      </c>
      <c r="E74">
        <v>1</v>
      </c>
      <c r="F74">
        <v>1</v>
      </c>
      <c r="G74" t="s">
        <v>12</v>
      </c>
      <c r="H74" t="s">
        <v>13</v>
      </c>
      <c r="I74">
        <v>-1.6400000000000001E-2</v>
      </c>
      <c r="J74">
        <v>-0.376</v>
      </c>
      <c r="K74">
        <v>2.5</v>
      </c>
      <c r="L74" t="s">
        <v>14</v>
      </c>
      <c r="M74" t="s">
        <v>13</v>
      </c>
      <c r="N74">
        <v>2.6499999999999999E-2</v>
      </c>
      <c r="O74">
        <v>0.443</v>
      </c>
      <c r="P74">
        <v>25</v>
      </c>
      <c r="R74" s="4">
        <v>1</v>
      </c>
      <c r="S74" s="4">
        <v>1</v>
      </c>
      <c r="T74" s="4"/>
      <c r="U74" s="4">
        <f t="shared" si="8"/>
        <v>2.5</v>
      </c>
      <c r="V74" s="4">
        <f t="shared" si="9"/>
        <v>2.5</v>
      </c>
      <c r="W74" s="4">
        <f t="shared" si="10"/>
        <v>2.5</v>
      </c>
      <c r="AD74" s="4">
        <v>1</v>
      </c>
      <c r="AE74" s="4"/>
      <c r="AF74" s="4">
        <f t="shared" si="11"/>
        <v>25</v>
      </c>
      <c r="AG74" s="4">
        <f t="shared" si="12"/>
        <v>25</v>
      </c>
      <c r="AH74" s="4">
        <f t="shared" si="13"/>
        <v>25</v>
      </c>
      <c r="AQ74" s="4">
        <v>25</v>
      </c>
    </row>
    <row r="75" spans="1:43" x14ac:dyDescent="0.25">
      <c r="A75" s="1">
        <v>43917</v>
      </c>
      <c r="B75" t="s">
        <v>393</v>
      </c>
      <c r="C75" t="s">
        <v>30</v>
      </c>
      <c r="D75" t="s">
        <v>23</v>
      </c>
      <c r="E75">
        <v>1</v>
      </c>
      <c r="F75">
        <v>1</v>
      </c>
      <c r="G75" t="s">
        <v>12</v>
      </c>
      <c r="H75" t="s">
        <v>13</v>
      </c>
      <c r="I75">
        <v>-1.7999999999999999E-2</v>
      </c>
      <c r="J75">
        <v>-0.39</v>
      </c>
      <c r="K75">
        <v>0</v>
      </c>
      <c r="L75" t="s">
        <v>14</v>
      </c>
      <c r="M75" t="s">
        <v>13</v>
      </c>
      <c r="N75">
        <v>-1.3699999999999999E-3</v>
      </c>
      <c r="O75">
        <v>2.1600000000000001E-2</v>
      </c>
      <c r="P75">
        <v>0</v>
      </c>
      <c r="R75" s="4">
        <v>1</v>
      </c>
      <c r="S75" s="4">
        <v>1</v>
      </c>
      <c r="T75" s="4"/>
      <c r="U75" s="4">
        <f t="shared" si="8"/>
        <v>0</v>
      </c>
      <c r="V75" s="4">
        <f t="shared" si="9"/>
        <v>0</v>
      </c>
      <c r="W75" s="4">
        <f t="shared" si="10"/>
        <v>0</v>
      </c>
      <c r="AD75" s="4">
        <v>1</v>
      </c>
      <c r="AE75" s="4"/>
      <c r="AF75" s="4">
        <f t="shared" si="11"/>
        <v>0</v>
      </c>
      <c r="AG75" s="4">
        <f t="shared" si="12"/>
        <v>0</v>
      </c>
      <c r="AH75" s="4">
        <f t="shared" si="13"/>
        <v>0</v>
      </c>
      <c r="AQ75" s="4">
        <v>0</v>
      </c>
    </row>
    <row r="76" spans="1:43" x14ac:dyDescent="0.25">
      <c r="A76" s="1">
        <v>43917</v>
      </c>
      <c r="B76" t="s">
        <v>393</v>
      </c>
      <c r="C76" t="s">
        <v>30</v>
      </c>
      <c r="D76" t="s">
        <v>23</v>
      </c>
      <c r="E76">
        <v>1</v>
      </c>
      <c r="F76">
        <v>1</v>
      </c>
      <c r="G76" t="s">
        <v>12</v>
      </c>
      <c r="H76" t="s">
        <v>13</v>
      </c>
      <c r="I76">
        <v>-1.7399999999999999E-2</v>
      </c>
      <c r="J76">
        <v>-0.40899999999999997</v>
      </c>
      <c r="K76">
        <v>0</v>
      </c>
      <c r="L76" t="s">
        <v>14</v>
      </c>
      <c r="M76" t="s">
        <v>13</v>
      </c>
      <c r="N76">
        <v>2.7899999999999999E-3</v>
      </c>
      <c r="O76">
        <v>6.3100000000000003E-2</v>
      </c>
      <c r="P76">
        <v>0</v>
      </c>
      <c r="R76" s="4">
        <v>1</v>
      </c>
      <c r="S76" s="4">
        <v>1</v>
      </c>
      <c r="T76" s="4"/>
      <c r="U76" s="4">
        <f t="shared" si="8"/>
        <v>0</v>
      </c>
      <c r="V76" s="4">
        <f t="shared" si="9"/>
        <v>0</v>
      </c>
      <c r="W76" s="4">
        <f t="shared" si="10"/>
        <v>0</v>
      </c>
      <c r="AD76" s="4">
        <v>1</v>
      </c>
      <c r="AE76" s="4"/>
      <c r="AF76" s="4">
        <f t="shared" si="11"/>
        <v>0</v>
      </c>
      <c r="AG76" s="4">
        <f t="shared" si="12"/>
        <v>0</v>
      </c>
      <c r="AH76" s="4">
        <f t="shared" si="13"/>
        <v>0</v>
      </c>
      <c r="AQ76">
        <v>0</v>
      </c>
    </row>
  </sheetData>
  <conditionalFormatting sqref="P25:P60">
    <cfRule type="cellIs" dxfId="0" priority="2" operator="greaterThan">
      <formula>1200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06"/>
  <sheetViews>
    <sheetView topLeftCell="K52" zoomScale="80" zoomScaleNormal="80" workbookViewId="0">
      <selection activeCell="Q74" sqref="Q74"/>
    </sheetView>
  </sheetViews>
  <sheetFormatPr defaultRowHeight="15" x14ac:dyDescent="0.25"/>
  <cols>
    <col min="2" max="2" width="14.42578125" customWidth="1"/>
    <col min="3" max="3" width="21.42578125" customWidth="1"/>
    <col min="4" max="4" width="36.7109375" customWidth="1"/>
  </cols>
  <sheetData>
    <row r="1" spans="1:59" s="2" customFormat="1" ht="77.25" x14ac:dyDescent="0.25">
      <c r="A1" s="2" t="s">
        <v>412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3" t="s">
        <v>31</v>
      </c>
      <c r="S1" s="3" t="s">
        <v>140</v>
      </c>
      <c r="T1" s="3" t="s">
        <v>32</v>
      </c>
      <c r="U1" s="3" t="s">
        <v>33</v>
      </c>
      <c r="V1" s="3" t="s">
        <v>141</v>
      </c>
      <c r="W1" s="3" t="s">
        <v>142</v>
      </c>
      <c r="X1" s="3" t="s">
        <v>143</v>
      </c>
      <c r="Y1" s="3" t="s">
        <v>32</v>
      </c>
      <c r="Z1" s="3" t="s">
        <v>33</v>
      </c>
      <c r="AA1" s="3" t="s">
        <v>144</v>
      </c>
      <c r="AB1" s="3" t="s">
        <v>145</v>
      </c>
      <c r="AC1" s="3" t="s">
        <v>146</v>
      </c>
      <c r="AD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x14ac:dyDescent="0.25">
      <c r="A2">
        <v>259</v>
      </c>
      <c r="B2" s="1">
        <v>43917</v>
      </c>
      <c r="C2" t="s">
        <v>393</v>
      </c>
      <c r="D2" t="s">
        <v>283</v>
      </c>
      <c r="E2">
        <v>100</v>
      </c>
      <c r="F2">
        <v>1</v>
      </c>
      <c r="G2">
        <v>1</v>
      </c>
      <c r="H2" t="s">
        <v>12</v>
      </c>
      <c r="I2" t="s">
        <v>13</v>
      </c>
      <c r="J2">
        <v>3.56E-2</v>
      </c>
      <c r="K2">
        <v>0.77600000000000002</v>
      </c>
      <c r="L2">
        <v>20.3</v>
      </c>
      <c r="M2" t="s">
        <v>14</v>
      </c>
      <c r="N2" t="s">
        <v>13</v>
      </c>
      <c r="O2">
        <v>1.1499999999999999</v>
      </c>
      <c r="P2">
        <v>19.899999999999999</v>
      </c>
      <c r="Q2">
        <v>519</v>
      </c>
      <c r="S2" s="4">
        <v>1.5</v>
      </c>
      <c r="T2" s="4">
        <v>1</v>
      </c>
      <c r="U2" s="4"/>
      <c r="V2" s="4">
        <v>20.3</v>
      </c>
      <c r="W2" s="4">
        <v>12.8</v>
      </c>
      <c r="X2" s="4">
        <v>19.200000000000003</v>
      </c>
      <c r="Y2" s="4">
        <v>1</v>
      </c>
      <c r="Z2" s="4"/>
      <c r="AA2" s="4">
        <v>519</v>
      </c>
      <c r="AB2" s="4">
        <v>178</v>
      </c>
      <c r="AC2" s="4">
        <v>267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>
        <v>263</v>
      </c>
      <c r="B3" s="1">
        <v>43917</v>
      </c>
      <c r="C3" t="s">
        <v>393</v>
      </c>
      <c r="D3" t="s">
        <v>285</v>
      </c>
      <c r="E3">
        <v>102</v>
      </c>
      <c r="F3">
        <v>1</v>
      </c>
      <c r="G3">
        <v>1</v>
      </c>
      <c r="H3" t="s">
        <v>12</v>
      </c>
      <c r="I3" t="s">
        <v>13</v>
      </c>
      <c r="J3">
        <v>8.3199999999999996E-2</v>
      </c>
      <c r="K3">
        <v>1.74</v>
      </c>
      <c r="L3">
        <v>36.5</v>
      </c>
      <c r="M3" t="s">
        <v>14</v>
      </c>
      <c r="N3" t="s">
        <v>13</v>
      </c>
      <c r="O3">
        <v>1.48</v>
      </c>
      <c r="P3">
        <v>25.6</v>
      </c>
      <c r="Q3">
        <v>668</v>
      </c>
      <c r="S3" s="4">
        <v>1.5</v>
      </c>
      <c r="T3" s="4">
        <v>1</v>
      </c>
      <c r="U3" s="4"/>
      <c r="V3" s="4">
        <v>36.5</v>
      </c>
      <c r="W3" s="4">
        <v>29</v>
      </c>
      <c r="X3" s="4">
        <v>43.5</v>
      </c>
      <c r="Y3" s="4">
        <v>1</v>
      </c>
      <c r="Z3" s="4"/>
      <c r="AA3" s="4">
        <v>668</v>
      </c>
      <c r="AB3" s="4">
        <v>327</v>
      </c>
      <c r="AC3" s="4">
        <v>490.5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x14ac:dyDescent="0.25">
      <c r="A4">
        <v>253</v>
      </c>
      <c r="B4" s="1">
        <v>43917</v>
      </c>
      <c r="C4" t="s">
        <v>393</v>
      </c>
      <c r="D4" t="s">
        <v>277</v>
      </c>
      <c r="E4">
        <v>94</v>
      </c>
      <c r="F4">
        <v>1</v>
      </c>
      <c r="G4">
        <v>1</v>
      </c>
      <c r="H4" t="s">
        <v>12</v>
      </c>
      <c r="I4" t="s">
        <v>13</v>
      </c>
      <c r="J4">
        <v>4.1200000000000001E-2</v>
      </c>
      <c r="K4">
        <v>0.86599999999999999</v>
      </c>
      <c r="L4">
        <v>21.8</v>
      </c>
      <c r="M4" t="s">
        <v>14</v>
      </c>
      <c r="N4" t="s">
        <v>13</v>
      </c>
      <c r="O4">
        <v>1.23</v>
      </c>
      <c r="P4">
        <v>21.2</v>
      </c>
      <c r="Q4">
        <v>552</v>
      </c>
      <c r="S4" s="4">
        <v>1.5</v>
      </c>
      <c r="T4" s="4">
        <v>1</v>
      </c>
      <c r="U4" s="4"/>
      <c r="V4" s="4">
        <v>21.8</v>
      </c>
      <c r="W4" s="4">
        <v>14.3</v>
      </c>
      <c r="X4" s="4">
        <v>21.450000000000003</v>
      </c>
      <c r="Y4" s="4">
        <v>1</v>
      </c>
      <c r="Z4" s="4"/>
      <c r="AA4" s="4">
        <v>552</v>
      </c>
      <c r="AB4" s="4">
        <v>211</v>
      </c>
      <c r="AC4" s="4">
        <v>316.5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x14ac:dyDescent="0.25">
      <c r="A5">
        <v>254</v>
      </c>
      <c r="B5" s="1">
        <v>43917</v>
      </c>
      <c r="C5" t="s">
        <v>393</v>
      </c>
      <c r="D5" t="s">
        <v>278</v>
      </c>
      <c r="E5">
        <v>95</v>
      </c>
      <c r="F5">
        <v>1</v>
      </c>
      <c r="G5">
        <v>1</v>
      </c>
      <c r="H5" t="s">
        <v>12</v>
      </c>
      <c r="I5" t="s">
        <v>13</v>
      </c>
      <c r="J5">
        <v>5.1400000000000001E-2</v>
      </c>
      <c r="K5">
        <v>1.17</v>
      </c>
      <c r="L5">
        <v>26.9</v>
      </c>
      <c r="M5" t="s">
        <v>14</v>
      </c>
      <c r="N5" t="s">
        <v>13</v>
      </c>
      <c r="O5">
        <v>1.27</v>
      </c>
      <c r="P5">
        <v>22</v>
      </c>
      <c r="Q5">
        <v>574</v>
      </c>
      <c r="S5" s="4">
        <v>1.5</v>
      </c>
      <c r="T5" s="4">
        <v>1</v>
      </c>
      <c r="U5" s="4"/>
      <c r="V5" s="4">
        <v>26.9</v>
      </c>
      <c r="W5" s="4">
        <v>19.399999999999999</v>
      </c>
      <c r="X5" s="4">
        <v>29.099999999999998</v>
      </c>
      <c r="Y5" s="4">
        <v>1</v>
      </c>
      <c r="Z5" s="4"/>
      <c r="AA5" s="4">
        <v>574</v>
      </c>
      <c r="AB5" s="4">
        <v>233</v>
      </c>
      <c r="AC5" s="4">
        <v>349.5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x14ac:dyDescent="0.25">
      <c r="A6">
        <v>258</v>
      </c>
      <c r="B6" s="1">
        <v>43917</v>
      </c>
      <c r="C6" t="s">
        <v>393</v>
      </c>
      <c r="D6" t="s">
        <v>282</v>
      </c>
      <c r="E6">
        <v>99</v>
      </c>
      <c r="F6">
        <v>1</v>
      </c>
      <c r="G6">
        <v>1</v>
      </c>
      <c r="H6" t="s">
        <v>12</v>
      </c>
      <c r="I6" t="s">
        <v>13</v>
      </c>
      <c r="J6">
        <v>0.154</v>
      </c>
      <c r="K6">
        <v>3.07</v>
      </c>
      <c r="L6">
        <v>59.7</v>
      </c>
      <c r="M6" t="s">
        <v>14</v>
      </c>
      <c r="N6" t="s">
        <v>13</v>
      </c>
      <c r="O6">
        <v>1.04</v>
      </c>
      <c r="P6">
        <v>18</v>
      </c>
      <c r="Q6">
        <v>472</v>
      </c>
      <c r="S6" s="4">
        <v>1.5</v>
      </c>
      <c r="T6" s="4">
        <v>1</v>
      </c>
      <c r="U6" s="4"/>
      <c r="V6" s="4">
        <v>59.7</v>
      </c>
      <c r="W6" s="4">
        <v>52.2</v>
      </c>
      <c r="X6" s="4">
        <v>78.300000000000011</v>
      </c>
      <c r="Y6" s="4">
        <v>1</v>
      </c>
      <c r="Z6" s="4"/>
      <c r="AA6" s="4">
        <v>472</v>
      </c>
      <c r="AB6" s="4">
        <v>131</v>
      </c>
      <c r="AC6" s="4">
        <v>196.5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x14ac:dyDescent="0.25">
      <c r="A7">
        <v>287</v>
      </c>
      <c r="B7" s="1">
        <v>43917</v>
      </c>
      <c r="C7" t="s">
        <v>393</v>
      </c>
      <c r="D7" t="s">
        <v>305</v>
      </c>
      <c r="E7">
        <v>122</v>
      </c>
      <c r="F7">
        <v>1</v>
      </c>
      <c r="G7">
        <v>1</v>
      </c>
      <c r="H7" t="s">
        <v>12</v>
      </c>
      <c r="I7" t="s">
        <v>13</v>
      </c>
      <c r="J7">
        <v>3.7199999999999997E-2</v>
      </c>
      <c r="K7">
        <v>0.83399999999999996</v>
      </c>
      <c r="L7">
        <v>21.3</v>
      </c>
      <c r="M7" t="s">
        <v>14</v>
      </c>
      <c r="N7" t="s">
        <v>13</v>
      </c>
      <c r="O7">
        <v>0.998</v>
      </c>
      <c r="P7">
        <v>17.2</v>
      </c>
      <c r="Q7">
        <v>450</v>
      </c>
      <c r="S7" s="4">
        <v>1.5</v>
      </c>
      <c r="T7" s="4">
        <v>1</v>
      </c>
      <c r="U7" s="4"/>
      <c r="V7" s="4">
        <v>21.3</v>
      </c>
      <c r="W7" s="4">
        <v>13.8</v>
      </c>
      <c r="X7" s="4">
        <v>20.700000000000003</v>
      </c>
      <c r="Y7" s="4">
        <v>1</v>
      </c>
      <c r="Z7" s="4"/>
      <c r="AA7" s="4">
        <v>450</v>
      </c>
      <c r="AB7" s="4">
        <v>109</v>
      </c>
      <c r="AC7" s="4">
        <v>163.5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x14ac:dyDescent="0.25">
      <c r="A8">
        <v>298</v>
      </c>
      <c r="B8" s="1">
        <v>43917</v>
      </c>
      <c r="C8" t="s">
        <v>393</v>
      </c>
      <c r="D8" t="s">
        <v>314</v>
      </c>
      <c r="E8">
        <v>131</v>
      </c>
      <c r="F8">
        <v>1</v>
      </c>
      <c r="G8">
        <v>1</v>
      </c>
      <c r="H8" t="s">
        <v>12</v>
      </c>
      <c r="I8" t="s">
        <v>13</v>
      </c>
      <c r="J8">
        <v>9.4700000000000006E-2</v>
      </c>
      <c r="K8">
        <v>1.91</v>
      </c>
      <c r="L8">
        <v>39.5</v>
      </c>
      <c r="M8" t="s">
        <v>14</v>
      </c>
      <c r="N8" t="s">
        <v>13</v>
      </c>
      <c r="O8">
        <v>1.1499999999999999</v>
      </c>
      <c r="P8">
        <v>19.899999999999999</v>
      </c>
      <c r="Q8">
        <v>521</v>
      </c>
      <c r="S8" s="4">
        <v>1.5</v>
      </c>
      <c r="T8" s="4">
        <v>1</v>
      </c>
      <c r="U8" s="4"/>
      <c r="V8" s="4">
        <v>39.5</v>
      </c>
      <c r="W8" s="4">
        <v>32</v>
      </c>
      <c r="X8" s="4">
        <v>48</v>
      </c>
      <c r="Y8" s="4">
        <v>1</v>
      </c>
      <c r="Z8" s="4"/>
      <c r="AA8" s="4">
        <v>521</v>
      </c>
      <c r="AB8" s="4">
        <v>180</v>
      </c>
      <c r="AC8" s="4">
        <v>270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x14ac:dyDescent="0.25">
      <c r="A9">
        <v>93</v>
      </c>
      <c r="B9" s="1">
        <v>43916</v>
      </c>
      <c r="C9" t="s">
        <v>324</v>
      </c>
      <c r="D9" t="s">
        <v>233</v>
      </c>
      <c r="E9">
        <v>50</v>
      </c>
      <c r="F9">
        <v>1</v>
      </c>
      <c r="G9">
        <v>1</v>
      </c>
      <c r="H9" t="s">
        <v>12</v>
      </c>
      <c r="I9" t="s">
        <v>13</v>
      </c>
      <c r="J9">
        <v>5.0099999999999999E-2</v>
      </c>
      <c r="K9">
        <v>1.0900000000000001</v>
      </c>
      <c r="L9">
        <v>18.5</v>
      </c>
      <c r="M9" t="s">
        <v>14</v>
      </c>
      <c r="N9" t="s">
        <v>13</v>
      </c>
      <c r="O9">
        <v>1.32</v>
      </c>
      <c r="P9">
        <v>20.9</v>
      </c>
      <c r="Q9">
        <v>614</v>
      </c>
      <c r="S9" s="4">
        <v>1.5</v>
      </c>
      <c r="T9" s="4">
        <v>1</v>
      </c>
      <c r="U9" s="4"/>
      <c r="V9" s="4">
        <v>18.5</v>
      </c>
      <c r="W9" s="4">
        <v>11</v>
      </c>
      <c r="X9" s="4">
        <v>16.5</v>
      </c>
      <c r="Y9" s="4">
        <v>1</v>
      </c>
      <c r="Z9" s="4"/>
      <c r="AA9" s="4">
        <v>614</v>
      </c>
      <c r="AB9" s="4">
        <v>273</v>
      </c>
      <c r="AC9" s="4">
        <v>409.5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x14ac:dyDescent="0.25">
      <c r="A10">
        <v>76</v>
      </c>
      <c r="B10" s="1">
        <v>43916</v>
      </c>
      <c r="C10" t="s">
        <v>324</v>
      </c>
      <c r="D10" t="s">
        <v>218</v>
      </c>
      <c r="E10">
        <v>35</v>
      </c>
      <c r="F10">
        <v>1</v>
      </c>
      <c r="G10">
        <v>1</v>
      </c>
      <c r="H10" t="s">
        <v>12</v>
      </c>
      <c r="I10" t="s">
        <v>13</v>
      </c>
      <c r="J10">
        <v>5.5599999999999997E-2</v>
      </c>
      <c r="K10">
        <v>1.24</v>
      </c>
      <c r="L10">
        <v>21.4</v>
      </c>
      <c r="M10" t="s">
        <v>14</v>
      </c>
      <c r="N10" t="s">
        <v>13</v>
      </c>
      <c r="O10">
        <v>1.37</v>
      </c>
      <c r="P10">
        <v>21.6</v>
      </c>
      <c r="Q10">
        <v>635</v>
      </c>
      <c r="S10" s="4">
        <v>1.5</v>
      </c>
      <c r="T10" s="4">
        <v>1</v>
      </c>
      <c r="U10" s="4"/>
      <c r="V10" s="4">
        <v>21.4</v>
      </c>
      <c r="W10" s="4">
        <v>13.899999999999999</v>
      </c>
      <c r="X10" s="4">
        <v>20.849999999999998</v>
      </c>
      <c r="Y10" s="4">
        <v>1</v>
      </c>
      <c r="Z10" s="4"/>
      <c r="AA10" s="4">
        <v>635</v>
      </c>
      <c r="AB10" s="4">
        <v>294</v>
      </c>
      <c r="AC10" s="4">
        <v>441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x14ac:dyDescent="0.25">
      <c r="A11">
        <v>132</v>
      </c>
      <c r="B11" s="1">
        <v>43916</v>
      </c>
      <c r="C11" t="s">
        <v>324</v>
      </c>
      <c r="D11" t="s">
        <v>264</v>
      </c>
      <c r="E11">
        <v>81</v>
      </c>
      <c r="F11">
        <v>1</v>
      </c>
      <c r="G11">
        <v>1</v>
      </c>
      <c r="H11" t="s">
        <v>12</v>
      </c>
      <c r="I11" t="s">
        <v>13</v>
      </c>
      <c r="J11">
        <v>0.05</v>
      </c>
      <c r="K11">
        <v>1.03</v>
      </c>
      <c r="L11">
        <v>17.399999999999999</v>
      </c>
      <c r="M11" t="s">
        <v>14</v>
      </c>
      <c r="N11" t="s">
        <v>13</v>
      </c>
      <c r="O11">
        <v>1.37</v>
      </c>
      <c r="P11">
        <v>21.1</v>
      </c>
      <c r="Q11">
        <v>621</v>
      </c>
      <c r="S11" s="4">
        <v>1.5</v>
      </c>
      <c r="T11" s="4">
        <v>1</v>
      </c>
      <c r="U11" s="4"/>
      <c r="V11" s="4">
        <v>17.399999999999999</v>
      </c>
      <c r="W11" s="4">
        <v>9.8999999999999986</v>
      </c>
      <c r="X11" s="4">
        <v>14.849999999999998</v>
      </c>
      <c r="Y11" s="4">
        <v>1</v>
      </c>
      <c r="Z11" s="4"/>
      <c r="AA11" s="4">
        <v>621</v>
      </c>
      <c r="AB11" s="4">
        <v>280</v>
      </c>
      <c r="AC11" s="4">
        <v>420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x14ac:dyDescent="0.25">
      <c r="A12">
        <v>102</v>
      </c>
      <c r="B12" s="1">
        <v>43916</v>
      </c>
      <c r="C12" t="s">
        <v>324</v>
      </c>
      <c r="D12" t="s">
        <v>240</v>
      </c>
      <c r="E12">
        <v>57</v>
      </c>
      <c r="F12">
        <v>1</v>
      </c>
      <c r="G12">
        <v>1</v>
      </c>
      <c r="H12" t="s">
        <v>12</v>
      </c>
      <c r="I12" t="s">
        <v>13</v>
      </c>
      <c r="J12">
        <v>4.6399999999999997E-2</v>
      </c>
      <c r="K12">
        <v>1.01</v>
      </c>
      <c r="L12">
        <v>17</v>
      </c>
      <c r="M12" t="s">
        <v>14</v>
      </c>
      <c r="N12" t="s">
        <v>13</v>
      </c>
      <c r="O12">
        <v>1.22</v>
      </c>
      <c r="P12">
        <v>19.3</v>
      </c>
      <c r="Q12">
        <v>567</v>
      </c>
      <c r="S12" s="4">
        <v>1.5</v>
      </c>
      <c r="T12" s="4">
        <v>1</v>
      </c>
      <c r="U12" s="4"/>
      <c r="V12" s="4">
        <v>17</v>
      </c>
      <c r="W12" s="4">
        <v>9.5</v>
      </c>
      <c r="X12" s="4">
        <v>14.25</v>
      </c>
      <c r="Y12" s="4">
        <v>1</v>
      </c>
      <c r="Z12" s="4"/>
      <c r="AA12" s="4">
        <v>567</v>
      </c>
      <c r="AB12" s="4">
        <v>226</v>
      </c>
      <c r="AC12" s="4">
        <v>339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x14ac:dyDescent="0.25">
      <c r="A13">
        <v>281</v>
      </c>
      <c r="B13" s="1">
        <v>43917</v>
      </c>
      <c r="C13" t="s">
        <v>393</v>
      </c>
      <c r="D13" t="s">
        <v>301</v>
      </c>
      <c r="E13">
        <v>118</v>
      </c>
      <c r="F13">
        <v>1</v>
      </c>
      <c r="G13">
        <v>1</v>
      </c>
      <c r="H13" t="s">
        <v>12</v>
      </c>
      <c r="I13" t="s">
        <v>13</v>
      </c>
      <c r="J13">
        <v>2.6599999999999999E-2</v>
      </c>
      <c r="K13">
        <v>0.51</v>
      </c>
      <c r="L13">
        <v>15.9</v>
      </c>
      <c r="M13" t="s">
        <v>14</v>
      </c>
      <c r="N13" t="s">
        <v>13</v>
      </c>
      <c r="O13">
        <v>1.02</v>
      </c>
      <c r="P13">
        <v>17.8</v>
      </c>
      <c r="Q13">
        <v>466</v>
      </c>
      <c r="S13" s="4">
        <v>1.5</v>
      </c>
      <c r="T13" s="4">
        <v>1</v>
      </c>
      <c r="U13" s="4"/>
      <c r="V13" s="4">
        <v>15.9</v>
      </c>
      <c r="W13" s="4">
        <v>8.4</v>
      </c>
      <c r="X13" s="4">
        <v>12.600000000000001</v>
      </c>
      <c r="Y13" s="4">
        <v>1</v>
      </c>
      <c r="Z13" s="4"/>
      <c r="AA13" s="4">
        <v>466</v>
      </c>
      <c r="AB13" s="4">
        <v>125</v>
      </c>
      <c r="AC13" s="4">
        <v>187.5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x14ac:dyDescent="0.25">
      <c r="A14">
        <v>295</v>
      </c>
      <c r="B14" s="1">
        <v>43917</v>
      </c>
      <c r="C14" t="s">
        <v>393</v>
      </c>
      <c r="D14" t="s">
        <v>313</v>
      </c>
      <c r="E14">
        <v>130</v>
      </c>
      <c r="F14">
        <v>1</v>
      </c>
      <c r="G14">
        <v>1</v>
      </c>
      <c r="H14" t="s">
        <v>12</v>
      </c>
      <c r="I14" t="s">
        <v>13</v>
      </c>
      <c r="J14">
        <v>0.10199999999999999</v>
      </c>
      <c r="K14">
        <v>2.09</v>
      </c>
      <c r="L14">
        <v>42.6</v>
      </c>
      <c r="M14" t="s">
        <v>14</v>
      </c>
      <c r="N14" t="s">
        <v>13</v>
      </c>
      <c r="O14">
        <v>4.5</v>
      </c>
      <c r="P14">
        <v>79</v>
      </c>
      <c r="Q14">
        <v>2030</v>
      </c>
      <c r="S14" s="4">
        <v>1.5</v>
      </c>
      <c r="T14" s="4">
        <v>1</v>
      </c>
      <c r="U14" s="4"/>
      <c r="V14" s="4">
        <v>42.6</v>
      </c>
      <c r="W14" s="4">
        <v>35.1</v>
      </c>
      <c r="X14" s="4">
        <v>52.650000000000006</v>
      </c>
      <c r="Y14" s="4">
        <v>3</v>
      </c>
      <c r="Z14" s="4" t="s">
        <v>410</v>
      </c>
      <c r="AA14" s="4">
        <v>2030</v>
      </c>
      <c r="AB14" s="4">
        <v>1689</v>
      </c>
      <c r="AC14" s="4">
        <v>2533.5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x14ac:dyDescent="0.25">
      <c r="A15">
        <v>320</v>
      </c>
      <c r="B15" s="1">
        <v>43917</v>
      </c>
      <c r="C15" t="s">
        <v>393</v>
      </c>
      <c r="D15" t="s">
        <v>414</v>
      </c>
      <c r="E15">
        <v>170</v>
      </c>
      <c r="F15">
        <v>1</v>
      </c>
      <c r="G15">
        <v>1</v>
      </c>
      <c r="H15" t="s">
        <v>12</v>
      </c>
      <c r="I15" t="s">
        <v>13</v>
      </c>
      <c r="J15">
        <v>1.41E-2</v>
      </c>
      <c r="K15">
        <v>0.29899999999999999</v>
      </c>
      <c r="L15">
        <v>12.4</v>
      </c>
      <c r="M15" t="s">
        <v>14</v>
      </c>
      <c r="N15" t="s">
        <v>13</v>
      </c>
      <c r="O15">
        <v>1.04</v>
      </c>
      <c r="P15">
        <v>18.100000000000001</v>
      </c>
      <c r="Q15">
        <v>474</v>
      </c>
      <c r="S15" s="4">
        <v>1.5</v>
      </c>
      <c r="T15" s="4">
        <v>2</v>
      </c>
      <c r="U15" s="4" t="s">
        <v>408</v>
      </c>
      <c r="V15" s="4">
        <v>12.4</v>
      </c>
      <c r="W15" s="4">
        <v>10.525</v>
      </c>
      <c r="X15" s="4">
        <v>63.150000000000006</v>
      </c>
      <c r="Y15" s="4">
        <v>2</v>
      </c>
      <c r="Z15" s="4" t="s">
        <v>408</v>
      </c>
      <c r="AA15" s="4">
        <v>474</v>
      </c>
      <c r="AB15" s="4">
        <v>388.75</v>
      </c>
      <c r="AC15" s="4">
        <v>2332.5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x14ac:dyDescent="0.25">
      <c r="A16">
        <v>63</v>
      </c>
      <c r="B16" s="1">
        <v>43916</v>
      </c>
      <c r="C16" t="s">
        <v>324</v>
      </c>
      <c r="D16" t="s">
        <v>206</v>
      </c>
      <c r="E16">
        <v>24</v>
      </c>
      <c r="F16">
        <v>1</v>
      </c>
      <c r="G16">
        <v>1</v>
      </c>
      <c r="H16" t="s">
        <v>12</v>
      </c>
      <c r="I16" t="s">
        <v>13</v>
      </c>
      <c r="J16">
        <v>4.82E-2</v>
      </c>
      <c r="K16">
        <v>1.1100000000000001</v>
      </c>
      <c r="L16">
        <v>19</v>
      </c>
      <c r="M16" t="s">
        <v>14</v>
      </c>
      <c r="N16" t="s">
        <v>13</v>
      </c>
      <c r="O16">
        <v>1.32</v>
      </c>
      <c r="P16">
        <v>20.8</v>
      </c>
      <c r="Q16">
        <v>612</v>
      </c>
      <c r="S16" s="4">
        <v>1.5</v>
      </c>
      <c r="T16" s="4">
        <v>1</v>
      </c>
      <c r="U16" s="4"/>
      <c r="V16" s="4">
        <v>19</v>
      </c>
      <c r="W16" s="4">
        <v>11.5</v>
      </c>
      <c r="X16" s="4">
        <v>17.25</v>
      </c>
      <c r="Y16" s="4">
        <v>1</v>
      </c>
      <c r="Z16" s="4"/>
      <c r="AA16" s="4">
        <v>612</v>
      </c>
      <c r="AB16" s="4">
        <v>271</v>
      </c>
      <c r="AC16" s="4">
        <v>406.5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x14ac:dyDescent="0.25">
      <c r="A17">
        <v>264</v>
      </c>
      <c r="B17" s="1">
        <v>43917</v>
      </c>
      <c r="C17" t="s">
        <v>393</v>
      </c>
      <c r="D17" t="s">
        <v>286</v>
      </c>
      <c r="E17">
        <v>102</v>
      </c>
      <c r="F17">
        <v>1</v>
      </c>
      <c r="G17">
        <v>1</v>
      </c>
      <c r="H17" t="s">
        <v>12</v>
      </c>
      <c r="I17" t="s">
        <v>13</v>
      </c>
      <c r="J17">
        <v>8.2699999999999996E-2</v>
      </c>
      <c r="K17">
        <v>1.72</v>
      </c>
      <c r="L17">
        <v>36.299999999999997</v>
      </c>
      <c r="M17" t="s">
        <v>14</v>
      </c>
      <c r="N17" t="s">
        <v>13</v>
      </c>
      <c r="O17">
        <v>1.49</v>
      </c>
      <c r="P17">
        <v>25.9</v>
      </c>
      <c r="Q17">
        <v>673</v>
      </c>
      <c r="S17" s="4">
        <v>1.5</v>
      </c>
      <c r="T17" s="4">
        <v>1</v>
      </c>
      <c r="U17" s="4"/>
      <c r="V17" s="4">
        <v>36.299999999999997</v>
      </c>
      <c r="W17" s="4">
        <v>28.799999999999997</v>
      </c>
      <c r="X17" s="4">
        <v>43.199999999999996</v>
      </c>
      <c r="Y17" s="4">
        <v>1</v>
      </c>
      <c r="Z17" s="4"/>
      <c r="AA17" s="4">
        <v>673</v>
      </c>
      <c r="AB17" s="4">
        <v>332</v>
      </c>
      <c r="AC17" s="4">
        <v>498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x14ac:dyDescent="0.25">
      <c r="A18">
        <v>56</v>
      </c>
      <c r="B18" s="1">
        <v>43916</v>
      </c>
      <c r="C18" t="s">
        <v>324</v>
      </c>
      <c r="D18" t="s">
        <v>202</v>
      </c>
      <c r="E18">
        <v>19</v>
      </c>
      <c r="F18">
        <v>1</v>
      </c>
      <c r="G18">
        <v>1</v>
      </c>
      <c r="H18" t="s">
        <v>12</v>
      </c>
      <c r="I18" t="s">
        <v>13</v>
      </c>
      <c r="J18">
        <v>4.7600000000000003E-2</v>
      </c>
      <c r="K18">
        <v>1.06</v>
      </c>
      <c r="L18">
        <v>18</v>
      </c>
      <c r="M18" t="s">
        <v>14</v>
      </c>
      <c r="N18" t="s">
        <v>13</v>
      </c>
      <c r="O18">
        <v>1.35</v>
      </c>
      <c r="P18">
        <v>19.600000000000001</v>
      </c>
      <c r="Q18">
        <v>575</v>
      </c>
      <c r="R18" s="4"/>
      <c r="S18" s="4">
        <v>1.5</v>
      </c>
      <c r="T18" s="4">
        <v>1</v>
      </c>
      <c r="U18" s="4"/>
      <c r="V18" s="4">
        <v>18</v>
      </c>
      <c r="W18" s="4">
        <v>10.5</v>
      </c>
      <c r="X18" s="4">
        <v>15.75</v>
      </c>
      <c r="Y18" s="4">
        <v>1</v>
      </c>
      <c r="Z18" s="4"/>
      <c r="AA18" s="4">
        <v>575</v>
      </c>
      <c r="AB18" s="4">
        <v>234</v>
      </c>
      <c r="AC18" s="4">
        <v>351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x14ac:dyDescent="0.25">
      <c r="A19">
        <v>105</v>
      </c>
      <c r="B19" s="1">
        <v>43916</v>
      </c>
      <c r="C19" t="s">
        <v>324</v>
      </c>
      <c r="D19" t="s">
        <v>243</v>
      </c>
      <c r="E19">
        <v>60</v>
      </c>
      <c r="F19">
        <v>1</v>
      </c>
      <c r="G19">
        <v>1</v>
      </c>
      <c r="H19" t="s">
        <v>12</v>
      </c>
      <c r="I19" t="s">
        <v>13</v>
      </c>
      <c r="J19">
        <v>6.1199999999999997E-2</v>
      </c>
      <c r="K19">
        <v>1.38</v>
      </c>
      <c r="L19">
        <v>23.9</v>
      </c>
      <c r="M19" t="s">
        <v>14</v>
      </c>
      <c r="N19" t="s">
        <v>13</v>
      </c>
      <c r="O19">
        <v>1.49</v>
      </c>
      <c r="P19">
        <v>23.8</v>
      </c>
      <c r="Q19">
        <v>701</v>
      </c>
      <c r="S19" s="4">
        <v>1.5</v>
      </c>
      <c r="T19" s="4">
        <v>1</v>
      </c>
      <c r="U19" s="4"/>
      <c r="V19" s="4">
        <v>23.9</v>
      </c>
      <c r="W19" s="4">
        <v>16.399999999999999</v>
      </c>
      <c r="X19" s="4">
        <v>24.599999999999998</v>
      </c>
      <c r="Y19" s="4">
        <v>1</v>
      </c>
      <c r="Z19" s="4"/>
      <c r="AA19" s="4">
        <v>701</v>
      </c>
      <c r="AB19" s="4">
        <v>360</v>
      </c>
      <c r="AC19" s="4">
        <v>540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x14ac:dyDescent="0.25">
      <c r="A20">
        <v>275</v>
      </c>
      <c r="B20" s="1">
        <v>43917</v>
      </c>
      <c r="C20" t="s">
        <v>393</v>
      </c>
      <c r="D20" t="s">
        <v>295</v>
      </c>
      <c r="E20">
        <v>112</v>
      </c>
      <c r="F20">
        <v>1</v>
      </c>
      <c r="G20">
        <v>1</v>
      </c>
      <c r="H20" t="s">
        <v>12</v>
      </c>
      <c r="I20" t="s">
        <v>13</v>
      </c>
      <c r="J20">
        <v>6.5699999999999995E-2</v>
      </c>
      <c r="K20">
        <v>1.4</v>
      </c>
      <c r="L20">
        <v>30.8</v>
      </c>
      <c r="M20" t="s">
        <v>14</v>
      </c>
      <c r="N20" t="s">
        <v>13</v>
      </c>
      <c r="O20">
        <v>1.25</v>
      </c>
      <c r="P20">
        <v>21.7</v>
      </c>
      <c r="Q20">
        <v>566</v>
      </c>
      <c r="S20" s="4">
        <v>1.5</v>
      </c>
      <c r="T20" s="4">
        <v>1</v>
      </c>
      <c r="U20" s="4"/>
      <c r="V20" s="4">
        <v>30.8</v>
      </c>
      <c r="W20" s="4">
        <v>23.3</v>
      </c>
      <c r="X20" s="4">
        <v>34.950000000000003</v>
      </c>
      <c r="Y20" s="4">
        <v>1</v>
      </c>
      <c r="Z20" s="4"/>
      <c r="AA20" s="4">
        <v>566</v>
      </c>
      <c r="AB20" s="4">
        <v>225</v>
      </c>
      <c r="AC20" s="4">
        <v>337.5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x14ac:dyDescent="0.25">
      <c r="A21">
        <v>267</v>
      </c>
      <c r="B21" s="1">
        <v>43917</v>
      </c>
      <c r="C21" t="s">
        <v>393</v>
      </c>
      <c r="D21" t="s">
        <v>289</v>
      </c>
      <c r="E21">
        <v>106</v>
      </c>
      <c r="F21">
        <v>1</v>
      </c>
      <c r="G21">
        <v>1</v>
      </c>
      <c r="H21" t="s">
        <v>12</v>
      </c>
      <c r="I21" t="s">
        <v>13</v>
      </c>
      <c r="J21">
        <v>4.8500000000000001E-2</v>
      </c>
      <c r="K21">
        <v>1.05</v>
      </c>
      <c r="L21">
        <v>24.8</v>
      </c>
      <c r="M21" t="s">
        <v>14</v>
      </c>
      <c r="N21" t="s">
        <v>13</v>
      </c>
      <c r="O21">
        <v>5.21</v>
      </c>
      <c r="P21">
        <v>92.1</v>
      </c>
      <c r="Q21">
        <v>2360</v>
      </c>
      <c r="S21" s="4">
        <v>1.5</v>
      </c>
      <c r="T21" s="4">
        <v>1</v>
      </c>
      <c r="U21" s="4"/>
      <c r="V21" s="4">
        <v>24.8</v>
      </c>
      <c r="W21" s="4">
        <v>17.3</v>
      </c>
      <c r="X21" s="4">
        <v>25.950000000000003</v>
      </c>
      <c r="Y21" s="4">
        <v>3</v>
      </c>
      <c r="Z21" s="4" t="s">
        <v>410</v>
      </c>
      <c r="AA21" s="4">
        <v>2360</v>
      </c>
      <c r="AB21" s="4">
        <v>2019</v>
      </c>
      <c r="AC21" s="4">
        <v>3028.5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x14ac:dyDescent="0.25">
      <c r="A22">
        <v>319</v>
      </c>
      <c r="B22" s="1">
        <v>43917</v>
      </c>
      <c r="C22" t="s">
        <v>393</v>
      </c>
      <c r="D22" t="s">
        <v>413</v>
      </c>
      <c r="E22">
        <v>169</v>
      </c>
      <c r="F22">
        <v>1</v>
      </c>
      <c r="G22">
        <v>1</v>
      </c>
      <c r="H22" t="s">
        <v>12</v>
      </c>
      <c r="I22" t="s">
        <v>13</v>
      </c>
      <c r="J22">
        <v>-4.4900000000000001E-3</v>
      </c>
      <c r="K22">
        <v>-0.113</v>
      </c>
      <c r="L22">
        <v>5.68</v>
      </c>
      <c r="M22" t="s">
        <v>14</v>
      </c>
      <c r="N22" t="s">
        <v>13</v>
      </c>
      <c r="O22">
        <v>1.17</v>
      </c>
      <c r="P22">
        <v>20.399999999999999</v>
      </c>
      <c r="Q22">
        <v>532</v>
      </c>
      <c r="S22" s="4">
        <v>1.5</v>
      </c>
      <c r="T22" s="4">
        <v>2</v>
      </c>
      <c r="U22" s="4" t="s">
        <v>408</v>
      </c>
      <c r="V22" s="4">
        <v>5.68</v>
      </c>
      <c r="W22" s="4">
        <v>3.8049999999999997</v>
      </c>
      <c r="X22" s="4">
        <v>22.83</v>
      </c>
      <c r="Y22" s="4">
        <v>2</v>
      </c>
      <c r="Z22" s="4" t="s">
        <v>408</v>
      </c>
      <c r="AA22" s="4">
        <v>532</v>
      </c>
      <c r="AB22" s="4">
        <v>446.75</v>
      </c>
      <c r="AC22" s="4">
        <v>2680.5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x14ac:dyDescent="0.25">
      <c r="A23">
        <v>116</v>
      </c>
      <c r="B23" s="1">
        <v>43916</v>
      </c>
      <c r="C23" t="s">
        <v>324</v>
      </c>
      <c r="D23" t="s">
        <v>252</v>
      </c>
      <c r="E23">
        <v>69</v>
      </c>
      <c r="F23">
        <v>1</v>
      </c>
      <c r="G23">
        <v>1</v>
      </c>
      <c r="H23" t="s">
        <v>12</v>
      </c>
      <c r="I23" t="s">
        <v>13</v>
      </c>
      <c r="J23">
        <v>4.4699999999999997E-2</v>
      </c>
      <c r="K23">
        <v>0.96499999999999997</v>
      </c>
      <c r="L23">
        <v>16.2</v>
      </c>
      <c r="M23" t="s">
        <v>14</v>
      </c>
      <c r="N23" t="s">
        <v>13</v>
      </c>
      <c r="O23">
        <v>1.1599999999999999</v>
      </c>
      <c r="P23">
        <v>18.2</v>
      </c>
      <c r="Q23">
        <v>534</v>
      </c>
      <c r="S23" s="4">
        <v>1.5</v>
      </c>
      <c r="T23" s="4">
        <v>1</v>
      </c>
      <c r="U23" s="4"/>
      <c r="V23" s="4">
        <v>16.2</v>
      </c>
      <c r="W23" s="4">
        <v>8.6999999999999993</v>
      </c>
      <c r="X23" s="4">
        <v>13.049999999999999</v>
      </c>
      <c r="Y23" s="4">
        <v>1</v>
      </c>
      <c r="Z23" s="4"/>
      <c r="AA23" s="4">
        <v>534</v>
      </c>
      <c r="AB23" s="4">
        <v>193</v>
      </c>
      <c r="AC23" s="4">
        <v>289.5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x14ac:dyDescent="0.25">
      <c r="A24">
        <v>114</v>
      </c>
      <c r="B24" s="1">
        <v>43916</v>
      </c>
      <c r="C24" t="s">
        <v>324</v>
      </c>
      <c r="D24" t="s">
        <v>250</v>
      </c>
      <c r="E24">
        <v>67</v>
      </c>
      <c r="F24">
        <v>1</v>
      </c>
      <c r="G24">
        <v>1</v>
      </c>
      <c r="H24" t="s">
        <v>12</v>
      </c>
      <c r="I24" t="s">
        <v>13</v>
      </c>
      <c r="J24">
        <v>4.5900000000000003E-2</v>
      </c>
      <c r="K24">
        <v>0.999</v>
      </c>
      <c r="L24">
        <v>16.899999999999999</v>
      </c>
      <c r="M24" t="s">
        <v>14</v>
      </c>
      <c r="N24" t="s">
        <v>13</v>
      </c>
      <c r="O24">
        <v>1.17</v>
      </c>
      <c r="P24">
        <v>18.399999999999999</v>
      </c>
      <c r="Q24">
        <v>539</v>
      </c>
      <c r="S24" s="4">
        <v>1.5</v>
      </c>
      <c r="T24" s="4">
        <v>1</v>
      </c>
      <c r="U24" s="4"/>
      <c r="V24" s="4">
        <v>16.899999999999999</v>
      </c>
      <c r="W24" s="4">
        <v>9.3999999999999986</v>
      </c>
      <c r="X24" s="4">
        <v>14.099999999999998</v>
      </c>
      <c r="Y24" s="4">
        <v>1</v>
      </c>
      <c r="Z24" s="4"/>
      <c r="AA24" s="4">
        <v>539</v>
      </c>
      <c r="AB24" s="4">
        <v>198</v>
      </c>
      <c r="AC24" s="4">
        <v>297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x14ac:dyDescent="0.25">
      <c r="A25">
        <v>252</v>
      </c>
      <c r="B25" s="1">
        <v>43917</v>
      </c>
      <c r="C25" t="s">
        <v>393</v>
      </c>
      <c r="D25" t="s">
        <v>276</v>
      </c>
      <c r="E25">
        <v>93</v>
      </c>
      <c r="F25">
        <v>1</v>
      </c>
      <c r="G25">
        <v>1</v>
      </c>
      <c r="H25" t="s">
        <v>12</v>
      </c>
      <c r="I25" t="s">
        <v>13</v>
      </c>
      <c r="J25">
        <v>3.73E-2</v>
      </c>
      <c r="K25">
        <v>0.79900000000000004</v>
      </c>
      <c r="L25">
        <v>20.7</v>
      </c>
      <c r="M25" t="s">
        <v>14</v>
      </c>
      <c r="N25" t="s">
        <v>13</v>
      </c>
      <c r="O25">
        <v>1.1599999999999999</v>
      </c>
      <c r="P25">
        <v>19.899999999999999</v>
      </c>
      <c r="Q25">
        <v>521</v>
      </c>
      <c r="S25" s="4">
        <v>1.5</v>
      </c>
      <c r="T25" s="4">
        <v>1</v>
      </c>
      <c r="U25" s="4"/>
      <c r="V25" s="4">
        <v>20.7</v>
      </c>
      <c r="W25" s="4">
        <v>13.2</v>
      </c>
      <c r="X25" s="4">
        <v>19.799999999999997</v>
      </c>
      <c r="Y25" s="4">
        <v>1</v>
      </c>
      <c r="Z25" s="4"/>
      <c r="AA25" s="4">
        <v>521</v>
      </c>
      <c r="AB25" s="4">
        <v>180</v>
      </c>
      <c r="AC25" s="4">
        <v>270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x14ac:dyDescent="0.25">
      <c r="A26">
        <v>61</v>
      </c>
      <c r="B26" s="1">
        <v>43916</v>
      </c>
      <c r="C26" t="s">
        <v>324</v>
      </c>
      <c r="D26" t="s">
        <v>204</v>
      </c>
      <c r="E26">
        <v>22</v>
      </c>
      <c r="F26">
        <v>1</v>
      </c>
      <c r="G26">
        <v>1</v>
      </c>
      <c r="H26" t="s">
        <v>12</v>
      </c>
      <c r="I26" t="s">
        <v>13</v>
      </c>
      <c r="J26">
        <v>4.7199999999999999E-2</v>
      </c>
      <c r="K26">
        <v>1.05</v>
      </c>
      <c r="L26">
        <v>17.8</v>
      </c>
      <c r="M26" t="s">
        <v>14</v>
      </c>
      <c r="N26" t="s">
        <v>13</v>
      </c>
      <c r="O26">
        <v>1.3</v>
      </c>
      <c r="P26">
        <v>20.3</v>
      </c>
      <c r="Q26">
        <v>597</v>
      </c>
      <c r="S26" s="4">
        <v>1.5</v>
      </c>
      <c r="T26" s="4">
        <v>1</v>
      </c>
      <c r="U26" s="4"/>
      <c r="V26" s="4">
        <v>17.8</v>
      </c>
      <c r="W26" s="4">
        <v>10.3</v>
      </c>
      <c r="X26" s="4">
        <v>15.450000000000001</v>
      </c>
      <c r="Y26" s="4">
        <v>1</v>
      </c>
      <c r="Z26" s="4"/>
      <c r="AA26" s="4">
        <v>597</v>
      </c>
      <c r="AB26" s="4">
        <v>256</v>
      </c>
      <c r="AC26" s="4">
        <v>384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spans="1:59" x14ac:dyDescent="0.25">
      <c r="A27">
        <v>300</v>
      </c>
      <c r="B27" s="1">
        <v>43917</v>
      </c>
      <c r="C27" t="s">
        <v>393</v>
      </c>
      <c r="D27" t="s">
        <v>316</v>
      </c>
      <c r="E27">
        <v>133</v>
      </c>
      <c r="F27">
        <v>1</v>
      </c>
      <c r="G27">
        <v>1</v>
      </c>
      <c r="H27" t="s">
        <v>12</v>
      </c>
      <c r="I27" t="s">
        <v>13</v>
      </c>
      <c r="J27">
        <v>3.7999999999999999E-2</v>
      </c>
      <c r="K27">
        <v>0.83299999999999996</v>
      </c>
      <c r="L27">
        <v>21.2</v>
      </c>
      <c r="M27" t="s">
        <v>14</v>
      </c>
      <c r="N27" t="s">
        <v>13</v>
      </c>
      <c r="O27">
        <v>1.07</v>
      </c>
      <c r="P27">
        <v>18.3</v>
      </c>
      <c r="Q27">
        <v>480</v>
      </c>
      <c r="S27" s="4">
        <v>1.5</v>
      </c>
      <c r="T27" s="4">
        <v>1</v>
      </c>
      <c r="U27" s="4"/>
      <c r="V27" s="4">
        <v>21.2</v>
      </c>
      <c r="W27" s="4">
        <v>13.7</v>
      </c>
      <c r="X27" s="4">
        <v>20.549999999999997</v>
      </c>
      <c r="Y27" s="4">
        <v>1</v>
      </c>
      <c r="Z27" s="4"/>
      <c r="AA27" s="4">
        <v>480</v>
      </c>
      <c r="AB27" s="4">
        <v>139</v>
      </c>
      <c r="AC27" s="4">
        <v>208.5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x14ac:dyDescent="0.25">
      <c r="A28">
        <v>122</v>
      </c>
      <c r="B28" s="1">
        <v>43916</v>
      </c>
      <c r="C28" t="s">
        <v>324</v>
      </c>
      <c r="D28" t="s">
        <v>256</v>
      </c>
      <c r="E28">
        <v>73</v>
      </c>
      <c r="F28">
        <v>1</v>
      </c>
      <c r="G28">
        <v>1</v>
      </c>
      <c r="H28" t="s">
        <v>12</v>
      </c>
      <c r="I28" t="s">
        <v>13</v>
      </c>
      <c r="J28">
        <v>4.4999999999999998E-2</v>
      </c>
      <c r="K28">
        <v>0.94799999999999995</v>
      </c>
      <c r="L28">
        <v>15.9</v>
      </c>
      <c r="M28" t="s">
        <v>14</v>
      </c>
      <c r="N28" t="s">
        <v>13</v>
      </c>
      <c r="O28">
        <v>1.1399999999999999</v>
      </c>
      <c r="P28">
        <v>18.2</v>
      </c>
      <c r="Q28">
        <v>533</v>
      </c>
      <c r="S28" s="4">
        <v>1.5</v>
      </c>
      <c r="T28" s="4">
        <v>1</v>
      </c>
      <c r="U28" s="4"/>
      <c r="V28" s="4">
        <v>15.9</v>
      </c>
      <c r="W28" s="4">
        <v>8.4</v>
      </c>
      <c r="X28" s="4">
        <v>12.600000000000001</v>
      </c>
      <c r="Y28" s="4">
        <v>1</v>
      </c>
      <c r="Z28" s="4"/>
      <c r="AA28" s="4">
        <v>533</v>
      </c>
      <c r="AB28" s="4">
        <v>192</v>
      </c>
      <c r="AC28" s="4">
        <v>288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x14ac:dyDescent="0.25">
      <c r="A29">
        <v>121</v>
      </c>
      <c r="B29" s="1">
        <v>43916</v>
      </c>
      <c r="C29" t="s">
        <v>324</v>
      </c>
      <c r="D29" t="s">
        <v>255</v>
      </c>
      <c r="E29">
        <v>72</v>
      </c>
      <c r="F29">
        <v>1</v>
      </c>
      <c r="G29">
        <v>1</v>
      </c>
      <c r="H29" t="s">
        <v>12</v>
      </c>
      <c r="I29" t="s">
        <v>13</v>
      </c>
      <c r="J29">
        <v>7.0499999999999993E-2</v>
      </c>
      <c r="K29">
        <v>1.57</v>
      </c>
      <c r="L29">
        <v>27.6</v>
      </c>
      <c r="M29" t="s">
        <v>14</v>
      </c>
      <c r="N29" t="s">
        <v>13</v>
      </c>
      <c r="O29">
        <v>1.3</v>
      </c>
      <c r="P29">
        <v>20.8</v>
      </c>
      <c r="Q29">
        <v>610</v>
      </c>
      <c r="S29" s="4">
        <v>1.5</v>
      </c>
      <c r="T29" s="4">
        <v>1</v>
      </c>
      <c r="U29" s="4"/>
      <c r="V29" s="4">
        <v>27.6</v>
      </c>
      <c r="W29" s="4">
        <v>20.100000000000001</v>
      </c>
      <c r="X29" s="4">
        <v>30.150000000000002</v>
      </c>
      <c r="Y29" s="4">
        <v>1</v>
      </c>
      <c r="Z29" s="4"/>
      <c r="AA29" s="4">
        <v>610</v>
      </c>
      <c r="AB29" s="4">
        <v>269</v>
      </c>
      <c r="AC29" s="4">
        <v>403.5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x14ac:dyDescent="0.25">
      <c r="A30">
        <v>134</v>
      </c>
      <c r="B30" s="1">
        <v>43916</v>
      </c>
      <c r="C30" t="s">
        <v>324</v>
      </c>
      <c r="D30" t="s">
        <v>266</v>
      </c>
      <c r="E30">
        <v>83</v>
      </c>
      <c r="F30">
        <v>1</v>
      </c>
      <c r="G30">
        <v>1</v>
      </c>
      <c r="H30" t="s">
        <v>12</v>
      </c>
      <c r="I30" t="s">
        <v>13</v>
      </c>
      <c r="J30">
        <v>4.41E-2</v>
      </c>
      <c r="K30">
        <v>0.97599999999999998</v>
      </c>
      <c r="L30">
        <v>16.399999999999999</v>
      </c>
      <c r="M30" t="s">
        <v>14</v>
      </c>
      <c r="N30" t="s">
        <v>13</v>
      </c>
      <c r="O30">
        <v>1.25</v>
      </c>
      <c r="P30">
        <v>19.3</v>
      </c>
      <c r="Q30">
        <v>567</v>
      </c>
      <c r="S30" s="4">
        <v>1.5</v>
      </c>
      <c r="T30" s="4">
        <v>1</v>
      </c>
      <c r="U30" s="4"/>
      <c r="V30" s="4">
        <v>16.399999999999999</v>
      </c>
      <c r="W30" s="4">
        <v>8.8999999999999986</v>
      </c>
      <c r="X30" s="4">
        <v>13.349999999999998</v>
      </c>
      <c r="Y30" s="4">
        <v>1</v>
      </c>
      <c r="Z30" s="4"/>
      <c r="AA30" s="4">
        <v>567</v>
      </c>
      <c r="AB30" s="4">
        <v>226</v>
      </c>
      <c r="AC30" s="4">
        <v>339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x14ac:dyDescent="0.25">
      <c r="A31">
        <v>292</v>
      </c>
      <c r="B31" s="1">
        <v>43917</v>
      </c>
      <c r="C31" t="s">
        <v>393</v>
      </c>
      <c r="D31" t="s">
        <v>310</v>
      </c>
      <c r="E31">
        <v>127</v>
      </c>
      <c r="F31">
        <v>1</v>
      </c>
      <c r="G31">
        <v>1</v>
      </c>
      <c r="H31" t="s">
        <v>12</v>
      </c>
      <c r="I31" t="s">
        <v>13</v>
      </c>
      <c r="J31">
        <v>2.63E-2</v>
      </c>
      <c r="K31">
        <v>0.48699999999999999</v>
      </c>
      <c r="L31">
        <v>15.5</v>
      </c>
      <c r="M31" t="s">
        <v>14</v>
      </c>
      <c r="N31" t="s">
        <v>13</v>
      </c>
      <c r="O31">
        <v>1.01</v>
      </c>
      <c r="P31">
        <v>17.3</v>
      </c>
      <c r="Q31">
        <v>454</v>
      </c>
      <c r="S31" s="4">
        <v>1.5</v>
      </c>
      <c r="T31" s="4">
        <v>1</v>
      </c>
      <c r="U31" s="4"/>
      <c r="V31" s="4">
        <v>15.5</v>
      </c>
      <c r="W31" s="4">
        <v>8</v>
      </c>
      <c r="X31" s="4">
        <v>12</v>
      </c>
      <c r="Y31" s="4">
        <v>1</v>
      </c>
      <c r="Z31" s="4"/>
      <c r="AA31" s="4">
        <v>454</v>
      </c>
      <c r="AB31" s="4">
        <v>113</v>
      </c>
      <c r="AC31" s="4">
        <v>169.5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x14ac:dyDescent="0.25">
      <c r="A32">
        <v>89</v>
      </c>
      <c r="B32" s="1">
        <v>43916</v>
      </c>
      <c r="C32" t="s">
        <v>324</v>
      </c>
      <c r="D32" t="s">
        <v>229</v>
      </c>
      <c r="E32">
        <v>46</v>
      </c>
      <c r="F32">
        <v>1</v>
      </c>
      <c r="G32">
        <v>1</v>
      </c>
      <c r="H32" t="s">
        <v>12</v>
      </c>
      <c r="I32" t="s">
        <v>13</v>
      </c>
      <c r="J32">
        <v>4.1599999999999998E-2</v>
      </c>
      <c r="K32">
        <v>0.878</v>
      </c>
      <c r="L32">
        <v>14.6</v>
      </c>
      <c r="M32" t="s">
        <v>14</v>
      </c>
      <c r="N32" t="s">
        <v>13</v>
      </c>
      <c r="O32">
        <v>1.1399999999999999</v>
      </c>
      <c r="P32">
        <v>18.100000000000001</v>
      </c>
      <c r="Q32">
        <v>532</v>
      </c>
      <c r="S32" s="4">
        <v>1.5</v>
      </c>
      <c r="T32" s="4">
        <v>1</v>
      </c>
      <c r="U32" s="4"/>
      <c r="V32" s="4">
        <v>14.6</v>
      </c>
      <c r="W32" s="4">
        <v>7.1</v>
      </c>
      <c r="X32" s="4">
        <v>10.649999999999999</v>
      </c>
      <c r="Y32" s="4">
        <v>1</v>
      </c>
      <c r="Z32" s="4"/>
      <c r="AA32" s="4">
        <v>532</v>
      </c>
      <c r="AB32" s="4">
        <v>191</v>
      </c>
      <c r="AC32" s="4">
        <v>286.5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59" x14ac:dyDescent="0.25">
      <c r="A33">
        <v>80</v>
      </c>
      <c r="B33" s="1">
        <v>43916</v>
      </c>
      <c r="C33" t="s">
        <v>324</v>
      </c>
      <c r="D33" t="s">
        <v>222</v>
      </c>
      <c r="E33">
        <v>39</v>
      </c>
      <c r="F33">
        <v>1</v>
      </c>
      <c r="G33">
        <v>1</v>
      </c>
      <c r="H33" t="s">
        <v>12</v>
      </c>
      <c r="I33" t="s">
        <v>13</v>
      </c>
      <c r="J33">
        <v>6.0699999999999997E-2</v>
      </c>
      <c r="K33">
        <v>1.38</v>
      </c>
      <c r="L33">
        <v>23.9</v>
      </c>
      <c r="M33" t="s">
        <v>14</v>
      </c>
      <c r="N33" t="s">
        <v>13</v>
      </c>
      <c r="O33">
        <v>1.17</v>
      </c>
      <c r="P33">
        <v>18.600000000000001</v>
      </c>
      <c r="Q33">
        <v>546</v>
      </c>
      <c r="S33" s="4">
        <v>1.5</v>
      </c>
      <c r="T33" s="4">
        <v>1</v>
      </c>
      <c r="U33" s="4"/>
      <c r="V33" s="4">
        <v>23.9</v>
      </c>
      <c r="W33" s="4">
        <v>16.399999999999999</v>
      </c>
      <c r="X33" s="4">
        <v>24.599999999999998</v>
      </c>
      <c r="Y33" s="4">
        <v>1</v>
      </c>
      <c r="Z33" s="4"/>
      <c r="AA33" s="4">
        <v>546</v>
      </c>
      <c r="AB33" s="4">
        <v>205</v>
      </c>
      <c r="AC33" s="4">
        <v>307.5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x14ac:dyDescent="0.25">
      <c r="A34">
        <v>87</v>
      </c>
      <c r="B34" s="1">
        <v>43916</v>
      </c>
      <c r="C34" t="s">
        <v>324</v>
      </c>
      <c r="D34" t="s">
        <v>227</v>
      </c>
      <c r="E34">
        <v>44</v>
      </c>
      <c r="F34">
        <v>1</v>
      </c>
      <c r="G34">
        <v>1</v>
      </c>
      <c r="H34" t="s">
        <v>12</v>
      </c>
      <c r="I34" t="s">
        <v>13</v>
      </c>
      <c r="J34">
        <v>3.8199999999999998E-2</v>
      </c>
      <c r="K34">
        <v>0.73499999999999999</v>
      </c>
      <c r="L34">
        <v>11.9</v>
      </c>
      <c r="M34" t="s">
        <v>14</v>
      </c>
      <c r="N34" t="s">
        <v>13</v>
      </c>
      <c r="O34">
        <v>1.1100000000000001</v>
      </c>
      <c r="P34">
        <v>17.5</v>
      </c>
      <c r="Q34">
        <v>514</v>
      </c>
      <c r="S34" s="4">
        <v>1.5</v>
      </c>
      <c r="T34" s="4">
        <v>1</v>
      </c>
      <c r="U34" s="4"/>
      <c r="V34" s="4">
        <v>11.9</v>
      </c>
      <c r="W34" s="4">
        <v>4.4000000000000004</v>
      </c>
      <c r="X34" s="4">
        <v>6.6000000000000005</v>
      </c>
      <c r="Y34" s="4">
        <v>1</v>
      </c>
      <c r="Z34" s="4"/>
      <c r="AA34" s="4">
        <v>514</v>
      </c>
      <c r="AB34" s="4">
        <v>173</v>
      </c>
      <c r="AC34" s="4">
        <v>259.5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</row>
    <row r="35" spans="1:59" x14ac:dyDescent="0.25">
      <c r="A35">
        <v>81</v>
      </c>
      <c r="B35" s="1">
        <v>43916</v>
      </c>
      <c r="C35" t="s">
        <v>324</v>
      </c>
      <c r="D35" t="s">
        <v>223</v>
      </c>
      <c r="E35">
        <v>40</v>
      </c>
      <c r="F35">
        <v>1</v>
      </c>
      <c r="G35">
        <v>1</v>
      </c>
      <c r="H35" t="s">
        <v>12</v>
      </c>
      <c r="I35" t="s">
        <v>13</v>
      </c>
      <c r="J35">
        <v>3.7499999999999999E-2</v>
      </c>
      <c r="K35">
        <v>0.73099999999999998</v>
      </c>
      <c r="L35">
        <v>11.8</v>
      </c>
      <c r="M35" t="s">
        <v>14</v>
      </c>
      <c r="N35" t="s">
        <v>13</v>
      </c>
      <c r="O35">
        <v>1.1200000000000001</v>
      </c>
      <c r="P35">
        <v>17.600000000000001</v>
      </c>
      <c r="Q35">
        <v>515</v>
      </c>
      <c r="S35" s="4">
        <v>1.5</v>
      </c>
      <c r="T35" s="4">
        <v>1</v>
      </c>
      <c r="U35" s="4"/>
      <c r="V35" s="4">
        <v>11.8</v>
      </c>
      <c r="W35" s="4">
        <v>4.3000000000000007</v>
      </c>
      <c r="X35" s="4">
        <v>6.4500000000000011</v>
      </c>
      <c r="Y35" s="4">
        <v>1</v>
      </c>
      <c r="Z35" s="4"/>
      <c r="AA35" s="4">
        <v>515</v>
      </c>
      <c r="AB35" s="4">
        <v>174</v>
      </c>
      <c r="AC35" s="4">
        <v>261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59" x14ac:dyDescent="0.25">
      <c r="A36">
        <v>256</v>
      </c>
      <c r="B36" s="1">
        <v>43917</v>
      </c>
      <c r="C36" t="s">
        <v>393</v>
      </c>
      <c r="D36" t="s">
        <v>280</v>
      </c>
      <c r="E36">
        <v>97</v>
      </c>
      <c r="F36">
        <v>1</v>
      </c>
      <c r="G36">
        <v>1</v>
      </c>
      <c r="H36" t="s">
        <v>12</v>
      </c>
      <c r="I36" t="s">
        <v>13</v>
      </c>
      <c r="J36">
        <v>3.3399999999999999E-2</v>
      </c>
      <c r="K36">
        <v>0.61299999999999999</v>
      </c>
      <c r="L36">
        <v>17.600000000000001</v>
      </c>
      <c r="M36" t="s">
        <v>14</v>
      </c>
      <c r="N36" t="s">
        <v>13</v>
      </c>
      <c r="O36">
        <v>1.1299999999999999</v>
      </c>
      <c r="P36">
        <v>19.600000000000001</v>
      </c>
      <c r="Q36">
        <v>511</v>
      </c>
      <c r="S36" s="4">
        <v>1.5</v>
      </c>
      <c r="T36" s="4">
        <v>1</v>
      </c>
      <c r="U36" s="4"/>
      <c r="V36" s="4">
        <v>17.600000000000001</v>
      </c>
      <c r="W36" s="4">
        <v>10.100000000000001</v>
      </c>
      <c r="X36" s="4">
        <v>15.150000000000002</v>
      </c>
      <c r="Y36" s="4">
        <v>1</v>
      </c>
      <c r="Z36" s="4"/>
      <c r="AA36" s="4">
        <v>511</v>
      </c>
      <c r="AB36" s="4">
        <v>170</v>
      </c>
      <c r="AC36" s="4">
        <v>255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59" x14ac:dyDescent="0.25">
      <c r="A37">
        <v>299</v>
      </c>
      <c r="B37" s="1">
        <v>43917</v>
      </c>
      <c r="C37" t="s">
        <v>393</v>
      </c>
      <c r="D37" t="s">
        <v>315</v>
      </c>
      <c r="E37">
        <v>132</v>
      </c>
      <c r="F37">
        <v>1</v>
      </c>
      <c r="G37">
        <v>1</v>
      </c>
      <c r="H37" t="s">
        <v>12</v>
      </c>
      <c r="I37" t="s">
        <v>13</v>
      </c>
      <c r="J37">
        <v>2.7099999999999999E-2</v>
      </c>
      <c r="K37">
        <v>0.58199999999999996</v>
      </c>
      <c r="L37">
        <v>17.100000000000001</v>
      </c>
      <c r="M37" t="s">
        <v>14</v>
      </c>
      <c r="N37" t="s">
        <v>13</v>
      </c>
      <c r="O37">
        <v>0.99299999999999999</v>
      </c>
      <c r="P37">
        <v>17.100000000000001</v>
      </c>
      <c r="Q37">
        <v>448</v>
      </c>
      <c r="S37" s="4">
        <v>1.5</v>
      </c>
      <c r="T37" s="4">
        <v>2</v>
      </c>
      <c r="U37" s="4" t="s">
        <v>411</v>
      </c>
      <c r="V37" s="4">
        <v>17.100000000000001</v>
      </c>
      <c r="W37" s="4">
        <v>9.6000000000000014</v>
      </c>
      <c r="X37" s="4">
        <v>14.400000000000002</v>
      </c>
      <c r="Y37" s="4">
        <v>2</v>
      </c>
      <c r="Z37" s="4" t="s">
        <v>411</v>
      </c>
      <c r="AA37" s="4">
        <v>448</v>
      </c>
      <c r="AB37" s="4">
        <v>107</v>
      </c>
      <c r="AC37" s="4">
        <v>160.5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59" x14ac:dyDescent="0.25">
      <c r="A38">
        <v>73</v>
      </c>
      <c r="B38" s="1">
        <v>43916</v>
      </c>
      <c r="C38" t="s">
        <v>324</v>
      </c>
      <c r="D38" t="s">
        <v>215</v>
      </c>
      <c r="E38">
        <v>32</v>
      </c>
      <c r="F38">
        <v>1</v>
      </c>
      <c r="G38">
        <v>1</v>
      </c>
      <c r="H38" t="s">
        <v>12</v>
      </c>
      <c r="I38" t="s">
        <v>13</v>
      </c>
      <c r="J38">
        <v>4.8300000000000003E-2</v>
      </c>
      <c r="K38">
        <v>1.07</v>
      </c>
      <c r="L38">
        <v>18.3</v>
      </c>
      <c r="M38" t="s">
        <v>14</v>
      </c>
      <c r="N38" t="s">
        <v>13</v>
      </c>
      <c r="O38">
        <v>1.26</v>
      </c>
      <c r="P38">
        <v>19.8</v>
      </c>
      <c r="Q38">
        <v>583</v>
      </c>
      <c r="S38" s="4">
        <v>1.5</v>
      </c>
      <c r="T38" s="4">
        <v>1</v>
      </c>
      <c r="U38" s="4"/>
      <c r="V38" s="4">
        <v>18.3</v>
      </c>
      <c r="W38" s="4">
        <v>10.8</v>
      </c>
      <c r="X38" s="4">
        <v>16.200000000000003</v>
      </c>
      <c r="Y38" s="4">
        <v>1</v>
      </c>
      <c r="Z38" s="4"/>
      <c r="AA38" s="4">
        <v>583</v>
      </c>
      <c r="AB38" s="4">
        <v>242</v>
      </c>
      <c r="AC38" s="4">
        <v>363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 spans="1:59" x14ac:dyDescent="0.25">
      <c r="A39">
        <v>78</v>
      </c>
      <c r="B39" s="1">
        <v>43916</v>
      </c>
      <c r="C39" t="s">
        <v>324</v>
      </c>
      <c r="D39" t="s">
        <v>220</v>
      </c>
      <c r="E39">
        <v>37</v>
      </c>
      <c r="F39">
        <v>1</v>
      </c>
      <c r="G39">
        <v>1</v>
      </c>
      <c r="H39" t="s">
        <v>12</v>
      </c>
      <c r="I39" t="s">
        <v>13</v>
      </c>
      <c r="J39">
        <v>7.2999999999999995E-2</v>
      </c>
      <c r="K39">
        <v>1.55</v>
      </c>
      <c r="L39">
        <v>27.1</v>
      </c>
      <c r="M39" t="s">
        <v>14</v>
      </c>
      <c r="N39" t="s">
        <v>13</v>
      </c>
      <c r="O39">
        <v>4.1900000000000004</v>
      </c>
      <c r="P39">
        <v>66.900000000000006</v>
      </c>
      <c r="Q39">
        <v>2010</v>
      </c>
      <c r="S39" s="4">
        <v>1.5</v>
      </c>
      <c r="T39" s="4">
        <v>1</v>
      </c>
      <c r="U39" s="4"/>
      <c r="V39" s="4">
        <v>27.1</v>
      </c>
      <c r="W39" s="4">
        <v>19.600000000000001</v>
      </c>
      <c r="X39" s="4">
        <v>29.400000000000002</v>
      </c>
      <c r="Y39" s="4">
        <v>3</v>
      </c>
      <c r="Z39" s="4" t="s">
        <v>410</v>
      </c>
      <c r="AA39" s="4">
        <v>2010</v>
      </c>
      <c r="AB39" s="4">
        <v>1669</v>
      </c>
      <c r="AC39" s="4">
        <v>2503.5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x14ac:dyDescent="0.25">
      <c r="A40">
        <v>316</v>
      </c>
      <c r="B40" s="1">
        <v>43917</v>
      </c>
      <c r="C40" t="s">
        <v>393</v>
      </c>
      <c r="D40" t="s">
        <v>415</v>
      </c>
      <c r="E40">
        <v>166</v>
      </c>
      <c r="F40">
        <v>1</v>
      </c>
      <c r="G40">
        <v>1</v>
      </c>
      <c r="H40" t="s">
        <v>12</v>
      </c>
      <c r="I40" t="s">
        <v>13</v>
      </c>
      <c r="J40">
        <v>-4.9500000000000004E-3</v>
      </c>
      <c r="K40">
        <v>-4.9700000000000001E-2</v>
      </c>
      <c r="L40">
        <v>6.72</v>
      </c>
      <c r="M40" t="s">
        <v>14</v>
      </c>
      <c r="N40" t="s">
        <v>13</v>
      </c>
      <c r="O40">
        <v>0.9</v>
      </c>
      <c r="P40">
        <v>15.8</v>
      </c>
      <c r="Q40">
        <v>414</v>
      </c>
      <c r="S40" s="4">
        <v>1.5</v>
      </c>
      <c r="T40" s="4">
        <v>2</v>
      </c>
      <c r="U40" s="4" t="s">
        <v>408</v>
      </c>
      <c r="V40" s="4">
        <v>6.72</v>
      </c>
      <c r="W40" s="4">
        <v>4.8449999999999998</v>
      </c>
      <c r="X40" s="4">
        <v>29.07</v>
      </c>
      <c r="Y40" s="4">
        <v>2</v>
      </c>
      <c r="Z40" s="4" t="s">
        <v>408</v>
      </c>
      <c r="AA40" s="4">
        <v>414</v>
      </c>
      <c r="AB40" s="4">
        <v>328.75</v>
      </c>
      <c r="AC40" s="4">
        <v>1972.5</v>
      </c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spans="1:59" x14ac:dyDescent="0.25">
      <c r="A41">
        <v>269</v>
      </c>
      <c r="B41" s="1">
        <v>43917</v>
      </c>
      <c r="C41" t="s">
        <v>393</v>
      </c>
      <c r="D41" t="s">
        <v>291</v>
      </c>
      <c r="E41">
        <v>108</v>
      </c>
      <c r="F41">
        <v>1</v>
      </c>
      <c r="G41">
        <v>1</v>
      </c>
      <c r="H41" t="s">
        <v>12</v>
      </c>
      <c r="I41" t="s">
        <v>13</v>
      </c>
      <c r="J41">
        <v>0.04</v>
      </c>
      <c r="K41">
        <v>0.872</v>
      </c>
      <c r="L41">
        <v>21.9</v>
      </c>
      <c r="M41" t="s">
        <v>14</v>
      </c>
      <c r="N41" t="s">
        <v>13</v>
      </c>
      <c r="O41">
        <v>1.1299999999999999</v>
      </c>
      <c r="P41">
        <v>19.5</v>
      </c>
      <c r="Q41">
        <v>509</v>
      </c>
      <c r="S41" s="4">
        <v>1.5</v>
      </c>
      <c r="T41" s="4">
        <v>1</v>
      </c>
      <c r="U41" s="4"/>
      <c r="V41" s="4">
        <v>21.9</v>
      </c>
      <c r="W41" s="4">
        <v>14.399999999999999</v>
      </c>
      <c r="X41" s="4">
        <v>21.599999999999998</v>
      </c>
      <c r="Y41" s="4">
        <v>1</v>
      </c>
      <c r="Z41" s="4"/>
      <c r="AA41" s="4">
        <v>509</v>
      </c>
      <c r="AB41" s="4">
        <v>168</v>
      </c>
      <c r="AC41" s="4">
        <v>252</v>
      </c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59" x14ac:dyDescent="0.25">
      <c r="A42">
        <v>137</v>
      </c>
      <c r="B42" s="1">
        <v>43916</v>
      </c>
      <c r="C42" t="s">
        <v>324</v>
      </c>
      <c r="D42" t="s">
        <v>270</v>
      </c>
      <c r="E42">
        <v>86</v>
      </c>
      <c r="F42">
        <v>1</v>
      </c>
      <c r="G42">
        <v>1</v>
      </c>
      <c r="H42" t="s">
        <v>12</v>
      </c>
      <c r="I42" t="s">
        <v>13</v>
      </c>
      <c r="J42">
        <v>5.0099999999999999E-2</v>
      </c>
      <c r="K42">
        <v>0.98699999999999999</v>
      </c>
      <c r="L42">
        <v>16.600000000000001</v>
      </c>
      <c r="M42" t="s">
        <v>14</v>
      </c>
      <c r="N42" t="s">
        <v>13</v>
      </c>
      <c r="O42">
        <v>1.3</v>
      </c>
      <c r="P42">
        <v>20.3</v>
      </c>
      <c r="Q42">
        <v>597</v>
      </c>
      <c r="S42" s="4">
        <v>1.5</v>
      </c>
      <c r="T42" s="4">
        <v>1</v>
      </c>
      <c r="U42" s="4"/>
      <c r="V42" s="4">
        <v>16.600000000000001</v>
      </c>
      <c r="W42" s="4">
        <v>9.1000000000000014</v>
      </c>
      <c r="X42" s="4">
        <v>13.650000000000002</v>
      </c>
      <c r="Y42" s="4">
        <v>1</v>
      </c>
      <c r="Z42" s="4"/>
      <c r="AA42" s="4">
        <v>597</v>
      </c>
      <c r="AB42" s="4">
        <v>256</v>
      </c>
      <c r="AC42" s="4">
        <v>384</v>
      </c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 spans="1:59" x14ac:dyDescent="0.25">
      <c r="A43">
        <v>90</v>
      </c>
      <c r="B43" s="1">
        <v>43916</v>
      </c>
      <c r="C43" t="s">
        <v>324</v>
      </c>
      <c r="D43" t="s">
        <v>230</v>
      </c>
      <c r="E43">
        <v>47</v>
      </c>
      <c r="F43">
        <v>1</v>
      </c>
      <c r="G43">
        <v>1</v>
      </c>
      <c r="H43" t="s">
        <v>12</v>
      </c>
      <c r="I43" t="s">
        <v>13</v>
      </c>
      <c r="J43">
        <v>5.1900000000000002E-2</v>
      </c>
      <c r="K43">
        <v>1.1599999999999999</v>
      </c>
      <c r="L43">
        <v>20</v>
      </c>
      <c r="M43" t="s">
        <v>14</v>
      </c>
      <c r="N43" t="s">
        <v>13</v>
      </c>
      <c r="O43">
        <v>2.57</v>
      </c>
      <c r="P43">
        <v>41.2</v>
      </c>
      <c r="Q43">
        <v>1220</v>
      </c>
      <c r="S43" s="4">
        <v>1.5</v>
      </c>
      <c r="T43" s="4">
        <v>1</v>
      </c>
      <c r="U43" s="4"/>
      <c r="V43" s="4">
        <v>20</v>
      </c>
      <c r="W43" s="4">
        <v>12.5</v>
      </c>
      <c r="X43" s="4">
        <v>18.75</v>
      </c>
      <c r="Y43" s="4">
        <v>2</v>
      </c>
      <c r="Z43" s="4" t="s">
        <v>421</v>
      </c>
      <c r="AA43" s="4">
        <v>1091.4376657824935</v>
      </c>
      <c r="AB43" s="4">
        <v>750.43766578249347</v>
      </c>
      <c r="AC43" s="4">
        <v>1125.6564986737403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x14ac:dyDescent="0.25">
      <c r="A44">
        <v>280</v>
      </c>
      <c r="B44" s="1">
        <v>43917</v>
      </c>
      <c r="C44" t="s">
        <v>393</v>
      </c>
      <c r="D44" t="s">
        <v>300</v>
      </c>
      <c r="E44">
        <v>117</v>
      </c>
      <c r="F44">
        <v>1</v>
      </c>
      <c r="G44">
        <v>1</v>
      </c>
      <c r="H44" t="s">
        <v>12</v>
      </c>
      <c r="I44" t="s">
        <v>13</v>
      </c>
      <c r="J44">
        <v>3.6200000000000003E-2</v>
      </c>
      <c r="K44">
        <v>0.79200000000000004</v>
      </c>
      <c r="L44">
        <v>20.6</v>
      </c>
      <c r="M44" t="s">
        <v>14</v>
      </c>
      <c r="N44" t="s">
        <v>13</v>
      </c>
      <c r="O44">
        <v>1.24</v>
      </c>
      <c r="P44">
        <v>21.3</v>
      </c>
      <c r="Q44">
        <v>556</v>
      </c>
      <c r="S44" s="4">
        <v>1.5</v>
      </c>
      <c r="T44" s="4">
        <v>1</v>
      </c>
      <c r="U44" s="4"/>
      <c r="V44" s="4">
        <v>20.6</v>
      </c>
      <c r="W44" s="4">
        <v>13.100000000000001</v>
      </c>
      <c r="X44" s="4">
        <v>19.650000000000002</v>
      </c>
      <c r="Y44" s="4">
        <v>1</v>
      </c>
      <c r="Z44" s="4"/>
      <c r="AA44" s="4">
        <v>556</v>
      </c>
      <c r="AB44" s="4">
        <v>215</v>
      </c>
      <c r="AC44" s="4">
        <v>322.5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spans="1:59" x14ac:dyDescent="0.25">
      <c r="A45">
        <v>294</v>
      </c>
      <c r="B45" s="1">
        <v>43917</v>
      </c>
      <c r="C45" t="s">
        <v>393</v>
      </c>
      <c r="D45" t="s">
        <v>312</v>
      </c>
      <c r="E45">
        <v>129</v>
      </c>
      <c r="F45">
        <v>1</v>
      </c>
      <c r="G45">
        <v>1</v>
      </c>
      <c r="H45" t="s">
        <v>12</v>
      </c>
      <c r="I45" t="s">
        <v>13</v>
      </c>
      <c r="J45">
        <v>4.58E-2</v>
      </c>
      <c r="K45">
        <v>1.02</v>
      </c>
      <c r="L45">
        <v>24.4</v>
      </c>
      <c r="M45" t="s">
        <v>14</v>
      </c>
      <c r="N45" t="s">
        <v>13</v>
      </c>
      <c r="O45">
        <v>0.86799999999999999</v>
      </c>
      <c r="P45">
        <v>15</v>
      </c>
      <c r="Q45">
        <v>394</v>
      </c>
      <c r="S45" s="4">
        <v>1.5</v>
      </c>
      <c r="T45" s="4">
        <v>1</v>
      </c>
      <c r="U45" s="4"/>
      <c r="V45" s="4">
        <v>24.4</v>
      </c>
      <c r="W45" s="4">
        <v>16.899999999999999</v>
      </c>
      <c r="X45" s="4">
        <v>25.349999999999998</v>
      </c>
      <c r="Y45" s="4">
        <v>1</v>
      </c>
      <c r="Z45" s="4"/>
      <c r="AA45" s="4">
        <v>394</v>
      </c>
      <c r="AB45" s="4">
        <v>53</v>
      </c>
      <c r="AC45" s="4">
        <v>79.5</v>
      </c>
      <c r="AD45" s="4"/>
      <c r="AE45" s="4"/>
      <c r="AF45" s="4"/>
    </row>
    <row r="46" spans="1:59" x14ac:dyDescent="0.25">
      <c r="A46">
        <v>101</v>
      </c>
      <c r="B46" s="1">
        <v>43916</v>
      </c>
      <c r="C46" t="s">
        <v>324</v>
      </c>
      <c r="D46" t="s">
        <v>239</v>
      </c>
      <c r="E46">
        <v>56</v>
      </c>
      <c r="F46">
        <v>1</v>
      </c>
      <c r="G46">
        <v>1</v>
      </c>
      <c r="H46" t="s">
        <v>12</v>
      </c>
      <c r="I46" t="s">
        <v>13</v>
      </c>
      <c r="J46">
        <v>4.65E-2</v>
      </c>
      <c r="K46">
        <v>0.98199999999999998</v>
      </c>
      <c r="L46">
        <v>16.5</v>
      </c>
      <c r="M46" t="s">
        <v>14</v>
      </c>
      <c r="N46" t="s">
        <v>13</v>
      </c>
      <c r="O46">
        <v>1.0900000000000001</v>
      </c>
      <c r="P46">
        <v>17.3</v>
      </c>
      <c r="Q46">
        <v>509</v>
      </c>
      <c r="S46" s="4">
        <v>1.5</v>
      </c>
      <c r="T46" s="4">
        <v>1</v>
      </c>
      <c r="U46" s="4"/>
      <c r="V46" s="4">
        <v>16.5</v>
      </c>
      <c r="W46" s="4">
        <v>9</v>
      </c>
      <c r="X46" s="4">
        <v>13.5</v>
      </c>
      <c r="Y46" s="4">
        <v>1</v>
      </c>
      <c r="Z46" s="4"/>
      <c r="AA46" s="4">
        <v>509</v>
      </c>
      <c r="AB46" s="4">
        <v>168</v>
      </c>
      <c r="AC46" s="4">
        <v>252</v>
      </c>
      <c r="AD46" s="4"/>
      <c r="AE46" s="4"/>
      <c r="AF46" s="4"/>
    </row>
    <row r="47" spans="1:59" x14ac:dyDescent="0.25">
      <c r="A47">
        <v>64</v>
      </c>
      <c r="B47" s="1">
        <v>43916</v>
      </c>
      <c r="C47" t="s">
        <v>324</v>
      </c>
      <c r="D47" t="s">
        <v>207</v>
      </c>
      <c r="E47">
        <v>25</v>
      </c>
      <c r="F47">
        <v>1</v>
      </c>
      <c r="G47">
        <v>1</v>
      </c>
      <c r="H47" t="s">
        <v>12</v>
      </c>
      <c r="I47" t="s">
        <v>13</v>
      </c>
      <c r="J47">
        <v>5.6099999999999997E-2</v>
      </c>
      <c r="K47">
        <v>1.22</v>
      </c>
      <c r="L47">
        <v>21</v>
      </c>
      <c r="M47" t="s">
        <v>14</v>
      </c>
      <c r="N47" t="s">
        <v>13</v>
      </c>
      <c r="O47">
        <v>2.2000000000000002</v>
      </c>
      <c r="P47">
        <v>34.6</v>
      </c>
      <c r="Q47">
        <v>1020</v>
      </c>
      <c r="S47" s="4">
        <v>1.5</v>
      </c>
      <c r="T47" s="4">
        <v>1</v>
      </c>
      <c r="U47" s="4"/>
      <c r="V47" s="4">
        <v>21</v>
      </c>
      <c r="W47" s="4">
        <v>13.5</v>
      </c>
      <c r="X47" s="4">
        <v>20.25</v>
      </c>
      <c r="Y47" s="4">
        <v>1</v>
      </c>
      <c r="Z47" s="4"/>
      <c r="AA47" s="4">
        <v>1020</v>
      </c>
      <c r="AB47" s="4">
        <v>679</v>
      </c>
      <c r="AC47" s="4">
        <v>1018.5</v>
      </c>
      <c r="AD47" s="4"/>
      <c r="AE47" s="4"/>
      <c r="AF47" s="4"/>
    </row>
    <row r="48" spans="1:59" x14ac:dyDescent="0.25">
      <c r="A48">
        <v>100</v>
      </c>
      <c r="B48" s="1">
        <v>43916</v>
      </c>
      <c r="C48" t="s">
        <v>324</v>
      </c>
      <c r="D48" t="s">
        <v>238</v>
      </c>
      <c r="E48">
        <v>55</v>
      </c>
      <c r="F48">
        <v>1</v>
      </c>
      <c r="G48">
        <v>1</v>
      </c>
      <c r="H48" t="s">
        <v>12</v>
      </c>
      <c r="I48" t="s">
        <v>13</v>
      </c>
      <c r="J48">
        <v>6.8900000000000003E-2</v>
      </c>
      <c r="K48">
        <v>1.63</v>
      </c>
      <c r="L48">
        <v>28.7</v>
      </c>
      <c r="M48" t="s">
        <v>14</v>
      </c>
      <c r="N48" t="s">
        <v>13</v>
      </c>
      <c r="O48">
        <v>2.12</v>
      </c>
      <c r="P48">
        <v>33.6</v>
      </c>
      <c r="Q48">
        <v>995</v>
      </c>
      <c r="S48" s="4">
        <v>1.5</v>
      </c>
      <c r="T48" s="4">
        <v>1</v>
      </c>
      <c r="U48" s="4"/>
      <c r="V48" s="4">
        <v>28.7</v>
      </c>
      <c r="W48" s="4">
        <v>21.2</v>
      </c>
      <c r="X48" s="4">
        <v>31.799999999999997</v>
      </c>
      <c r="Y48" s="4">
        <v>1</v>
      </c>
      <c r="Z48" s="4"/>
      <c r="AA48" s="4">
        <v>995</v>
      </c>
      <c r="AB48" s="4">
        <v>654</v>
      </c>
      <c r="AC48" s="4">
        <v>981</v>
      </c>
      <c r="AD48" s="4"/>
      <c r="AE48" s="4"/>
      <c r="AF48" s="4"/>
    </row>
    <row r="49" spans="1:32" x14ac:dyDescent="0.25">
      <c r="A49">
        <v>65</v>
      </c>
      <c r="B49" s="1">
        <v>43916</v>
      </c>
      <c r="C49" t="s">
        <v>324</v>
      </c>
      <c r="D49" t="s">
        <v>209</v>
      </c>
      <c r="E49">
        <v>26</v>
      </c>
      <c r="F49">
        <v>1</v>
      </c>
      <c r="G49">
        <v>1</v>
      </c>
      <c r="H49" t="s">
        <v>12</v>
      </c>
      <c r="I49" t="s">
        <v>13</v>
      </c>
      <c r="J49">
        <v>7.8E-2</v>
      </c>
      <c r="K49">
        <v>2.02</v>
      </c>
      <c r="L49">
        <v>36</v>
      </c>
      <c r="M49" t="s">
        <v>14</v>
      </c>
      <c r="N49" t="s">
        <v>13</v>
      </c>
      <c r="O49">
        <v>2.31</v>
      </c>
      <c r="P49">
        <v>36.1</v>
      </c>
      <c r="Q49">
        <v>1070</v>
      </c>
      <c r="S49" s="4">
        <v>1.5</v>
      </c>
      <c r="T49" s="4">
        <v>1</v>
      </c>
      <c r="U49" s="4"/>
      <c r="V49" s="4">
        <v>36</v>
      </c>
      <c r="W49" s="4">
        <v>28.5</v>
      </c>
      <c r="X49" s="4">
        <v>42.75</v>
      </c>
      <c r="Y49" s="4">
        <v>1</v>
      </c>
      <c r="Z49" s="4"/>
      <c r="AA49" s="4">
        <v>1070</v>
      </c>
      <c r="AB49" s="4">
        <v>729</v>
      </c>
      <c r="AC49" s="4">
        <v>1093.5</v>
      </c>
      <c r="AD49" s="4"/>
      <c r="AE49" s="4"/>
      <c r="AF49" s="4"/>
    </row>
    <row r="50" spans="1:32" x14ac:dyDescent="0.25">
      <c r="A50">
        <v>57</v>
      </c>
      <c r="B50" s="1">
        <v>43916</v>
      </c>
      <c r="C50" t="s">
        <v>324</v>
      </c>
      <c r="D50" t="s">
        <v>208</v>
      </c>
      <c r="E50">
        <v>20</v>
      </c>
      <c r="F50">
        <v>1</v>
      </c>
      <c r="G50">
        <v>1</v>
      </c>
      <c r="H50" t="s">
        <v>12</v>
      </c>
      <c r="I50" t="s">
        <v>13</v>
      </c>
      <c r="J50">
        <v>0.16400000000000001</v>
      </c>
      <c r="K50">
        <v>3.34</v>
      </c>
      <c r="L50">
        <v>60.6</v>
      </c>
      <c r="M50" t="s">
        <v>14</v>
      </c>
      <c r="N50" t="s">
        <v>13</v>
      </c>
      <c r="O50">
        <v>1.51</v>
      </c>
      <c r="P50">
        <v>23.5</v>
      </c>
      <c r="Q50">
        <v>693</v>
      </c>
      <c r="R50" s="4"/>
      <c r="S50" s="4">
        <v>1.5</v>
      </c>
      <c r="T50" s="4">
        <v>1</v>
      </c>
      <c r="U50" s="4"/>
      <c r="V50" s="4">
        <v>60.6</v>
      </c>
      <c r="W50" s="4">
        <v>53.1</v>
      </c>
      <c r="X50" s="4">
        <v>79.650000000000006</v>
      </c>
      <c r="Y50" s="4">
        <v>1</v>
      </c>
      <c r="Z50" s="4"/>
      <c r="AA50" s="4">
        <v>693</v>
      </c>
      <c r="AB50" s="4">
        <v>352</v>
      </c>
      <c r="AC50" s="4">
        <v>528</v>
      </c>
      <c r="AD50" s="4"/>
      <c r="AE50" s="4"/>
      <c r="AF50" s="4"/>
    </row>
    <row r="51" spans="1:32" x14ac:dyDescent="0.25">
      <c r="A51">
        <v>303</v>
      </c>
      <c r="B51" s="1">
        <v>43917</v>
      </c>
      <c r="C51" t="s">
        <v>393</v>
      </c>
      <c r="D51" t="s">
        <v>319</v>
      </c>
      <c r="E51">
        <v>136</v>
      </c>
      <c r="F51">
        <v>1</v>
      </c>
      <c r="G51">
        <v>1</v>
      </c>
      <c r="H51" t="s">
        <v>12</v>
      </c>
      <c r="I51" t="s">
        <v>13</v>
      </c>
      <c r="J51">
        <v>6.1899999999999997E-2</v>
      </c>
      <c r="K51">
        <v>1.34</v>
      </c>
      <c r="L51">
        <v>29.8</v>
      </c>
      <c r="M51" t="s">
        <v>14</v>
      </c>
      <c r="N51" t="s">
        <v>13</v>
      </c>
      <c r="O51">
        <v>1.57</v>
      </c>
      <c r="P51">
        <v>27.2</v>
      </c>
      <c r="Q51">
        <v>707</v>
      </c>
      <c r="S51" s="4">
        <v>1.5</v>
      </c>
      <c r="T51" s="4">
        <v>1</v>
      </c>
      <c r="U51" s="4"/>
      <c r="V51" s="4">
        <v>29.8</v>
      </c>
      <c r="W51" s="4">
        <v>22.3</v>
      </c>
      <c r="X51" s="4">
        <v>33.450000000000003</v>
      </c>
      <c r="Y51" s="4">
        <v>1</v>
      </c>
      <c r="Z51" s="4"/>
      <c r="AA51" s="4">
        <v>707</v>
      </c>
      <c r="AB51" s="4">
        <v>366</v>
      </c>
      <c r="AC51" s="4">
        <v>549</v>
      </c>
      <c r="AD51" s="4"/>
      <c r="AE51" s="4"/>
      <c r="AF51" s="4"/>
    </row>
    <row r="52" spans="1:32" x14ac:dyDescent="0.25">
      <c r="A52">
        <v>293</v>
      </c>
      <c r="B52" s="1">
        <v>43917</v>
      </c>
      <c r="C52" t="s">
        <v>393</v>
      </c>
      <c r="D52" t="s">
        <v>311</v>
      </c>
      <c r="E52">
        <v>128</v>
      </c>
      <c r="F52">
        <v>1</v>
      </c>
      <c r="G52">
        <v>1</v>
      </c>
      <c r="H52" t="s">
        <v>12</v>
      </c>
      <c r="I52" t="s">
        <v>13</v>
      </c>
      <c r="J52">
        <v>5.6599999999999998E-2</v>
      </c>
      <c r="K52">
        <v>1.23</v>
      </c>
      <c r="L52">
        <v>27.8</v>
      </c>
      <c r="M52" t="s">
        <v>14</v>
      </c>
      <c r="N52" t="s">
        <v>13</v>
      </c>
      <c r="O52">
        <v>1.55</v>
      </c>
      <c r="P52">
        <v>26.8</v>
      </c>
      <c r="Q52">
        <v>699</v>
      </c>
      <c r="S52" s="4">
        <v>1.5</v>
      </c>
      <c r="T52" s="4">
        <v>1</v>
      </c>
      <c r="U52" s="4"/>
      <c r="V52" s="4">
        <v>27.8</v>
      </c>
      <c r="W52" s="4">
        <v>20.3</v>
      </c>
      <c r="X52" s="4">
        <v>30.450000000000003</v>
      </c>
      <c r="Y52" s="4">
        <v>1</v>
      </c>
      <c r="Z52" s="4"/>
      <c r="AA52" s="4">
        <v>699</v>
      </c>
      <c r="AB52" s="4">
        <v>358</v>
      </c>
      <c r="AC52" s="4">
        <v>537</v>
      </c>
      <c r="AD52" s="4"/>
      <c r="AE52" s="4"/>
      <c r="AF52" s="4"/>
    </row>
    <row r="53" spans="1:32" x14ac:dyDescent="0.25">
      <c r="A53">
        <v>111</v>
      </c>
      <c r="B53" s="1">
        <v>43916</v>
      </c>
      <c r="C53" t="s">
        <v>324</v>
      </c>
      <c r="D53" t="s">
        <v>247</v>
      </c>
      <c r="E53">
        <v>64</v>
      </c>
      <c r="F53">
        <v>1</v>
      </c>
      <c r="G53">
        <v>1</v>
      </c>
      <c r="H53" t="s">
        <v>12</v>
      </c>
      <c r="I53" t="s">
        <v>13</v>
      </c>
      <c r="J53">
        <v>6.5000000000000002E-2</v>
      </c>
      <c r="K53">
        <v>1.48</v>
      </c>
      <c r="L53">
        <v>25.8</v>
      </c>
      <c r="M53" t="s">
        <v>14</v>
      </c>
      <c r="N53" t="s">
        <v>13</v>
      </c>
      <c r="O53">
        <v>1.7</v>
      </c>
      <c r="P53">
        <v>26.8</v>
      </c>
      <c r="Q53">
        <v>791</v>
      </c>
      <c r="S53" s="4">
        <v>1.5</v>
      </c>
      <c r="T53" s="4">
        <v>1</v>
      </c>
      <c r="U53" s="4"/>
      <c r="V53" s="4">
        <v>25.8</v>
      </c>
      <c r="W53" s="4">
        <v>18.3</v>
      </c>
      <c r="X53" s="4">
        <v>27.450000000000003</v>
      </c>
      <c r="Y53" s="4">
        <v>1</v>
      </c>
      <c r="Z53" s="4"/>
      <c r="AA53" s="4">
        <v>791</v>
      </c>
      <c r="AB53" s="4">
        <v>450</v>
      </c>
      <c r="AC53" s="4">
        <v>675</v>
      </c>
      <c r="AD53" s="4"/>
      <c r="AE53" s="4"/>
      <c r="AF53" s="4"/>
    </row>
    <row r="54" spans="1:32" x14ac:dyDescent="0.25">
      <c r="A54">
        <v>274</v>
      </c>
      <c r="B54" s="1">
        <v>43917</v>
      </c>
      <c r="C54" t="s">
        <v>393</v>
      </c>
      <c r="D54" t="s">
        <v>294</v>
      </c>
      <c r="E54">
        <v>111</v>
      </c>
      <c r="F54">
        <v>1</v>
      </c>
      <c r="G54">
        <v>1</v>
      </c>
      <c r="H54" t="s">
        <v>12</v>
      </c>
      <c r="I54" t="s">
        <v>13</v>
      </c>
      <c r="J54">
        <v>6.2199999999999998E-2</v>
      </c>
      <c r="K54">
        <v>1.33</v>
      </c>
      <c r="L54">
        <v>29.7</v>
      </c>
      <c r="M54" t="s">
        <v>14</v>
      </c>
      <c r="N54" t="s">
        <v>13</v>
      </c>
      <c r="O54">
        <v>1.58</v>
      </c>
      <c r="P54">
        <v>27.4</v>
      </c>
      <c r="Q54">
        <v>714</v>
      </c>
      <c r="S54" s="4">
        <v>1.5</v>
      </c>
      <c r="T54" s="4">
        <v>1</v>
      </c>
      <c r="U54" s="4"/>
      <c r="V54" s="4">
        <v>29.7</v>
      </c>
      <c r="W54" s="4">
        <v>22.2</v>
      </c>
      <c r="X54" s="4">
        <v>33.299999999999997</v>
      </c>
      <c r="Y54" s="4">
        <v>1</v>
      </c>
      <c r="Z54" s="4"/>
      <c r="AA54" s="4">
        <v>714</v>
      </c>
      <c r="AB54" s="4">
        <v>373</v>
      </c>
      <c r="AC54" s="4">
        <v>559.5</v>
      </c>
      <c r="AD54" s="4"/>
      <c r="AE54" s="4"/>
      <c r="AF54" s="4"/>
    </row>
    <row r="55" spans="1:32" x14ac:dyDescent="0.25">
      <c r="A55">
        <v>283</v>
      </c>
      <c r="B55" s="1">
        <v>43917</v>
      </c>
      <c r="C55" t="s">
        <v>393</v>
      </c>
      <c r="D55" t="s">
        <v>303</v>
      </c>
      <c r="E55">
        <v>120</v>
      </c>
      <c r="F55">
        <v>1</v>
      </c>
      <c r="G55">
        <v>1</v>
      </c>
      <c r="H55" t="s">
        <v>12</v>
      </c>
      <c r="I55" t="s">
        <v>13</v>
      </c>
      <c r="J55">
        <v>5.8400000000000001E-2</v>
      </c>
      <c r="K55">
        <v>1.25</v>
      </c>
      <c r="L55">
        <v>28.3</v>
      </c>
      <c r="M55" t="s">
        <v>14</v>
      </c>
      <c r="N55" t="s">
        <v>13</v>
      </c>
      <c r="O55">
        <v>1.57</v>
      </c>
      <c r="P55">
        <v>27.2</v>
      </c>
      <c r="Q55">
        <v>708</v>
      </c>
      <c r="S55" s="4">
        <v>1.5</v>
      </c>
      <c r="T55" s="4">
        <v>1</v>
      </c>
      <c r="U55" s="4"/>
      <c r="V55" s="4">
        <v>28.3</v>
      </c>
      <c r="W55" s="4">
        <v>20.8</v>
      </c>
      <c r="X55" s="4">
        <v>31.200000000000003</v>
      </c>
      <c r="Y55" s="4">
        <v>1</v>
      </c>
      <c r="Z55" s="4"/>
      <c r="AA55" s="4">
        <v>708</v>
      </c>
      <c r="AB55" s="4">
        <v>367</v>
      </c>
      <c r="AC55" s="4">
        <v>550.5</v>
      </c>
      <c r="AD55" s="4"/>
      <c r="AE55" s="4"/>
      <c r="AF55" s="4"/>
    </row>
    <row r="56" spans="1:32" x14ac:dyDescent="0.25">
      <c r="A56">
        <v>289</v>
      </c>
      <c r="B56" s="1">
        <v>43917</v>
      </c>
      <c r="C56" t="s">
        <v>393</v>
      </c>
      <c r="D56" t="s">
        <v>307</v>
      </c>
      <c r="E56">
        <v>124</v>
      </c>
      <c r="F56">
        <v>1</v>
      </c>
      <c r="G56">
        <v>1</v>
      </c>
      <c r="H56" t="s">
        <v>12</v>
      </c>
      <c r="I56" t="s">
        <v>13</v>
      </c>
      <c r="J56">
        <v>6.4000000000000001E-2</v>
      </c>
      <c r="K56">
        <v>1.58</v>
      </c>
      <c r="L56">
        <v>33.799999999999997</v>
      </c>
      <c r="M56" t="s">
        <v>14</v>
      </c>
      <c r="N56" t="s">
        <v>13</v>
      </c>
      <c r="O56">
        <v>1.57</v>
      </c>
      <c r="P56">
        <v>27.1</v>
      </c>
      <c r="Q56">
        <v>705</v>
      </c>
      <c r="S56" s="4">
        <v>1.5</v>
      </c>
      <c r="T56" s="4">
        <v>1</v>
      </c>
      <c r="U56" s="4"/>
      <c r="V56" s="4">
        <v>33.799999999999997</v>
      </c>
      <c r="W56" s="4">
        <v>26.299999999999997</v>
      </c>
      <c r="X56" s="4">
        <v>39.449999999999996</v>
      </c>
      <c r="Y56" s="4">
        <v>1</v>
      </c>
      <c r="Z56" s="4"/>
      <c r="AA56" s="4">
        <v>705</v>
      </c>
      <c r="AB56" s="4">
        <v>364</v>
      </c>
      <c r="AC56" s="4">
        <v>546</v>
      </c>
      <c r="AD56" s="4"/>
      <c r="AE56" s="4"/>
      <c r="AF56" s="4"/>
    </row>
    <row r="57" spans="1:32" x14ac:dyDescent="0.25">
      <c r="A57">
        <v>66</v>
      </c>
      <c r="B57" s="1">
        <v>43916</v>
      </c>
      <c r="C57" t="s">
        <v>324</v>
      </c>
      <c r="D57" t="s">
        <v>210</v>
      </c>
      <c r="E57">
        <v>27</v>
      </c>
      <c r="F57">
        <v>1</v>
      </c>
      <c r="G57">
        <v>1</v>
      </c>
      <c r="H57" t="s">
        <v>12</v>
      </c>
      <c r="I57" t="s">
        <v>13</v>
      </c>
      <c r="J57">
        <v>4.9799999999999997E-2</v>
      </c>
      <c r="K57">
        <v>1.1200000000000001</v>
      </c>
      <c r="L57">
        <v>19.100000000000001</v>
      </c>
      <c r="M57" t="s">
        <v>14</v>
      </c>
      <c r="N57" t="s">
        <v>13</v>
      </c>
      <c r="O57">
        <v>0.9</v>
      </c>
      <c r="P57">
        <v>14.2</v>
      </c>
      <c r="Q57">
        <v>415</v>
      </c>
      <c r="S57" s="4">
        <v>1.5</v>
      </c>
      <c r="T57" s="4">
        <v>1</v>
      </c>
      <c r="U57" s="4"/>
      <c r="V57" s="4">
        <v>19.100000000000001</v>
      </c>
      <c r="W57" s="4">
        <v>11.600000000000001</v>
      </c>
      <c r="X57" s="4">
        <v>17.400000000000002</v>
      </c>
      <c r="Y57" s="4">
        <v>1</v>
      </c>
      <c r="Z57" s="4"/>
      <c r="AA57" s="4">
        <v>415</v>
      </c>
      <c r="AB57" s="4">
        <v>74</v>
      </c>
      <c r="AC57" s="4">
        <v>111</v>
      </c>
      <c r="AD57" s="4"/>
      <c r="AE57" s="4"/>
      <c r="AF57" s="4"/>
    </row>
    <row r="58" spans="1:32" x14ac:dyDescent="0.25">
      <c r="A58">
        <v>255</v>
      </c>
      <c r="B58" s="1">
        <v>43917</v>
      </c>
      <c r="C58" t="s">
        <v>393</v>
      </c>
      <c r="D58" t="s">
        <v>279</v>
      </c>
      <c r="E58">
        <v>96</v>
      </c>
      <c r="F58">
        <v>1</v>
      </c>
      <c r="G58">
        <v>1</v>
      </c>
      <c r="H58" t="s">
        <v>12</v>
      </c>
      <c r="I58" t="s">
        <v>13</v>
      </c>
      <c r="J58">
        <v>0.245</v>
      </c>
      <c r="K58">
        <v>4.8600000000000003</v>
      </c>
      <c r="L58">
        <v>92.2</v>
      </c>
      <c r="M58" t="s">
        <v>14</v>
      </c>
      <c r="N58" t="s">
        <v>13</v>
      </c>
      <c r="O58">
        <v>1.73</v>
      </c>
      <c r="P58">
        <v>29.9</v>
      </c>
      <c r="Q58">
        <v>777</v>
      </c>
      <c r="S58" s="4">
        <v>1.5</v>
      </c>
      <c r="T58" s="4">
        <v>1</v>
      </c>
      <c r="U58" s="4"/>
      <c r="V58" s="4">
        <v>92.2</v>
      </c>
      <c r="W58" s="4">
        <v>84.7</v>
      </c>
      <c r="X58" s="4">
        <v>127.05000000000001</v>
      </c>
      <c r="Y58" s="4">
        <v>1</v>
      </c>
      <c r="Z58" s="4"/>
      <c r="AA58" s="4">
        <v>777</v>
      </c>
      <c r="AB58" s="4">
        <v>436</v>
      </c>
      <c r="AC58" s="4">
        <v>654</v>
      </c>
      <c r="AD58" s="4"/>
      <c r="AE58" s="4"/>
      <c r="AF58" s="4"/>
    </row>
    <row r="59" spans="1:32" x14ac:dyDescent="0.25">
      <c r="A59">
        <v>91</v>
      </c>
      <c r="B59" s="1">
        <v>43916</v>
      </c>
      <c r="C59" t="s">
        <v>324</v>
      </c>
      <c r="D59" t="s">
        <v>231</v>
      </c>
      <c r="E59">
        <v>48</v>
      </c>
      <c r="F59">
        <v>1</v>
      </c>
      <c r="G59">
        <v>1</v>
      </c>
      <c r="H59" t="s">
        <v>12</v>
      </c>
      <c r="I59" t="s">
        <v>13</v>
      </c>
      <c r="J59">
        <v>0.253</v>
      </c>
      <c r="K59">
        <v>4.8</v>
      </c>
      <c r="L59">
        <v>87.5</v>
      </c>
      <c r="M59" t="s">
        <v>14</v>
      </c>
      <c r="N59" t="s">
        <v>13</v>
      </c>
      <c r="O59">
        <v>1.77</v>
      </c>
      <c r="P59">
        <v>28</v>
      </c>
      <c r="Q59">
        <v>825</v>
      </c>
      <c r="S59" s="4">
        <v>1.5</v>
      </c>
      <c r="T59" s="4">
        <v>1</v>
      </c>
      <c r="U59" s="4"/>
      <c r="V59" s="4">
        <v>87.5</v>
      </c>
      <c r="W59" s="4">
        <v>80</v>
      </c>
      <c r="X59" s="4">
        <v>120</v>
      </c>
      <c r="Y59" s="4">
        <v>1</v>
      </c>
      <c r="Z59" s="4"/>
      <c r="AA59" s="4">
        <v>825</v>
      </c>
      <c r="AB59" s="4">
        <v>484</v>
      </c>
      <c r="AC59" s="4">
        <v>726</v>
      </c>
      <c r="AD59" s="4"/>
      <c r="AE59" s="4"/>
      <c r="AF59" s="4"/>
    </row>
    <row r="60" spans="1:32" x14ac:dyDescent="0.25">
      <c r="A60">
        <v>286</v>
      </c>
      <c r="B60" s="1">
        <v>43917</v>
      </c>
      <c r="C60" t="s">
        <v>393</v>
      </c>
      <c r="D60" t="s">
        <v>304</v>
      </c>
      <c r="E60">
        <v>121</v>
      </c>
      <c r="F60">
        <v>1</v>
      </c>
      <c r="G60">
        <v>1</v>
      </c>
      <c r="H60" t="s">
        <v>12</v>
      </c>
      <c r="I60" t="s">
        <v>13</v>
      </c>
      <c r="J60">
        <v>8.1199999999999994E-2</v>
      </c>
      <c r="K60">
        <v>1.7</v>
      </c>
      <c r="L60">
        <v>35.9</v>
      </c>
      <c r="M60" t="s">
        <v>14</v>
      </c>
      <c r="N60" t="s">
        <v>13</v>
      </c>
      <c r="O60">
        <v>1.75</v>
      </c>
      <c r="P60">
        <v>30.3</v>
      </c>
      <c r="Q60">
        <v>789</v>
      </c>
      <c r="S60" s="4">
        <v>1.5</v>
      </c>
      <c r="T60" s="4">
        <v>1</v>
      </c>
      <c r="U60" s="4"/>
      <c r="V60" s="4">
        <v>35.9</v>
      </c>
      <c r="W60" s="4">
        <v>28.4</v>
      </c>
      <c r="X60" s="4">
        <v>42.599999999999994</v>
      </c>
      <c r="Y60" s="4">
        <v>1</v>
      </c>
      <c r="Z60" s="4"/>
      <c r="AA60" s="4">
        <v>789</v>
      </c>
      <c r="AB60" s="4">
        <v>448</v>
      </c>
      <c r="AC60" s="4">
        <v>672</v>
      </c>
      <c r="AD60" s="4"/>
      <c r="AE60" s="4"/>
      <c r="AF60" s="4"/>
    </row>
    <row r="61" spans="1:32" x14ac:dyDescent="0.25">
      <c r="A61">
        <v>123</v>
      </c>
      <c r="B61" s="1">
        <v>43916</v>
      </c>
      <c r="C61" t="s">
        <v>324</v>
      </c>
      <c r="D61" t="s">
        <v>257</v>
      </c>
      <c r="E61">
        <v>74</v>
      </c>
      <c r="F61">
        <v>1</v>
      </c>
      <c r="G61">
        <v>1</v>
      </c>
      <c r="H61" t="s">
        <v>12</v>
      </c>
      <c r="I61" t="s">
        <v>13</v>
      </c>
      <c r="J61">
        <v>0.182</v>
      </c>
      <c r="K61">
        <v>3.76</v>
      </c>
      <c r="L61">
        <v>68.3</v>
      </c>
      <c r="M61" t="s">
        <v>14</v>
      </c>
      <c r="N61" t="s">
        <v>13</v>
      </c>
      <c r="O61">
        <v>1.39</v>
      </c>
      <c r="P61">
        <v>22</v>
      </c>
      <c r="Q61">
        <v>648</v>
      </c>
      <c r="S61" s="4">
        <v>1.5</v>
      </c>
      <c r="T61" s="4">
        <v>1</v>
      </c>
      <c r="U61" s="4"/>
      <c r="V61" s="4">
        <v>68.3</v>
      </c>
      <c r="W61" s="4">
        <v>60.8</v>
      </c>
      <c r="X61" s="4">
        <v>91.199999999999989</v>
      </c>
      <c r="Y61" s="4">
        <v>1</v>
      </c>
      <c r="Z61" s="4"/>
      <c r="AA61" s="4">
        <v>648</v>
      </c>
      <c r="AB61" s="4">
        <v>307</v>
      </c>
      <c r="AC61" s="4">
        <v>460.5</v>
      </c>
      <c r="AD61" s="4"/>
      <c r="AE61" s="4"/>
      <c r="AF61" s="4"/>
    </row>
    <row r="62" spans="1:32" x14ac:dyDescent="0.25">
      <c r="A62">
        <v>135</v>
      </c>
      <c r="B62" s="1">
        <v>43916</v>
      </c>
      <c r="C62" t="s">
        <v>324</v>
      </c>
      <c r="D62" t="s">
        <v>268</v>
      </c>
      <c r="E62">
        <v>84</v>
      </c>
      <c r="F62">
        <v>1</v>
      </c>
      <c r="G62">
        <v>1</v>
      </c>
      <c r="H62" t="s">
        <v>12</v>
      </c>
      <c r="I62" t="s">
        <v>13</v>
      </c>
      <c r="J62">
        <v>6.6100000000000006E-2</v>
      </c>
      <c r="K62">
        <v>1.48</v>
      </c>
      <c r="L62">
        <v>25.8</v>
      </c>
      <c r="M62" t="s">
        <v>14</v>
      </c>
      <c r="N62" t="s">
        <v>13</v>
      </c>
      <c r="O62">
        <v>2.04</v>
      </c>
      <c r="P62">
        <v>31.6</v>
      </c>
      <c r="Q62">
        <v>935</v>
      </c>
      <c r="S62" s="4">
        <v>1.5</v>
      </c>
      <c r="T62" s="4">
        <v>1</v>
      </c>
      <c r="U62" s="4"/>
      <c r="V62" s="4">
        <v>25.8</v>
      </c>
      <c r="W62" s="4">
        <v>18.3</v>
      </c>
      <c r="X62" s="4">
        <v>27.450000000000003</v>
      </c>
      <c r="Y62" s="4">
        <v>1</v>
      </c>
      <c r="Z62" s="4"/>
      <c r="AA62" s="4">
        <v>935</v>
      </c>
      <c r="AB62" s="4">
        <v>594</v>
      </c>
      <c r="AC62" s="4">
        <v>891</v>
      </c>
      <c r="AD62" s="4"/>
      <c r="AE62" s="4"/>
      <c r="AF62" s="4"/>
    </row>
    <row r="63" spans="1:32" x14ac:dyDescent="0.25">
      <c r="A63">
        <v>268</v>
      </c>
      <c r="B63" s="1">
        <v>43917</v>
      </c>
      <c r="C63" t="s">
        <v>393</v>
      </c>
      <c r="D63" t="s">
        <v>290</v>
      </c>
      <c r="E63">
        <v>107</v>
      </c>
      <c r="F63">
        <v>1</v>
      </c>
      <c r="G63">
        <v>1</v>
      </c>
      <c r="H63" t="s">
        <v>12</v>
      </c>
      <c r="I63" t="s">
        <v>13</v>
      </c>
      <c r="J63">
        <v>6.3500000000000001E-2</v>
      </c>
      <c r="K63">
        <v>1.41</v>
      </c>
      <c r="L63">
        <v>31</v>
      </c>
      <c r="M63" t="s">
        <v>14</v>
      </c>
      <c r="N63" t="s">
        <v>13</v>
      </c>
      <c r="O63">
        <v>1.75</v>
      </c>
      <c r="P63">
        <v>30.1</v>
      </c>
      <c r="Q63">
        <v>782</v>
      </c>
      <c r="S63" s="4">
        <v>1.5</v>
      </c>
      <c r="T63" s="4">
        <v>1</v>
      </c>
      <c r="U63" s="4"/>
      <c r="V63" s="4">
        <v>31</v>
      </c>
      <c r="W63" s="4">
        <v>23.5</v>
      </c>
      <c r="X63" s="4">
        <v>35.25</v>
      </c>
      <c r="Y63" s="4">
        <v>1</v>
      </c>
      <c r="Z63" s="4"/>
      <c r="AA63" s="4">
        <v>782</v>
      </c>
      <c r="AB63" s="4">
        <v>441</v>
      </c>
      <c r="AC63" s="4">
        <v>661.5</v>
      </c>
      <c r="AD63" s="4"/>
      <c r="AE63" s="4"/>
      <c r="AF63" s="4"/>
    </row>
    <row r="64" spans="1:32" x14ac:dyDescent="0.25">
      <c r="A64">
        <v>115</v>
      </c>
      <c r="B64" s="1">
        <v>43916</v>
      </c>
      <c r="C64" t="s">
        <v>324</v>
      </c>
      <c r="D64" t="s">
        <v>251</v>
      </c>
      <c r="E64">
        <v>68</v>
      </c>
      <c r="F64">
        <v>1</v>
      </c>
      <c r="G64">
        <v>1</v>
      </c>
      <c r="H64" t="s">
        <v>12</v>
      </c>
      <c r="I64" t="s">
        <v>13</v>
      </c>
      <c r="J64">
        <v>7.1199999999999999E-2</v>
      </c>
      <c r="K64">
        <v>1.59</v>
      </c>
      <c r="L64">
        <v>27.9</v>
      </c>
      <c r="M64" t="s">
        <v>14</v>
      </c>
      <c r="N64" t="s">
        <v>13</v>
      </c>
      <c r="O64">
        <v>2.73</v>
      </c>
      <c r="P64">
        <v>43.3</v>
      </c>
      <c r="Q64">
        <v>1290</v>
      </c>
      <c r="S64" s="4">
        <v>1.5</v>
      </c>
      <c r="T64" s="4">
        <v>1</v>
      </c>
      <c r="U64" s="4"/>
      <c r="V64" s="4">
        <v>27.9</v>
      </c>
      <c r="W64" s="4">
        <v>20.399999999999999</v>
      </c>
      <c r="X64" s="4">
        <v>30.599999999999998</v>
      </c>
      <c r="Y64" s="4">
        <v>2</v>
      </c>
      <c r="Z64" s="4" t="s">
        <v>421</v>
      </c>
      <c r="AA64" s="4">
        <v>1147.1405835543767</v>
      </c>
      <c r="AB64" s="4">
        <v>806.14058355437669</v>
      </c>
      <c r="AC64" s="4">
        <v>1209.2108753315651</v>
      </c>
    </row>
    <row r="65" spans="1:29" x14ac:dyDescent="0.25">
      <c r="A65">
        <v>125</v>
      </c>
      <c r="B65" s="1">
        <v>43916</v>
      </c>
      <c r="C65" t="s">
        <v>324</v>
      </c>
      <c r="D65" t="s">
        <v>259</v>
      </c>
      <c r="E65">
        <v>76</v>
      </c>
      <c r="F65">
        <v>1</v>
      </c>
      <c r="G65">
        <v>1</v>
      </c>
      <c r="H65" t="s">
        <v>12</v>
      </c>
      <c r="I65" t="s">
        <v>13</v>
      </c>
      <c r="J65">
        <v>6.2700000000000006E-2</v>
      </c>
      <c r="K65">
        <v>1.43</v>
      </c>
      <c r="L65">
        <v>25</v>
      </c>
      <c r="M65" t="s">
        <v>14</v>
      </c>
      <c r="N65" t="s">
        <v>13</v>
      </c>
      <c r="O65">
        <v>2.64</v>
      </c>
      <c r="P65">
        <v>43.1</v>
      </c>
      <c r="Q65">
        <v>1280</v>
      </c>
      <c r="S65" s="4">
        <v>1.5</v>
      </c>
      <c r="T65" s="4">
        <v>1</v>
      </c>
      <c r="U65" s="4"/>
      <c r="V65" s="4">
        <v>25</v>
      </c>
      <c r="W65" s="4">
        <v>17.5</v>
      </c>
      <c r="X65" s="4">
        <v>26.25</v>
      </c>
      <c r="Y65" s="4">
        <v>3</v>
      </c>
      <c r="Z65" s="4" t="s">
        <v>410</v>
      </c>
      <c r="AA65" s="4">
        <v>1280</v>
      </c>
      <c r="AB65" s="4">
        <v>939</v>
      </c>
      <c r="AC65" s="4">
        <v>1408.5</v>
      </c>
    </row>
    <row r="66" spans="1:29" x14ac:dyDescent="0.25">
      <c r="A66">
        <v>317</v>
      </c>
      <c r="B66" s="1">
        <v>43917</v>
      </c>
      <c r="C66" t="s">
        <v>393</v>
      </c>
      <c r="D66" t="s">
        <v>416</v>
      </c>
      <c r="E66">
        <v>167</v>
      </c>
      <c r="F66">
        <v>1</v>
      </c>
      <c r="G66">
        <v>1</v>
      </c>
      <c r="H66" t="s">
        <v>12</v>
      </c>
      <c r="I66" t="s">
        <v>13</v>
      </c>
      <c r="J66">
        <v>-4.2700000000000004E-3</v>
      </c>
      <c r="K66">
        <v>-6.2199999999999998E-2</v>
      </c>
      <c r="L66">
        <v>6.51</v>
      </c>
      <c r="M66" t="s">
        <v>14</v>
      </c>
      <c r="N66" t="s">
        <v>13</v>
      </c>
      <c r="O66">
        <v>0.55300000000000005</v>
      </c>
      <c r="P66">
        <v>9.6199999999999992</v>
      </c>
      <c r="Q66">
        <v>254</v>
      </c>
      <c r="S66" s="4">
        <v>1.5</v>
      </c>
      <c r="T66" s="4">
        <v>2</v>
      </c>
      <c r="U66" s="4" t="s">
        <v>408</v>
      </c>
      <c r="V66" s="4">
        <v>6.51</v>
      </c>
      <c r="W66" s="4">
        <v>4.6349999999999998</v>
      </c>
      <c r="X66" s="4">
        <v>27.81</v>
      </c>
      <c r="Y66" s="4">
        <v>2</v>
      </c>
      <c r="Z66" s="4" t="s">
        <v>408</v>
      </c>
      <c r="AA66" s="4">
        <v>254</v>
      </c>
      <c r="AB66" s="4">
        <v>168.75</v>
      </c>
      <c r="AC66" s="4">
        <v>1012.5</v>
      </c>
    </row>
    <row r="67" spans="1:29" x14ac:dyDescent="0.25">
      <c r="A67">
        <v>103</v>
      </c>
      <c r="B67" s="1">
        <v>43916</v>
      </c>
      <c r="C67" t="s">
        <v>324</v>
      </c>
      <c r="D67" t="s">
        <v>241</v>
      </c>
      <c r="E67">
        <v>58</v>
      </c>
      <c r="F67">
        <v>1</v>
      </c>
      <c r="G67">
        <v>1</v>
      </c>
      <c r="H67" t="s">
        <v>12</v>
      </c>
      <c r="I67" t="s">
        <v>13</v>
      </c>
      <c r="J67">
        <v>6.1499999999999999E-2</v>
      </c>
      <c r="K67">
        <v>1.36</v>
      </c>
      <c r="L67">
        <v>23.7</v>
      </c>
      <c r="M67" t="s">
        <v>14</v>
      </c>
      <c r="N67" t="s">
        <v>13</v>
      </c>
      <c r="O67">
        <v>2.73</v>
      </c>
      <c r="P67">
        <v>43.5</v>
      </c>
      <c r="Q67">
        <v>1290</v>
      </c>
      <c r="S67" s="4">
        <v>1.5</v>
      </c>
      <c r="T67" s="4">
        <v>1</v>
      </c>
      <c r="U67" s="4"/>
      <c r="V67" s="4">
        <v>23.7</v>
      </c>
      <c r="W67" s="4">
        <v>16.2</v>
      </c>
      <c r="X67" s="4">
        <v>24.299999999999997</v>
      </c>
      <c r="Y67" s="4">
        <v>2</v>
      </c>
      <c r="Z67" s="4" t="s">
        <v>421</v>
      </c>
      <c r="AA67" s="4">
        <v>1152.4456233421752</v>
      </c>
      <c r="AB67" s="4">
        <v>811.44562334217517</v>
      </c>
      <c r="AC67" s="4">
        <v>1217.1684350132628</v>
      </c>
    </row>
    <row r="68" spans="1:29" x14ac:dyDescent="0.25">
      <c r="A68">
        <v>128</v>
      </c>
      <c r="B68" s="1">
        <v>43916</v>
      </c>
      <c r="C68" t="s">
        <v>324</v>
      </c>
      <c r="D68" t="s">
        <v>262</v>
      </c>
      <c r="E68">
        <v>79</v>
      </c>
      <c r="F68">
        <v>1</v>
      </c>
      <c r="G68">
        <v>1</v>
      </c>
      <c r="H68" t="s">
        <v>12</v>
      </c>
      <c r="I68" t="s">
        <v>13</v>
      </c>
      <c r="J68">
        <v>9.6500000000000002E-2</v>
      </c>
      <c r="K68">
        <v>2.13</v>
      </c>
      <c r="L68">
        <v>38.1</v>
      </c>
      <c r="M68" t="s">
        <v>14</v>
      </c>
      <c r="N68" t="s">
        <v>13</v>
      </c>
      <c r="O68">
        <v>1.4</v>
      </c>
      <c r="P68">
        <v>21.1</v>
      </c>
      <c r="Q68">
        <v>620</v>
      </c>
      <c r="S68" s="4">
        <v>1.5</v>
      </c>
      <c r="T68" s="4">
        <v>1</v>
      </c>
      <c r="U68" s="4"/>
      <c r="V68" s="4">
        <v>38.1</v>
      </c>
      <c r="W68" s="4">
        <v>30.6</v>
      </c>
      <c r="X68" s="4">
        <v>45.900000000000006</v>
      </c>
      <c r="Y68" s="4">
        <v>1</v>
      </c>
      <c r="Z68" s="4"/>
      <c r="AA68" s="4">
        <v>620</v>
      </c>
      <c r="AB68" s="4">
        <v>279</v>
      </c>
      <c r="AC68" s="4">
        <v>418.5</v>
      </c>
    </row>
    <row r="69" spans="1:29" x14ac:dyDescent="0.25">
      <c r="A69">
        <v>124</v>
      </c>
      <c r="B69" s="1">
        <v>43916</v>
      </c>
      <c r="C69" t="s">
        <v>324</v>
      </c>
      <c r="D69" t="s">
        <v>258</v>
      </c>
      <c r="E69">
        <v>75</v>
      </c>
      <c r="F69">
        <v>1</v>
      </c>
      <c r="G69">
        <v>1</v>
      </c>
      <c r="H69" t="s">
        <v>12</v>
      </c>
      <c r="I69" t="s">
        <v>13</v>
      </c>
      <c r="J69">
        <v>0.155</v>
      </c>
      <c r="K69">
        <v>3.16</v>
      </c>
      <c r="L69">
        <v>57.2</v>
      </c>
      <c r="M69" t="s">
        <v>14</v>
      </c>
      <c r="N69" t="s">
        <v>13</v>
      </c>
      <c r="O69">
        <v>1.29</v>
      </c>
      <c r="P69">
        <v>20.399999999999999</v>
      </c>
      <c r="Q69">
        <v>599</v>
      </c>
      <c r="S69" s="4">
        <v>1.5</v>
      </c>
      <c r="T69" s="4">
        <v>1</v>
      </c>
      <c r="U69" s="4"/>
      <c r="V69" s="4">
        <v>57.2</v>
      </c>
      <c r="W69" s="4">
        <v>49.7</v>
      </c>
      <c r="X69" s="4">
        <v>74.550000000000011</v>
      </c>
      <c r="Y69" s="4">
        <v>1</v>
      </c>
      <c r="Z69" s="4"/>
      <c r="AA69" s="4">
        <v>599</v>
      </c>
      <c r="AB69" s="4">
        <v>258</v>
      </c>
      <c r="AC69" s="4">
        <v>387</v>
      </c>
    </row>
    <row r="70" spans="1:29" x14ac:dyDescent="0.25">
      <c r="A70">
        <v>282</v>
      </c>
      <c r="B70" s="1">
        <v>43917</v>
      </c>
      <c r="C70" t="s">
        <v>393</v>
      </c>
      <c r="D70" t="s">
        <v>302</v>
      </c>
      <c r="E70">
        <v>119</v>
      </c>
      <c r="F70">
        <v>1</v>
      </c>
      <c r="G70">
        <v>1</v>
      </c>
      <c r="H70" t="s">
        <v>12</v>
      </c>
      <c r="I70" t="s">
        <v>13</v>
      </c>
      <c r="J70">
        <v>0.16700000000000001</v>
      </c>
      <c r="K70">
        <v>3.25</v>
      </c>
      <c r="L70">
        <v>63</v>
      </c>
      <c r="M70" t="s">
        <v>14</v>
      </c>
      <c r="N70" t="s">
        <v>13</v>
      </c>
      <c r="O70">
        <v>1.1599999999999999</v>
      </c>
      <c r="P70">
        <v>20</v>
      </c>
      <c r="Q70">
        <v>524</v>
      </c>
      <c r="S70" s="4">
        <v>1.5</v>
      </c>
      <c r="T70" s="4">
        <v>1</v>
      </c>
      <c r="U70" s="4"/>
      <c r="V70" s="4">
        <v>63</v>
      </c>
      <c r="W70" s="4">
        <v>55.5</v>
      </c>
      <c r="X70" s="4">
        <v>83.25</v>
      </c>
      <c r="Y70" s="4">
        <v>1</v>
      </c>
      <c r="Z70" s="4"/>
      <c r="AA70" s="4">
        <v>524</v>
      </c>
      <c r="AB70" s="4">
        <v>183</v>
      </c>
      <c r="AC70" s="4">
        <v>274.5</v>
      </c>
    </row>
    <row r="71" spans="1:29" x14ac:dyDescent="0.25">
      <c r="A71">
        <v>302</v>
      </c>
      <c r="B71" s="1">
        <v>43917</v>
      </c>
      <c r="C71" t="s">
        <v>393</v>
      </c>
      <c r="D71" t="s">
        <v>318</v>
      </c>
      <c r="E71">
        <v>135</v>
      </c>
      <c r="F71">
        <v>1</v>
      </c>
      <c r="G71">
        <v>1</v>
      </c>
      <c r="H71" t="s">
        <v>12</v>
      </c>
      <c r="I71" t="s">
        <v>13</v>
      </c>
      <c r="J71">
        <v>0.153</v>
      </c>
      <c r="K71">
        <v>3.02</v>
      </c>
      <c r="L71">
        <v>58.9</v>
      </c>
      <c r="M71" t="s">
        <v>14</v>
      </c>
      <c r="N71" t="s">
        <v>13</v>
      </c>
      <c r="O71">
        <v>1.18</v>
      </c>
      <c r="P71">
        <v>20.3</v>
      </c>
      <c r="Q71">
        <v>530</v>
      </c>
      <c r="S71" s="4">
        <v>1.5</v>
      </c>
      <c r="T71" s="4">
        <v>1</v>
      </c>
      <c r="U71" s="4"/>
      <c r="V71" s="4">
        <v>58.9</v>
      </c>
      <c r="W71" s="4">
        <v>51.4</v>
      </c>
      <c r="X71" s="4">
        <v>77.099999999999994</v>
      </c>
      <c r="Y71" s="4">
        <v>1</v>
      </c>
      <c r="Z71" s="4"/>
      <c r="AA71" s="4">
        <v>530</v>
      </c>
      <c r="AB71" s="4">
        <v>189</v>
      </c>
      <c r="AC71" s="4">
        <v>283.5</v>
      </c>
    </row>
    <row r="72" spans="1:29" x14ac:dyDescent="0.25">
      <c r="A72">
        <v>139</v>
      </c>
      <c r="B72" s="1">
        <v>43916</v>
      </c>
      <c r="C72" t="s">
        <v>324</v>
      </c>
      <c r="D72" t="s">
        <v>271</v>
      </c>
      <c r="E72">
        <v>88</v>
      </c>
      <c r="F72">
        <v>1</v>
      </c>
      <c r="G72">
        <v>1</v>
      </c>
      <c r="H72" t="s">
        <v>12</v>
      </c>
      <c r="I72" t="s">
        <v>13</v>
      </c>
      <c r="J72">
        <v>6.7199999999999996E-2</v>
      </c>
      <c r="K72">
        <v>1.49</v>
      </c>
      <c r="L72">
        <v>26.1</v>
      </c>
      <c r="M72" t="s">
        <v>14</v>
      </c>
      <c r="N72" t="s">
        <v>13</v>
      </c>
      <c r="O72">
        <v>1.77</v>
      </c>
      <c r="P72">
        <v>27.6</v>
      </c>
      <c r="Q72">
        <v>814</v>
      </c>
      <c r="S72" s="4">
        <v>1.5</v>
      </c>
      <c r="T72" s="4">
        <v>1</v>
      </c>
      <c r="U72" s="4"/>
      <c r="V72" s="4">
        <v>26.1</v>
      </c>
      <c r="W72" s="4">
        <v>18.600000000000001</v>
      </c>
      <c r="X72" s="4">
        <v>27.900000000000002</v>
      </c>
      <c r="Y72" s="4">
        <v>1</v>
      </c>
      <c r="Z72" s="4"/>
      <c r="AA72" s="4">
        <v>814</v>
      </c>
      <c r="AB72" s="4">
        <v>473</v>
      </c>
      <c r="AC72" s="4">
        <v>709.5</v>
      </c>
    </row>
    <row r="73" spans="1:29" x14ac:dyDescent="0.25">
      <c r="A73">
        <v>270</v>
      </c>
      <c r="B73" s="1">
        <v>43917</v>
      </c>
      <c r="C73" t="s">
        <v>393</v>
      </c>
      <c r="D73" t="s">
        <v>292</v>
      </c>
      <c r="E73">
        <v>109</v>
      </c>
      <c r="F73">
        <v>1</v>
      </c>
      <c r="G73">
        <v>1</v>
      </c>
      <c r="H73" t="s">
        <v>12</v>
      </c>
      <c r="I73" t="s">
        <v>13</v>
      </c>
      <c r="J73">
        <v>0.06</v>
      </c>
      <c r="K73">
        <v>1.29</v>
      </c>
      <c r="L73">
        <v>29</v>
      </c>
      <c r="M73" t="s">
        <v>14</v>
      </c>
      <c r="N73" t="s">
        <v>13</v>
      </c>
      <c r="O73">
        <v>1.56</v>
      </c>
      <c r="P73">
        <v>26.7</v>
      </c>
      <c r="Q73">
        <v>696</v>
      </c>
      <c r="S73" s="4">
        <v>1.5</v>
      </c>
      <c r="T73" s="4">
        <v>1</v>
      </c>
      <c r="U73" s="4"/>
      <c r="V73" s="4">
        <v>29</v>
      </c>
      <c r="W73" s="4">
        <v>21.5</v>
      </c>
      <c r="X73" s="4">
        <v>32.25</v>
      </c>
      <c r="Y73" s="4">
        <v>1</v>
      </c>
      <c r="Z73" s="4"/>
      <c r="AA73" s="4">
        <v>696</v>
      </c>
      <c r="AB73" s="4">
        <v>355</v>
      </c>
      <c r="AC73" s="4">
        <v>532.5</v>
      </c>
    </row>
    <row r="74" spans="1:29" x14ac:dyDescent="0.25">
      <c r="A74">
        <v>278</v>
      </c>
      <c r="B74" s="1">
        <v>43917</v>
      </c>
      <c r="C74" t="s">
        <v>393</v>
      </c>
      <c r="D74" t="s">
        <v>298</v>
      </c>
      <c r="E74">
        <v>115</v>
      </c>
      <c r="F74">
        <v>1</v>
      </c>
      <c r="G74">
        <v>1</v>
      </c>
      <c r="H74" t="s">
        <v>12</v>
      </c>
      <c r="I74" t="s">
        <v>13</v>
      </c>
      <c r="J74">
        <v>5.9700000000000003E-2</v>
      </c>
      <c r="K74">
        <v>1.32</v>
      </c>
      <c r="L74">
        <v>29.4</v>
      </c>
      <c r="M74" t="s">
        <v>14</v>
      </c>
      <c r="N74" t="s">
        <v>13</v>
      </c>
      <c r="O74">
        <v>1.56</v>
      </c>
      <c r="P74">
        <v>26.8</v>
      </c>
      <c r="Q74">
        <v>697</v>
      </c>
      <c r="S74" s="4">
        <v>1.5</v>
      </c>
      <c r="T74" s="4">
        <v>1</v>
      </c>
      <c r="U74" s="4"/>
      <c r="V74" s="4">
        <v>29.4</v>
      </c>
      <c r="W74" s="4">
        <v>21.9</v>
      </c>
      <c r="X74" s="4">
        <v>32.849999999999994</v>
      </c>
      <c r="Y74" s="4">
        <v>1</v>
      </c>
      <c r="Z74" s="4"/>
      <c r="AA74" s="4">
        <v>697</v>
      </c>
      <c r="AB74" s="4">
        <v>356</v>
      </c>
      <c r="AC74" s="4">
        <v>534</v>
      </c>
    </row>
    <row r="75" spans="1:29" x14ac:dyDescent="0.25">
      <c r="A75">
        <v>129</v>
      </c>
      <c r="B75" s="1">
        <v>43916</v>
      </c>
      <c r="C75" t="s">
        <v>324</v>
      </c>
      <c r="D75" t="s">
        <v>263</v>
      </c>
      <c r="E75">
        <v>80</v>
      </c>
      <c r="F75">
        <v>1</v>
      </c>
      <c r="G75">
        <v>1</v>
      </c>
      <c r="H75" t="s">
        <v>12</v>
      </c>
      <c r="I75" t="s">
        <v>13</v>
      </c>
      <c r="J75">
        <v>5.1499999999999997E-2</v>
      </c>
      <c r="K75">
        <v>1.1399999999999999</v>
      </c>
      <c r="L75">
        <v>19.600000000000001</v>
      </c>
      <c r="M75" t="s">
        <v>14</v>
      </c>
      <c r="N75" t="s">
        <v>13</v>
      </c>
      <c r="O75">
        <v>0.97899999999999998</v>
      </c>
      <c r="P75">
        <v>14.8</v>
      </c>
      <c r="Q75">
        <v>432</v>
      </c>
      <c r="S75" s="4">
        <v>1.5</v>
      </c>
      <c r="T75" s="4">
        <v>1</v>
      </c>
      <c r="U75" s="4"/>
      <c r="V75" s="4">
        <v>19.600000000000001</v>
      </c>
      <c r="W75" s="4">
        <v>12.100000000000001</v>
      </c>
      <c r="X75" s="4">
        <v>18.150000000000002</v>
      </c>
      <c r="Y75" s="4">
        <v>1</v>
      </c>
      <c r="Z75" s="4"/>
      <c r="AA75" s="4">
        <v>432</v>
      </c>
      <c r="AB75" s="4">
        <v>91</v>
      </c>
      <c r="AC75" s="4">
        <v>136.5</v>
      </c>
    </row>
    <row r="76" spans="1:29" x14ac:dyDescent="0.25">
      <c r="A76">
        <v>265</v>
      </c>
      <c r="B76" s="1">
        <v>43917</v>
      </c>
      <c r="C76" t="s">
        <v>393</v>
      </c>
      <c r="D76" t="s">
        <v>287</v>
      </c>
      <c r="E76">
        <v>104</v>
      </c>
      <c r="F76">
        <v>1</v>
      </c>
      <c r="G76">
        <v>1</v>
      </c>
      <c r="H76" t="s">
        <v>12</v>
      </c>
      <c r="I76" t="s">
        <v>13</v>
      </c>
      <c r="J76">
        <v>5.1700000000000003E-2</v>
      </c>
      <c r="K76">
        <v>1.1299999999999999</v>
      </c>
      <c r="L76">
        <v>26.3</v>
      </c>
      <c r="M76" t="s">
        <v>14</v>
      </c>
      <c r="N76" t="s">
        <v>13</v>
      </c>
      <c r="O76">
        <v>1.03</v>
      </c>
      <c r="P76">
        <v>17.7</v>
      </c>
      <c r="Q76">
        <v>463</v>
      </c>
      <c r="S76" s="4">
        <v>1.5</v>
      </c>
      <c r="T76" s="4">
        <v>1</v>
      </c>
      <c r="U76" s="4"/>
      <c r="V76" s="4">
        <v>26.3</v>
      </c>
      <c r="W76" s="4">
        <v>18.8</v>
      </c>
      <c r="X76" s="4">
        <v>28.200000000000003</v>
      </c>
      <c r="Y76" s="4">
        <v>1</v>
      </c>
      <c r="Z76" s="4"/>
      <c r="AA76" s="4">
        <v>463</v>
      </c>
      <c r="AB76" s="4">
        <v>122</v>
      </c>
      <c r="AC76" s="4">
        <v>183</v>
      </c>
    </row>
    <row r="77" spans="1:29" x14ac:dyDescent="0.25">
      <c r="A77">
        <v>88</v>
      </c>
      <c r="B77" s="1">
        <v>43916</v>
      </c>
      <c r="C77" t="s">
        <v>324</v>
      </c>
      <c r="D77" t="s">
        <v>228</v>
      </c>
      <c r="E77">
        <v>45</v>
      </c>
      <c r="F77">
        <v>1</v>
      </c>
      <c r="G77">
        <v>1</v>
      </c>
      <c r="H77" t="s">
        <v>12</v>
      </c>
      <c r="I77" t="s">
        <v>13</v>
      </c>
      <c r="J77">
        <v>6.2100000000000002E-2</v>
      </c>
      <c r="K77">
        <v>1.39</v>
      </c>
      <c r="L77">
        <v>24.2</v>
      </c>
      <c r="M77" t="s">
        <v>14</v>
      </c>
      <c r="N77" t="s">
        <v>13</v>
      </c>
      <c r="O77">
        <v>1.81</v>
      </c>
      <c r="P77">
        <v>28.5</v>
      </c>
      <c r="Q77">
        <v>841</v>
      </c>
      <c r="S77" s="4">
        <v>1.5</v>
      </c>
      <c r="T77" s="4">
        <v>1</v>
      </c>
      <c r="U77" s="4"/>
      <c r="V77" s="4">
        <v>24.2</v>
      </c>
      <c r="W77" s="4">
        <v>16.7</v>
      </c>
      <c r="X77" s="4">
        <v>25.049999999999997</v>
      </c>
      <c r="Y77" s="4">
        <v>1</v>
      </c>
      <c r="Z77" s="4"/>
      <c r="AA77" s="4">
        <v>841</v>
      </c>
      <c r="AB77" s="4">
        <v>500</v>
      </c>
      <c r="AC77" s="4">
        <v>750</v>
      </c>
    </row>
    <row r="78" spans="1:29" x14ac:dyDescent="0.25">
      <c r="A78">
        <v>301</v>
      </c>
      <c r="B78" s="1">
        <v>43917</v>
      </c>
      <c r="C78" t="s">
        <v>393</v>
      </c>
      <c r="D78" t="s">
        <v>317</v>
      </c>
      <c r="E78">
        <v>134</v>
      </c>
      <c r="F78">
        <v>1</v>
      </c>
      <c r="G78">
        <v>1</v>
      </c>
      <c r="H78" t="s">
        <v>12</v>
      </c>
      <c r="I78" t="s">
        <v>13</v>
      </c>
      <c r="J78">
        <v>5.1900000000000002E-2</v>
      </c>
      <c r="K78">
        <v>1.1299999999999999</v>
      </c>
      <c r="L78">
        <v>26.2</v>
      </c>
      <c r="M78" t="s">
        <v>14</v>
      </c>
      <c r="N78" t="s">
        <v>13</v>
      </c>
      <c r="O78">
        <v>1.47</v>
      </c>
      <c r="P78">
        <v>25.4</v>
      </c>
      <c r="Q78">
        <v>663</v>
      </c>
      <c r="S78" s="4">
        <v>1.5</v>
      </c>
      <c r="T78" s="4">
        <v>1</v>
      </c>
      <c r="U78" s="4"/>
      <c r="V78" s="4">
        <v>26.2</v>
      </c>
      <c r="W78" s="4">
        <v>18.7</v>
      </c>
      <c r="X78" s="4">
        <v>28.049999999999997</v>
      </c>
      <c r="Y78" s="4">
        <v>1</v>
      </c>
      <c r="Z78" s="4"/>
      <c r="AA78" s="4">
        <v>663</v>
      </c>
      <c r="AB78" s="4">
        <v>322</v>
      </c>
      <c r="AC78" s="4">
        <v>483</v>
      </c>
    </row>
    <row r="79" spans="1:29" x14ac:dyDescent="0.25">
      <c r="A79">
        <v>133</v>
      </c>
      <c r="B79" s="1">
        <v>43916</v>
      </c>
      <c r="C79" t="s">
        <v>324</v>
      </c>
      <c r="D79" t="s">
        <v>265</v>
      </c>
      <c r="E79">
        <v>82</v>
      </c>
      <c r="F79">
        <v>1</v>
      </c>
      <c r="G79">
        <v>1</v>
      </c>
      <c r="H79" t="s">
        <v>12</v>
      </c>
      <c r="I79" t="s">
        <v>13</v>
      </c>
      <c r="J79">
        <v>6.4500000000000002E-2</v>
      </c>
      <c r="K79">
        <v>1.47</v>
      </c>
      <c r="L79">
        <v>25.6</v>
      </c>
      <c r="M79" t="s">
        <v>14</v>
      </c>
      <c r="N79" t="s">
        <v>13</v>
      </c>
      <c r="O79">
        <v>2.2400000000000002</v>
      </c>
      <c r="P79">
        <v>34.5</v>
      </c>
      <c r="Q79">
        <v>1020</v>
      </c>
      <c r="S79" s="4">
        <v>1.5</v>
      </c>
      <c r="T79" s="4">
        <v>1</v>
      </c>
      <c r="U79" s="4"/>
      <c r="V79" s="4">
        <v>25.6</v>
      </c>
      <c r="W79" s="4">
        <v>18.100000000000001</v>
      </c>
      <c r="X79" s="4">
        <v>27.150000000000002</v>
      </c>
      <c r="Y79" s="4">
        <v>1</v>
      </c>
      <c r="Z79" s="4"/>
      <c r="AA79" s="4">
        <v>1020</v>
      </c>
      <c r="AB79" s="4">
        <v>679</v>
      </c>
      <c r="AC79" s="4">
        <v>1018.5</v>
      </c>
    </row>
    <row r="80" spans="1:29" x14ac:dyDescent="0.25">
      <c r="A80">
        <v>279</v>
      </c>
      <c r="B80" s="1">
        <v>43917</v>
      </c>
      <c r="C80" t="s">
        <v>393</v>
      </c>
      <c r="D80" t="s">
        <v>299</v>
      </c>
      <c r="E80">
        <v>116</v>
      </c>
      <c r="F80">
        <v>1</v>
      </c>
      <c r="G80">
        <v>1</v>
      </c>
      <c r="H80" t="s">
        <v>12</v>
      </c>
      <c r="I80" t="s">
        <v>13</v>
      </c>
      <c r="J80">
        <v>6.0999999999999999E-2</v>
      </c>
      <c r="K80">
        <v>1.36</v>
      </c>
      <c r="L80">
        <v>30.1</v>
      </c>
      <c r="M80" t="s">
        <v>14</v>
      </c>
      <c r="N80" t="s">
        <v>13</v>
      </c>
      <c r="O80">
        <v>1.62</v>
      </c>
      <c r="P80">
        <v>28</v>
      </c>
      <c r="Q80">
        <v>728</v>
      </c>
      <c r="S80" s="4">
        <v>1.5</v>
      </c>
      <c r="T80" s="4">
        <v>1</v>
      </c>
      <c r="U80" s="4"/>
      <c r="V80" s="4">
        <v>30.1</v>
      </c>
      <c r="W80" s="4">
        <v>22.6</v>
      </c>
      <c r="X80" s="4">
        <v>33.900000000000006</v>
      </c>
      <c r="Y80" s="4">
        <v>1</v>
      </c>
      <c r="Z80" s="4"/>
      <c r="AA80" s="4">
        <v>728</v>
      </c>
      <c r="AB80" s="4">
        <v>387</v>
      </c>
      <c r="AC80" s="4">
        <v>580.5</v>
      </c>
    </row>
    <row r="81" spans="1:29" x14ac:dyDescent="0.25">
      <c r="A81">
        <v>74</v>
      </c>
      <c r="B81" s="1">
        <v>43916</v>
      </c>
      <c r="C81" t="s">
        <v>324</v>
      </c>
      <c r="D81" t="s">
        <v>216</v>
      </c>
      <c r="E81">
        <v>33</v>
      </c>
      <c r="F81">
        <v>1</v>
      </c>
      <c r="G81">
        <v>1</v>
      </c>
      <c r="H81" t="s">
        <v>12</v>
      </c>
      <c r="I81" t="s">
        <v>13</v>
      </c>
      <c r="J81">
        <v>4.99E-2</v>
      </c>
      <c r="K81">
        <v>1.1299999999999999</v>
      </c>
      <c r="L81">
        <v>19.2</v>
      </c>
      <c r="M81" t="s">
        <v>14</v>
      </c>
      <c r="N81" t="s">
        <v>13</v>
      </c>
      <c r="O81">
        <v>1.57</v>
      </c>
      <c r="P81">
        <v>24.8</v>
      </c>
      <c r="Q81">
        <v>730</v>
      </c>
      <c r="S81" s="4">
        <v>1.5</v>
      </c>
      <c r="T81" s="4">
        <v>1</v>
      </c>
      <c r="U81" s="4"/>
      <c r="V81" s="4">
        <v>19.2</v>
      </c>
      <c r="W81" s="4">
        <v>11.7</v>
      </c>
      <c r="X81" s="4">
        <v>17.549999999999997</v>
      </c>
      <c r="Y81" s="4">
        <v>1</v>
      </c>
      <c r="Z81" s="4"/>
      <c r="AA81" s="4">
        <v>730</v>
      </c>
      <c r="AB81" s="4">
        <v>389</v>
      </c>
      <c r="AC81" s="4">
        <v>583.5</v>
      </c>
    </row>
    <row r="82" spans="1:29" x14ac:dyDescent="0.25">
      <c r="A82">
        <v>109</v>
      </c>
      <c r="B82" s="1">
        <v>43916</v>
      </c>
      <c r="C82" t="s">
        <v>324</v>
      </c>
      <c r="D82" t="s">
        <v>245</v>
      </c>
      <c r="E82">
        <v>62</v>
      </c>
      <c r="F82">
        <v>1</v>
      </c>
      <c r="G82">
        <v>1</v>
      </c>
      <c r="H82" t="s">
        <v>12</v>
      </c>
      <c r="I82" t="s">
        <v>13</v>
      </c>
      <c r="J82">
        <v>0.10199999999999999</v>
      </c>
      <c r="K82">
        <v>2.21</v>
      </c>
      <c r="L82">
        <v>39.6</v>
      </c>
      <c r="M82" t="s">
        <v>14</v>
      </c>
      <c r="N82" t="s">
        <v>13</v>
      </c>
      <c r="O82">
        <v>1.88</v>
      </c>
      <c r="P82">
        <v>29.9</v>
      </c>
      <c r="Q82">
        <v>882</v>
      </c>
      <c r="S82" s="4">
        <v>1.5</v>
      </c>
      <c r="T82" s="4">
        <v>1</v>
      </c>
      <c r="U82" s="4"/>
      <c r="V82" s="4">
        <v>39.6</v>
      </c>
      <c r="W82" s="4">
        <v>32.1</v>
      </c>
      <c r="X82" s="4">
        <v>48.150000000000006</v>
      </c>
      <c r="Y82" s="4">
        <v>1</v>
      </c>
      <c r="Z82" s="4"/>
      <c r="AA82" s="4">
        <v>882</v>
      </c>
      <c r="AB82" s="4">
        <v>541</v>
      </c>
      <c r="AC82" s="4">
        <v>811.5</v>
      </c>
    </row>
    <row r="83" spans="1:29" x14ac:dyDescent="0.25">
      <c r="A83">
        <v>77</v>
      </c>
      <c r="B83" s="1">
        <v>43916</v>
      </c>
      <c r="C83" t="s">
        <v>324</v>
      </c>
      <c r="D83" t="s">
        <v>219</v>
      </c>
      <c r="E83">
        <v>36</v>
      </c>
      <c r="F83">
        <v>1</v>
      </c>
      <c r="G83">
        <v>1</v>
      </c>
      <c r="H83" t="s">
        <v>12</v>
      </c>
      <c r="I83" t="s">
        <v>13</v>
      </c>
      <c r="J83">
        <v>9.2299999999999993E-2</v>
      </c>
      <c r="K83">
        <v>2.02</v>
      </c>
      <c r="L83">
        <v>36.1</v>
      </c>
      <c r="M83" t="s">
        <v>14</v>
      </c>
      <c r="N83" t="s">
        <v>13</v>
      </c>
      <c r="O83">
        <v>1.37</v>
      </c>
      <c r="P83">
        <v>21.6</v>
      </c>
      <c r="Q83">
        <v>635</v>
      </c>
      <c r="S83" s="4">
        <v>1.5</v>
      </c>
      <c r="T83" s="4">
        <v>1</v>
      </c>
      <c r="U83" s="4"/>
      <c r="V83" s="4">
        <v>36.1</v>
      </c>
      <c r="W83" s="4">
        <v>28.6</v>
      </c>
      <c r="X83" s="4">
        <v>42.900000000000006</v>
      </c>
      <c r="Y83" s="4">
        <v>1</v>
      </c>
      <c r="Z83" s="4"/>
      <c r="AA83" s="4">
        <v>635</v>
      </c>
      <c r="AB83" s="4">
        <v>294</v>
      </c>
      <c r="AC83" s="4">
        <v>441</v>
      </c>
    </row>
    <row r="84" spans="1:29" x14ac:dyDescent="0.25">
      <c r="A84">
        <v>60</v>
      </c>
      <c r="B84" s="1">
        <v>43916</v>
      </c>
      <c r="C84" t="s">
        <v>324</v>
      </c>
      <c r="D84" t="s">
        <v>203</v>
      </c>
      <c r="E84">
        <v>21</v>
      </c>
      <c r="F84">
        <v>1</v>
      </c>
      <c r="G84">
        <v>1</v>
      </c>
      <c r="H84" t="s">
        <v>12</v>
      </c>
      <c r="I84" t="s">
        <v>13</v>
      </c>
      <c r="J84">
        <v>0.10199999999999999</v>
      </c>
      <c r="K84">
        <v>1.82</v>
      </c>
      <c r="L84">
        <v>32.299999999999997</v>
      </c>
      <c r="M84" t="s">
        <v>14</v>
      </c>
      <c r="N84" t="s">
        <v>13</v>
      </c>
      <c r="O84">
        <v>1.35</v>
      </c>
      <c r="P84">
        <v>21.2</v>
      </c>
      <c r="Q84">
        <v>622</v>
      </c>
      <c r="S84" s="4">
        <v>1.5</v>
      </c>
      <c r="T84" s="4">
        <v>1</v>
      </c>
      <c r="U84" s="4"/>
      <c r="V84" s="4">
        <v>32.299999999999997</v>
      </c>
      <c r="W84" s="4">
        <v>24.799999999999997</v>
      </c>
      <c r="X84" s="4">
        <v>37.199999999999996</v>
      </c>
      <c r="Y84" s="4">
        <v>1</v>
      </c>
      <c r="Z84" s="4"/>
      <c r="AA84" s="4">
        <v>622</v>
      </c>
      <c r="AB84" s="4">
        <v>281</v>
      </c>
      <c r="AC84" s="4">
        <v>421.5</v>
      </c>
    </row>
    <row r="85" spans="1:29" x14ac:dyDescent="0.25">
      <c r="A85">
        <v>62</v>
      </c>
      <c r="B85" s="1">
        <v>43916</v>
      </c>
      <c r="C85" t="s">
        <v>324</v>
      </c>
      <c r="D85" t="s">
        <v>205</v>
      </c>
      <c r="E85">
        <v>23</v>
      </c>
      <c r="F85">
        <v>1</v>
      </c>
      <c r="G85">
        <v>1</v>
      </c>
      <c r="H85" t="s">
        <v>12</v>
      </c>
      <c r="I85" t="s">
        <v>13</v>
      </c>
      <c r="J85">
        <v>0.13100000000000001</v>
      </c>
      <c r="K85">
        <v>2.74</v>
      </c>
      <c r="L85">
        <v>49.5</v>
      </c>
      <c r="M85" t="s">
        <v>14</v>
      </c>
      <c r="N85" t="s">
        <v>13</v>
      </c>
      <c r="O85">
        <v>1.53</v>
      </c>
      <c r="P85">
        <v>23.9</v>
      </c>
      <c r="Q85">
        <v>704</v>
      </c>
      <c r="S85" s="4">
        <v>1.5</v>
      </c>
      <c r="T85" s="4">
        <v>1</v>
      </c>
      <c r="U85" s="4"/>
      <c r="V85" s="4">
        <v>49.5</v>
      </c>
      <c r="W85" s="4">
        <v>42</v>
      </c>
      <c r="X85" s="4">
        <v>63</v>
      </c>
      <c r="Y85" s="4">
        <v>1</v>
      </c>
      <c r="Z85" s="4"/>
      <c r="AA85" s="4">
        <v>704</v>
      </c>
      <c r="AB85" s="4">
        <v>363</v>
      </c>
      <c r="AC85" s="4">
        <v>544.5</v>
      </c>
    </row>
    <row r="86" spans="1:29" x14ac:dyDescent="0.25">
      <c r="A86">
        <v>96</v>
      </c>
      <c r="B86" s="1">
        <v>43916</v>
      </c>
      <c r="C86" t="s">
        <v>324</v>
      </c>
      <c r="D86" t="s">
        <v>234</v>
      </c>
      <c r="E86">
        <v>51</v>
      </c>
      <c r="F86">
        <v>1</v>
      </c>
      <c r="G86">
        <v>1</v>
      </c>
      <c r="H86" t="s">
        <v>12</v>
      </c>
      <c r="I86" t="s">
        <v>13</v>
      </c>
      <c r="J86">
        <v>5.8799999999999998E-2</v>
      </c>
      <c r="K86">
        <v>1.32</v>
      </c>
      <c r="L86">
        <v>23</v>
      </c>
      <c r="M86" t="s">
        <v>14</v>
      </c>
      <c r="N86" t="s">
        <v>13</v>
      </c>
      <c r="O86">
        <v>1.1599999999999999</v>
      </c>
      <c r="P86">
        <v>18.3</v>
      </c>
      <c r="Q86">
        <v>538</v>
      </c>
      <c r="S86" s="4">
        <v>1.5</v>
      </c>
      <c r="T86" s="4">
        <v>1</v>
      </c>
      <c r="U86" s="4"/>
      <c r="V86" s="4">
        <v>23</v>
      </c>
      <c r="W86" s="4">
        <v>15.5</v>
      </c>
      <c r="X86" s="4">
        <v>23.25</v>
      </c>
      <c r="Y86" s="4">
        <v>1</v>
      </c>
      <c r="Z86" s="4"/>
      <c r="AA86" s="4">
        <v>538</v>
      </c>
      <c r="AB86" s="4">
        <v>197</v>
      </c>
      <c r="AC86" s="4">
        <v>295.5</v>
      </c>
    </row>
    <row r="87" spans="1:29" x14ac:dyDescent="0.25">
      <c r="A87">
        <v>250</v>
      </c>
      <c r="B87" s="1">
        <v>43917</v>
      </c>
      <c r="C87" t="s">
        <v>393</v>
      </c>
      <c r="D87" t="s">
        <v>274</v>
      </c>
      <c r="E87">
        <v>91</v>
      </c>
      <c r="F87">
        <v>1</v>
      </c>
      <c r="G87">
        <v>1</v>
      </c>
      <c r="H87" t="s">
        <v>12</v>
      </c>
      <c r="I87" t="s">
        <v>13</v>
      </c>
      <c r="J87">
        <v>5.7299999999999997E-2</v>
      </c>
      <c r="K87">
        <v>1.23</v>
      </c>
      <c r="L87">
        <v>27.9</v>
      </c>
      <c r="M87" t="s">
        <v>14</v>
      </c>
      <c r="N87" t="s">
        <v>13</v>
      </c>
      <c r="O87">
        <v>1.79</v>
      </c>
      <c r="P87">
        <v>30.6</v>
      </c>
      <c r="Q87">
        <v>795</v>
      </c>
      <c r="S87" s="4">
        <v>1.5</v>
      </c>
      <c r="T87" s="4">
        <v>1</v>
      </c>
      <c r="U87" s="4"/>
      <c r="V87" s="4">
        <v>27.9</v>
      </c>
      <c r="W87" s="4">
        <v>20.399999999999999</v>
      </c>
      <c r="X87" s="4">
        <v>30.599999999999998</v>
      </c>
      <c r="Y87" s="4">
        <v>1</v>
      </c>
      <c r="Z87" s="4"/>
      <c r="AA87" s="4">
        <v>795</v>
      </c>
      <c r="AB87" s="4">
        <v>454</v>
      </c>
      <c r="AC87" s="4">
        <v>681</v>
      </c>
    </row>
    <row r="88" spans="1:29" x14ac:dyDescent="0.25">
      <c r="A88">
        <v>86</v>
      </c>
      <c r="B88" s="1">
        <v>43916</v>
      </c>
      <c r="C88" t="s">
        <v>324</v>
      </c>
      <c r="D88" t="s">
        <v>226</v>
      </c>
      <c r="E88">
        <v>43</v>
      </c>
      <c r="F88">
        <v>1</v>
      </c>
      <c r="G88">
        <v>1</v>
      </c>
      <c r="H88" t="s">
        <v>12</v>
      </c>
      <c r="I88" t="s">
        <v>13</v>
      </c>
      <c r="J88">
        <v>6.1400000000000003E-2</v>
      </c>
      <c r="K88">
        <v>1.4</v>
      </c>
      <c r="L88">
        <v>24.4</v>
      </c>
      <c r="M88" t="s">
        <v>14</v>
      </c>
      <c r="N88" t="s">
        <v>13</v>
      </c>
      <c r="O88">
        <v>1.93</v>
      </c>
      <c r="P88">
        <v>30.3</v>
      </c>
      <c r="Q88">
        <v>895</v>
      </c>
      <c r="S88" s="4">
        <v>1.5</v>
      </c>
      <c r="T88" s="4">
        <v>1</v>
      </c>
      <c r="U88" s="4"/>
      <c r="V88" s="4">
        <v>24.4</v>
      </c>
      <c r="W88" s="4">
        <v>16.899999999999999</v>
      </c>
      <c r="X88" s="4">
        <v>25.349999999999998</v>
      </c>
      <c r="Y88" s="4">
        <v>1</v>
      </c>
      <c r="Z88" s="4"/>
      <c r="AA88" s="4">
        <v>895</v>
      </c>
      <c r="AB88" s="4">
        <v>554</v>
      </c>
      <c r="AC88" s="4">
        <v>831</v>
      </c>
    </row>
    <row r="89" spans="1:29" x14ac:dyDescent="0.25">
      <c r="A89">
        <v>117</v>
      </c>
      <c r="B89" s="1">
        <v>43916</v>
      </c>
      <c r="C89" t="s">
        <v>324</v>
      </c>
      <c r="D89" t="s">
        <v>253</v>
      </c>
      <c r="E89">
        <v>70</v>
      </c>
      <c r="F89">
        <v>1</v>
      </c>
      <c r="G89">
        <v>1</v>
      </c>
      <c r="H89" t="s">
        <v>12</v>
      </c>
      <c r="I89" t="s">
        <v>13</v>
      </c>
      <c r="J89">
        <v>8.2600000000000007E-2</v>
      </c>
      <c r="K89">
        <v>1.82</v>
      </c>
      <c r="L89">
        <v>32.200000000000003</v>
      </c>
      <c r="M89" t="s">
        <v>14</v>
      </c>
      <c r="N89" t="s">
        <v>13</v>
      </c>
      <c r="O89">
        <v>0.98399999999999999</v>
      </c>
      <c r="P89">
        <v>15.5</v>
      </c>
      <c r="Q89">
        <v>453</v>
      </c>
      <c r="S89" s="4">
        <v>1.5</v>
      </c>
      <c r="T89" s="4">
        <v>1</v>
      </c>
      <c r="U89" s="4"/>
      <c r="V89" s="4">
        <v>32.200000000000003</v>
      </c>
      <c r="W89" s="4">
        <v>24.700000000000003</v>
      </c>
      <c r="X89" s="4">
        <v>37.050000000000004</v>
      </c>
      <c r="Y89" s="4">
        <v>1</v>
      </c>
      <c r="Z89" s="4"/>
      <c r="AA89" s="4">
        <v>453</v>
      </c>
      <c r="AB89" s="4">
        <v>112</v>
      </c>
      <c r="AC89" s="4">
        <v>168</v>
      </c>
    </row>
    <row r="90" spans="1:29" x14ac:dyDescent="0.25">
      <c r="A90">
        <v>257</v>
      </c>
      <c r="B90" s="1">
        <v>43917</v>
      </c>
      <c r="C90" t="s">
        <v>393</v>
      </c>
      <c r="D90" t="s">
        <v>281</v>
      </c>
      <c r="E90">
        <v>98</v>
      </c>
      <c r="F90">
        <v>1</v>
      </c>
      <c r="G90">
        <v>1</v>
      </c>
      <c r="H90" t="s">
        <v>12</v>
      </c>
      <c r="I90" t="s">
        <v>13</v>
      </c>
      <c r="J90">
        <v>0.14099999999999999</v>
      </c>
      <c r="K90">
        <v>2.86</v>
      </c>
      <c r="L90">
        <v>56</v>
      </c>
      <c r="M90" t="s">
        <v>14</v>
      </c>
      <c r="N90" t="s">
        <v>13</v>
      </c>
      <c r="O90">
        <v>1.17</v>
      </c>
      <c r="P90">
        <v>20.2</v>
      </c>
      <c r="Q90">
        <v>527</v>
      </c>
      <c r="S90" s="4">
        <v>1.5</v>
      </c>
      <c r="T90" s="4">
        <v>1</v>
      </c>
      <c r="U90" s="4"/>
      <c r="V90" s="4">
        <v>56</v>
      </c>
      <c r="W90" s="4">
        <v>48.5</v>
      </c>
      <c r="X90" s="4">
        <v>72.75</v>
      </c>
      <c r="Y90" s="4">
        <v>1</v>
      </c>
      <c r="Z90" s="4"/>
      <c r="AA90" s="4">
        <v>527</v>
      </c>
      <c r="AB90" s="4">
        <v>186</v>
      </c>
      <c r="AC90" s="4">
        <v>279</v>
      </c>
    </row>
    <row r="91" spans="1:29" x14ac:dyDescent="0.25">
      <c r="A91">
        <v>251</v>
      </c>
      <c r="B91" s="1">
        <v>43917</v>
      </c>
      <c r="C91" t="s">
        <v>393</v>
      </c>
      <c r="D91" t="s">
        <v>275</v>
      </c>
      <c r="E91">
        <v>92</v>
      </c>
      <c r="F91">
        <v>1</v>
      </c>
      <c r="G91">
        <v>1</v>
      </c>
      <c r="H91" t="s">
        <v>12</v>
      </c>
      <c r="I91" t="s">
        <v>13</v>
      </c>
      <c r="J91">
        <v>5.6300000000000003E-2</v>
      </c>
      <c r="K91">
        <v>1.25</v>
      </c>
      <c r="L91">
        <v>28.2</v>
      </c>
      <c r="M91" t="s">
        <v>14</v>
      </c>
      <c r="N91" t="s">
        <v>13</v>
      </c>
      <c r="O91">
        <v>1.78</v>
      </c>
      <c r="P91">
        <v>30.7</v>
      </c>
      <c r="Q91">
        <v>797</v>
      </c>
      <c r="S91" s="4">
        <v>1.5</v>
      </c>
      <c r="T91" s="4">
        <v>1</v>
      </c>
      <c r="U91" s="4"/>
      <c r="V91" s="4">
        <v>28.2</v>
      </c>
      <c r="W91" s="4">
        <v>20.7</v>
      </c>
      <c r="X91" s="4">
        <v>31.049999999999997</v>
      </c>
      <c r="Y91" s="4">
        <v>1</v>
      </c>
      <c r="Z91" s="4"/>
      <c r="AA91" s="4">
        <v>797</v>
      </c>
      <c r="AB91" s="4">
        <v>456</v>
      </c>
      <c r="AC91" s="4">
        <v>684</v>
      </c>
    </row>
    <row r="92" spans="1:29" x14ac:dyDescent="0.25">
      <c r="A92">
        <v>75</v>
      </c>
      <c r="B92" s="1">
        <v>43916</v>
      </c>
      <c r="C92" t="s">
        <v>324</v>
      </c>
      <c r="D92" t="s">
        <v>217</v>
      </c>
      <c r="E92">
        <v>34</v>
      </c>
      <c r="F92">
        <v>1</v>
      </c>
      <c r="G92">
        <v>1</v>
      </c>
      <c r="H92" t="s">
        <v>12</v>
      </c>
      <c r="I92" t="s">
        <v>13</v>
      </c>
      <c r="J92">
        <v>6.6100000000000006E-2</v>
      </c>
      <c r="K92">
        <v>1.5</v>
      </c>
      <c r="L92">
        <v>26.2</v>
      </c>
      <c r="M92" t="s">
        <v>14</v>
      </c>
      <c r="N92" t="s">
        <v>13</v>
      </c>
      <c r="O92">
        <v>2.0499999999999998</v>
      </c>
      <c r="P92">
        <v>32.4</v>
      </c>
      <c r="Q92">
        <v>957</v>
      </c>
      <c r="S92" s="4">
        <v>1.5</v>
      </c>
      <c r="T92" s="4">
        <v>1</v>
      </c>
      <c r="U92" s="4"/>
      <c r="V92" s="4">
        <v>26.2</v>
      </c>
      <c r="W92" s="4">
        <v>18.7</v>
      </c>
      <c r="X92" s="4">
        <v>28.049999999999997</v>
      </c>
      <c r="Y92" s="4">
        <v>1</v>
      </c>
      <c r="Z92" s="4"/>
      <c r="AA92" s="4">
        <v>957</v>
      </c>
      <c r="AB92" s="4">
        <v>616</v>
      </c>
      <c r="AC92" s="4">
        <v>924</v>
      </c>
    </row>
    <row r="93" spans="1:29" x14ac:dyDescent="0.25">
      <c r="A93">
        <v>104</v>
      </c>
      <c r="B93" s="1">
        <v>43916</v>
      </c>
      <c r="C93" t="s">
        <v>324</v>
      </c>
      <c r="D93" t="s">
        <v>242</v>
      </c>
      <c r="E93">
        <v>59</v>
      </c>
      <c r="F93">
        <v>1</v>
      </c>
      <c r="G93">
        <v>1</v>
      </c>
      <c r="H93" t="s">
        <v>12</v>
      </c>
      <c r="I93" t="s">
        <v>13</v>
      </c>
      <c r="J93">
        <v>9.5699999999999993E-2</v>
      </c>
      <c r="K93">
        <v>2.11</v>
      </c>
      <c r="L93">
        <v>37.799999999999997</v>
      </c>
      <c r="M93" t="s">
        <v>14</v>
      </c>
      <c r="N93" t="s">
        <v>13</v>
      </c>
      <c r="O93">
        <v>1.91</v>
      </c>
      <c r="P93">
        <v>30.2</v>
      </c>
      <c r="Q93">
        <v>890</v>
      </c>
      <c r="S93" s="4">
        <v>1.5</v>
      </c>
      <c r="T93" s="4">
        <v>1</v>
      </c>
      <c r="U93" s="4"/>
      <c r="V93" s="4">
        <v>37.799999999999997</v>
      </c>
      <c r="W93" s="4">
        <v>30.299999999999997</v>
      </c>
      <c r="X93" s="4">
        <v>45.449999999999996</v>
      </c>
      <c r="Y93" s="4">
        <v>1</v>
      </c>
      <c r="Z93" s="4"/>
      <c r="AA93" s="4">
        <v>890</v>
      </c>
      <c r="AB93" s="4">
        <v>549</v>
      </c>
      <c r="AC93" s="4">
        <v>823.5</v>
      </c>
    </row>
    <row r="94" spans="1:29" x14ac:dyDescent="0.25">
      <c r="A94">
        <v>138</v>
      </c>
      <c r="B94" s="1">
        <v>43916</v>
      </c>
      <c r="C94" t="s">
        <v>324</v>
      </c>
      <c r="D94" t="s">
        <v>267</v>
      </c>
      <c r="E94">
        <v>87</v>
      </c>
      <c r="F94">
        <v>1</v>
      </c>
      <c r="G94">
        <v>1</v>
      </c>
      <c r="H94" t="s">
        <v>12</v>
      </c>
      <c r="I94" t="s">
        <v>13</v>
      </c>
      <c r="J94">
        <v>6.7100000000000007E-2</v>
      </c>
      <c r="K94">
        <v>1.51</v>
      </c>
      <c r="L94">
        <v>26.5</v>
      </c>
      <c r="M94" t="s">
        <v>14</v>
      </c>
      <c r="N94" t="s">
        <v>13</v>
      </c>
      <c r="O94">
        <v>2.0499999999999998</v>
      </c>
      <c r="P94">
        <v>32</v>
      </c>
      <c r="Q94">
        <v>945</v>
      </c>
      <c r="S94" s="4">
        <v>1.5</v>
      </c>
      <c r="T94" s="4">
        <v>1</v>
      </c>
      <c r="U94" s="4"/>
      <c r="V94" s="4">
        <v>26.5</v>
      </c>
      <c r="W94" s="4">
        <v>19</v>
      </c>
      <c r="X94" s="4">
        <v>28.5</v>
      </c>
      <c r="Y94" s="4">
        <v>1</v>
      </c>
      <c r="Z94" s="4"/>
      <c r="AA94" s="4">
        <v>945</v>
      </c>
      <c r="AB94" s="4">
        <v>604</v>
      </c>
      <c r="AC94" s="4">
        <v>906</v>
      </c>
    </row>
    <row r="95" spans="1:29" x14ac:dyDescent="0.25">
      <c r="A95">
        <v>110</v>
      </c>
      <c r="B95" s="1">
        <v>43916</v>
      </c>
      <c r="C95" t="s">
        <v>324</v>
      </c>
      <c r="D95" t="s">
        <v>246</v>
      </c>
      <c r="E95">
        <v>63</v>
      </c>
      <c r="F95">
        <v>1</v>
      </c>
      <c r="G95">
        <v>1</v>
      </c>
      <c r="H95" t="s">
        <v>12</v>
      </c>
      <c r="I95" t="s">
        <v>13</v>
      </c>
      <c r="J95">
        <v>6.08E-2</v>
      </c>
      <c r="K95">
        <v>1.37</v>
      </c>
      <c r="L95">
        <v>23.9</v>
      </c>
      <c r="M95" t="s">
        <v>14</v>
      </c>
      <c r="N95" t="s">
        <v>13</v>
      </c>
      <c r="O95">
        <v>1.18</v>
      </c>
      <c r="P95">
        <v>18.7</v>
      </c>
      <c r="Q95">
        <v>549</v>
      </c>
      <c r="S95" s="4">
        <v>1.5</v>
      </c>
      <c r="T95" s="4">
        <v>1</v>
      </c>
      <c r="U95" s="4"/>
      <c r="V95" s="4">
        <v>23.9</v>
      </c>
      <c r="W95" s="4">
        <v>16.399999999999999</v>
      </c>
      <c r="X95" s="4">
        <v>24.599999999999998</v>
      </c>
      <c r="Y95" s="4">
        <v>1</v>
      </c>
      <c r="Z95" s="4"/>
      <c r="AA95" s="4">
        <v>549</v>
      </c>
      <c r="AB95" s="4">
        <v>208</v>
      </c>
      <c r="AC95" s="4">
        <v>312</v>
      </c>
    </row>
    <row r="96" spans="1:29" x14ac:dyDescent="0.25">
      <c r="A96">
        <v>288</v>
      </c>
      <c r="B96" s="1">
        <v>43917</v>
      </c>
      <c r="C96" t="s">
        <v>393</v>
      </c>
      <c r="D96" t="s">
        <v>306</v>
      </c>
      <c r="E96">
        <v>123</v>
      </c>
      <c r="F96">
        <v>1</v>
      </c>
      <c r="G96">
        <v>1</v>
      </c>
      <c r="H96" t="s">
        <v>12</v>
      </c>
      <c r="I96" t="s">
        <v>13</v>
      </c>
      <c r="J96">
        <v>5.4199999999999998E-2</v>
      </c>
      <c r="K96">
        <v>1.18</v>
      </c>
      <c r="L96">
        <v>27</v>
      </c>
      <c r="M96" t="s">
        <v>14</v>
      </c>
      <c r="N96" t="s">
        <v>13</v>
      </c>
      <c r="O96">
        <v>1.06</v>
      </c>
      <c r="P96">
        <v>18.3</v>
      </c>
      <c r="Q96">
        <v>478</v>
      </c>
      <c r="S96" s="4">
        <v>1.5</v>
      </c>
      <c r="T96" s="4">
        <v>1</v>
      </c>
      <c r="U96" s="4"/>
      <c r="V96" s="4">
        <v>27</v>
      </c>
      <c r="W96" s="4">
        <v>19.5</v>
      </c>
      <c r="X96" s="4">
        <v>29.25</v>
      </c>
      <c r="Y96" s="4">
        <v>1</v>
      </c>
      <c r="Z96" s="4"/>
      <c r="AA96" s="4">
        <v>478</v>
      </c>
      <c r="AB96" s="4">
        <v>137</v>
      </c>
      <c r="AC96" s="4">
        <v>205.5</v>
      </c>
    </row>
    <row r="97" spans="1:29" x14ac:dyDescent="0.25">
      <c r="A97">
        <v>266</v>
      </c>
      <c r="B97" s="1">
        <v>43917</v>
      </c>
      <c r="C97" t="s">
        <v>393</v>
      </c>
      <c r="D97" t="s">
        <v>288</v>
      </c>
      <c r="E97">
        <v>105</v>
      </c>
      <c r="F97">
        <v>1</v>
      </c>
      <c r="G97">
        <v>1</v>
      </c>
      <c r="H97" t="s">
        <v>12</v>
      </c>
      <c r="I97" t="s">
        <v>13</v>
      </c>
      <c r="J97">
        <v>0.128</v>
      </c>
      <c r="K97">
        <v>2.64</v>
      </c>
      <c r="L97">
        <v>52.1</v>
      </c>
      <c r="M97" t="s">
        <v>14</v>
      </c>
      <c r="N97" t="s">
        <v>13</v>
      </c>
      <c r="O97">
        <v>1.36</v>
      </c>
      <c r="P97">
        <v>23.6</v>
      </c>
      <c r="Q97">
        <v>615</v>
      </c>
      <c r="S97" s="4">
        <v>1.5</v>
      </c>
      <c r="T97" s="4">
        <v>1</v>
      </c>
      <c r="U97" s="4"/>
      <c r="V97" s="4">
        <v>52.1</v>
      </c>
      <c r="W97" s="4">
        <v>44.6</v>
      </c>
      <c r="X97" s="4">
        <v>66.900000000000006</v>
      </c>
      <c r="Y97" s="4">
        <v>1</v>
      </c>
      <c r="Z97" s="4"/>
      <c r="AA97" s="4">
        <v>615</v>
      </c>
      <c r="AB97" s="4">
        <v>274</v>
      </c>
      <c r="AC97" s="4">
        <v>411</v>
      </c>
    </row>
    <row r="98" spans="1:29" x14ac:dyDescent="0.25">
      <c r="A98">
        <v>92</v>
      </c>
      <c r="B98" s="1">
        <v>43916</v>
      </c>
      <c r="C98" t="s">
        <v>324</v>
      </c>
      <c r="D98" t="s">
        <v>232</v>
      </c>
      <c r="E98">
        <v>49</v>
      </c>
      <c r="F98">
        <v>1</v>
      </c>
      <c r="G98">
        <v>1</v>
      </c>
      <c r="H98" t="s">
        <v>12</v>
      </c>
      <c r="I98" t="s">
        <v>13</v>
      </c>
      <c r="J98">
        <v>8.8800000000000004E-2</v>
      </c>
      <c r="K98">
        <v>1.99</v>
      </c>
      <c r="L98">
        <v>35.4</v>
      </c>
      <c r="M98" t="s">
        <v>14</v>
      </c>
      <c r="N98" t="s">
        <v>13</v>
      </c>
      <c r="O98">
        <v>2.5099999999999998</v>
      </c>
      <c r="P98">
        <v>39.6</v>
      </c>
      <c r="Q98">
        <v>1170</v>
      </c>
      <c r="S98" s="4">
        <v>1.5</v>
      </c>
      <c r="T98" s="4">
        <v>1</v>
      </c>
      <c r="U98" s="4"/>
      <c r="V98" s="4">
        <v>35.4</v>
      </c>
      <c r="W98" s="4">
        <v>27.9</v>
      </c>
      <c r="X98" s="4">
        <v>41.849999999999994</v>
      </c>
      <c r="Y98" s="4">
        <v>1</v>
      </c>
      <c r="Z98" s="4"/>
      <c r="AA98" s="4">
        <v>1170</v>
      </c>
      <c r="AB98" s="4">
        <v>829</v>
      </c>
      <c r="AC98" s="4">
        <v>1243.5</v>
      </c>
    </row>
    <row r="99" spans="1:29" x14ac:dyDescent="0.25">
      <c r="A99">
        <v>97</v>
      </c>
      <c r="B99" s="1">
        <v>43916</v>
      </c>
      <c r="C99" t="s">
        <v>324</v>
      </c>
      <c r="D99" t="s">
        <v>235</v>
      </c>
      <c r="E99">
        <v>52</v>
      </c>
      <c r="F99">
        <v>1</v>
      </c>
      <c r="G99">
        <v>1</v>
      </c>
      <c r="H99" t="s">
        <v>12</v>
      </c>
      <c r="I99" t="s">
        <v>13</v>
      </c>
      <c r="J99">
        <v>5.7599999999999998E-2</v>
      </c>
      <c r="K99">
        <v>1.3</v>
      </c>
      <c r="L99">
        <v>22.4</v>
      </c>
      <c r="M99" t="s">
        <v>14</v>
      </c>
      <c r="N99" t="s">
        <v>13</v>
      </c>
      <c r="O99">
        <v>1.64</v>
      </c>
      <c r="P99">
        <v>25.9</v>
      </c>
      <c r="Q99">
        <v>762</v>
      </c>
      <c r="S99" s="4">
        <v>1.5</v>
      </c>
      <c r="T99" s="4">
        <v>1</v>
      </c>
      <c r="U99" s="4"/>
      <c r="V99" s="4">
        <v>22.4</v>
      </c>
      <c r="W99" s="4">
        <v>14.899999999999999</v>
      </c>
      <c r="X99" s="4">
        <v>22.349999999999998</v>
      </c>
      <c r="Y99" s="4">
        <v>1</v>
      </c>
      <c r="Z99" s="4"/>
      <c r="AA99" s="4">
        <v>762</v>
      </c>
      <c r="AB99" s="4">
        <v>421</v>
      </c>
      <c r="AC99" s="4">
        <v>631.5</v>
      </c>
    </row>
    <row r="100" spans="1:29" x14ac:dyDescent="0.25">
      <c r="A100">
        <v>72</v>
      </c>
      <c r="B100" s="1">
        <v>43916</v>
      </c>
      <c r="C100" t="s">
        <v>324</v>
      </c>
      <c r="D100" t="s">
        <v>214</v>
      </c>
      <c r="E100">
        <v>31</v>
      </c>
      <c r="F100">
        <v>1</v>
      </c>
      <c r="G100">
        <v>1</v>
      </c>
      <c r="H100" t="s">
        <v>12</v>
      </c>
      <c r="I100" t="s">
        <v>13</v>
      </c>
      <c r="J100">
        <v>5.5500000000000001E-2</v>
      </c>
      <c r="K100">
        <v>1.22</v>
      </c>
      <c r="L100">
        <v>21.1</v>
      </c>
      <c r="M100" t="s">
        <v>14</v>
      </c>
      <c r="N100" t="s">
        <v>13</v>
      </c>
      <c r="O100">
        <v>1.8</v>
      </c>
      <c r="P100">
        <v>28.3</v>
      </c>
      <c r="Q100">
        <v>836</v>
      </c>
      <c r="S100" s="4">
        <v>1.5</v>
      </c>
      <c r="T100" s="4">
        <v>1</v>
      </c>
      <c r="U100" s="4"/>
      <c r="V100" s="4">
        <v>21.1</v>
      </c>
      <c r="W100" s="4">
        <v>13.600000000000001</v>
      </c>
      <c r="X100" s="4">
        <v>20.400000000000002</v>
      </c>
      <c r="Y100" s="4">
        <v>1</v>
      </c>
      <c r="Z100" s="4"/>
      <c r="AA100" s="4">
        <v>836</v>
      </c>
      <c r="AB100" s="4">
        <v>495</v>
      </c>
      <c r="AC100" s="4">
        <v>742.5</v>
      </c>
    </row>
    <row r="101" spans="1:29" x14ac:dyDescent="0.25">
      <c r="A101">
        <v>67</v>
      </c>
      <c r="B101" s="1">
        <v>43916</v>
      </c>
      <c r="C101" t="s">
        <v>324</v>
      </c>
      <c r="D101" t="s">
        <v>211</v>
      </c>
      <c r="E101">
        <v>28</v>
      </c>
      <c r="F101">
        <v>1</v>
      </c>
      <c r="G101">
        <v>1</v>
      </c>
      <c r="H101" t="s">
        <v>12</v>
      </c>
      <c r="I101" t="s">
        <v>13</v>
      </c>
      <c r="J101">
        <v>5.45E-2</v>
      </c>
      <c r="K101">
        <v>1.22</v>
      </c>
      <c r="L101">
        <v>20.9</v>
      </c>
      <c r="M101" t="s">
        <v>14</v>
      </c>
      <c r="N101" t="s">
        <v>13</v>
      </c>
      <c r="O101">
        <v>2.0099999999999998</v>
      </c>
      <c r="P101">
        <v>31.4</v>
      </c>
      <c r="Q101">
        <v>929</v>
      </c>
      <c r="S101" s="4">
        <v>1.5</v>
      </c>
      <c r="T101" s="4">
        <v>1</v>
      </c>
      <c r="U101" s="4"/>
      <c r="V101" s="4">
        <v>20.9</v>
      </c>
      <c r="W101" s="4">
        <v>13.399999999999999</v>
      </c>
      <c r="X101" s="4">
        <v>20.099999999999998</v>
      </c>
      <c r="Y101" s="4">
        <v>1</v>
      </c>
      <c r="Z101" s="4"/>
      <c r="AA101" s="4">
        <v>929</v>
      </c>
      <c r="AB101" s="4">
        <v>588</v>
      </c>
      <c r="AC101" s="4">
        <v>882</v>
      </c>
    </row>
    <row r="102" spans="1:29" x14ac:dyDescent="0.25">
      <c r="A102">
        <v>108</v>
      </c>
      <c r="B102" s="1">
        <v>43916</v>
      </c>
      <c r="C102" t="s">
        <v>324</v>
      </c>
      <c r="D102" t="s">
        <v>244</v>
      </c>
      <c r="E102">
        <v>61</v>
      </c>
      <c r="F102">
        <v>1</v>
      </c>
      <c r="G102">
        <v>1</v>
      </c>
      <c r="H102" t="s">
        <v>12</v>
      </c>
      <c r="I102" t="s">
        <v>13</v>
      </c>
      <c r="J102">
        <v>5.7500000000000002E-2</v>
      </c>
      <c r="K102">
        <v>1.32</v>
      </c>
      <c r="L102">
        <v>22.9</v>
      </c>
      <c r="M102" t="s">
        <v>14</v>
      </c>
      <c r="N102" t="s">
        <v>13</v>
      </c>
      <c r="O102">
        <v>1.92</v>
      </c>
      <c r="P102">
        <v>30.4</v>
      </c>
      <c r="Q102">
        <v>899</v>
      </c>
      <c r="S102" s="4">
        <v>1.5</v>
      </c>
      <c r="T102" s="4">
        <v>1</v>
      </c>
      <c r="U102" s="4"/>
      <c r="V102" s="4">
        <v>22.9</v>
      </c>
      <c r="W102" s="4">
        <v>15.399999999999999</v>
      </c>
      <c r="X102" s="4">
        <v>23.099999999999998</v>
      </c>
      <c r="Y102" s="4">
        <v>1</v>
      </c>
      <c r="Z102" s="4"/>
      <c r="AA102" s="4">
        <v>899</v>
      </c>
      <c r="AB102" s="4">
        <v>558</v>
      </c>
      <c r="AC102" s="4">
        <v>837</v>
      </c>
    </row>
    <row r="103" spans="1:29" x14ac:dyDescent="0.25">
      <c r="A103">
        <v>120</v>
      </c>
      <c r="B103" s="1">
        <v>43916</v>
      </c>
      <c r="C103" t="s">
        <v>324</v>
      </c>
      <c r="D103" t="s">
        <v>254</v>
      </c>
      <c r="E103">
        <v>71</v>
      </c>
      <c r="F103">
        <v>1</v>
      </c>
      <c r="G103">
        <v>1</v>
      </c>
      <c r="H103" t="s">
        <v>12</v>
      </c>
      <c r="I103" t="s">
        <v>13</v>
      </c>
      <c r="J103">
        <v>5.7799999999999997E-2</v>
      </c>
      <c r="K103">
        <v>1.3</v>
      </c>
      <c r="L103">
        <v>22.6</v>
      </c>
      <c r="M103" t="s">
        <v>14</v>
      </c>
      <c r="N103" t="s">
        <v>13</v>
      </c>
      <c r="O103">
        <v>1.91</v>
      </c>
      <c r="P103">
        <v>30.4</v>
      </c>
      <c r="Q103">
        <v>899</v>
      </c>
      <c r="S103" s="4">
        <v>1.5</v>
      </c>
      <c r="T103" s="4">
        <v>1</v>
      </c>
      <c r="U103" s="4"/>
      <c r="V103" s="4">
        <v>22.6</v>
      </c>
      <c r="W103" s="4">
        <v>15.100000000000001</v>
      </c>
      <c r="X103" s="4">
        <v>22.650000000000002</v>
      </c>
      <c r="Y103" s="4">
        <v>1</v>
      </c>
      <c r="Z103" s="4"/>
      <c r="AA103" s="4">
        <v>899</v>
      </c>
      <c r="AB103" s="4">
        <v>558</v>
      </c>
      <c r="AC103" s="4">
        <v>837</v>
      </c>
    </row>
    <row r="104" spans="1:29" x14ac:dyDescent="0.25">
      <c r="A104">
        <v>79</v>
      </c>
      <c r="B104" s="1">
        <v>43916</v>
      </c>
      <c r="C104" t="s">
        <v>324</v>
      </c>
      <c r="D104" t="s">
        <v>221</v>
      </c>
      <c r="E104">
        <v>38</v>
      </c>
      <c r="F104">
        <v>1</v>
      </c>
      <c r="G104">
        <v>1</v>
      </c>
      <c r="H104" t="s">
        <v>12</v>
      </c>
      <c r="I104" t="s">
        <v>13</v>
      </c>
      <c r="J104">
        <v>7.0499999999999993E-2</v>
      </c>
      <c r="K104">
        <v>1.59</v>
      </c>
      <c r="L104">
        <v>28</v>
      </c>
      <c r="M104" t="s">
        <v>14</v>
      </c>
      <c r="N104" t="s">
        <v>13</v>
      </c>
      <c r="O104">
        <v>0.97</v>
      </c>
      <c r="P104">
        <v>15.2</v>
      </c>
      <c r="Q104">
        <v>446</v>
      </c>
      <c r="S104" s="4">
        <v>1.5</v>
      </c>
      <c r="T104" s="4">
        <v>1</v>
      </c>
      <c r="U104" s="4"/>
      <c r="V104" s="4">
        <v>28</v>
      </c>
      <c r="W104" s="4">
        <v>20.5</v>
      </c>
      <c r="X104" s="4">
        <v>30.75</v>
      </c>
      <c r="Y104" s="4">
        <v>1</v>
      </c>
      <c r="Z104" s="4"/>
      <c r="AA104" s="4">
        <v>446</v>
      </c>
      <c r="AB104" s="4">
        <v>105</v>
      </c>
      <c r="AC104" s="4">
        <v>157.5</v>
      </c>
    </row>
    <row r="105" spans="1:29" x14ac:dyDescent="0.25">
      <c r="A105">
        <v>136</v>
      </c>
      <c r="B105" s="1">
        <v>43916</v>
      </c>
      <c r="C105" t="s">
        <v>324</v>
      </c>
      <c r="D105" t="s">
        <v>269</v>
      </c>
      <c r="E105">
        <v>85</v>
      </c>
      <c r="F105">
        <v>1</v>
      </c>
      <c r="G105">
        <v>1</v>
      </c>
      <c r="H105" t="s">
        <v>12</v>
      </c>
      <c r="I105" t="s">
        <v>13</v>
      </c>
      <c r="J105">
        <v>0.215</v>
      </c>
      <c r="K105">
        <v>4.37</v>
      </c>
      <c r="L105">
        <v>79.5</v>
      </c>
      <c r="M105" t="s">
        <v>14</v>
      </c>
      <c r="N105" t="s">
        <v>13</v>
      </c>
      <c r="O105">
        <v>1.77</v>
      </c>
      <c r="P105">
        <v>27.6</v>
      </c>
      <c r="Q105">
        <v>813</v>
      </c>
      <c r="S105" s="4">
        <v>1.5</v>
      </c>
      <c r="T105" s="4">
        <v>3</v>
      </c>
      <c r="U105" s="4" t="s">
        <v>191</v>
      </c>
      <c r="V105" s="4">
        <v>79.5</v>
      </c>
      <c r="W105" s="4">
        <v>72</v>
      </c>
      <c r="X105" s="4">
        <v>108</v>
      </c>
      <c r="Y105" s="4">
        <v>1</v>
      </c>
      <c r="Z105" s="4"/>
      <c r="AA105" s="4">
        <v>813</v>
      </c>
      <c r="AB105" s="4">
        <v>472</v>
      </c>
      <c r="AC105" s="4">
        <v>708</v>
      </c>
    </row>
    <row r="106" spans="1:29" x14ac:dyDescent="0.25">
      <c r="A106">
        <v>271</v>
      </c>
      <c r="B106" s="1">
        <v>43917</v>
      </c>
      <c r="C106" t="s">
        <v>393</v>
      </c>
      <c r="D106" t="s">
        <v>293</v>
      </c>
      <c r="E106">
        <v>110</v>
      </c>
      <c r="F106">
        <v>1</v>
      </c>
      <c r="G106">
        <v>1</v>
      </c>
      <c r="H106" t="s">
        <v>12</v>
      </c>
      <c r="I106" t="s">
        <v>13</v>
      </c>
      <c r="J106">
        <v>7.6700000000000004E-2</v>
      </c>
      <c r="K106">
        <v>1.67</v>
      </c>
      <c r="L106">
        <v>35.4</v>
      </c>
      <c r="M106" t="s">
        <v>14</v>
      </c>
      <c r="N106" t="s">
        <v>13</v>
      </c>
      <c r="O106">
        <v>0.95</v>
      </c>
      <c r="P106">
        <v>16.5</v>
      </c>
      <c r="Q106">
        <v>432</v>
      </c>
      <c r="S106" s="4">
        <v>1.5</v>
      </c>
      <c r="T106" s="4">
        <v>1</v>
      </c>
      <c r="U106" s="4"/>
      <c r="V106" s="4">
        <v>35.4</v>
      </c>
      <c r="W106" s="4">
        <v>27.9</v>
      </c>
      <c r="X106" s="4">
        <v>41.849999999999994</v>
      </c>
      <c r="Y106" s="4">
        <v>1</v>
      </c>
      <c r="Z106" s="4"/>
      <c r="AA106" s="4">
        <v>432</v>
      </c>
      <c r="AB106" s="4">
        <v>91</v>
      </c>
      <c r="AC106" s="4">
        <v>136.5</v>
      </c>
    </row>
  </sheetData>
  <sortState ref="A2:AC110">
    <sortCondition ref="D2:D11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Notes</vt:lpstr>
      <vt:lpstr>QAQC</vt:lpstr>
      <vt:lpstr>Method Checks</vt:lpstr>
      <vt:lpstr>QAQC w IDs</vt:lpstr>
      <vt:lpstr>compare rerun</vt:lpstr>
      <vt:lpstr>what is oor</vt:lpstr>
      <vt:lpstr>pruned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Bobbie</cp:lastModifiedBy>
  <cp:lastPrinted>2020-03-26T17:29:07Z</cp:lastPrinted>
  <dcterms:created xsi:type="dcterms:W3CDTF">2019-09-17T18:32:24Z</dcterms:created>
  <dcterms:modified xsi:type="dcterms:W3CDTF">2020-04-08T19:11:39Z</dcterms:modified>
</cp:coreProperties>
</file>