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Lachat TNTP 2019/QA:QC/"/>
    </mc:Choice>
  </mc:AlternateContent>
  <xr:revisionPtr revIDLastSave="0" documentId="13_ncr:1_{BD9C3864-E5C0-BE44-AF30-0C38A36EFFE0}" xr6:coauthVersionLast="36" xr6:coauthVersionMax="36" xr10:uidLastSave="{00000000-0000-0000-0000-000000000000}"/>
  <bookViews>
    <workbookView xWindow="0" yWindow="460" windowWidth="25600" windowHeight="14240" xr2:uid="{00000000-000D-0000-FFFF-FFFF00000000}"/>
  </bookViews>
  <sheets>
    <sheet name="data for export" sheetId="18" r:id="rId1"/>
    <sheet name="Notes" sheetId="16" r:id="rId2"/>
    <sheet name="QAQC" sheetId="1" r:id="rId3"/>
    <sheet name="method checks" sheetId="17" r:id="rId4"/>
  </sheets>
  <calcPr calcId="181029"/>
</workbook>
</file>

<file path=xl/calcChain.xml><?xml version="1.0" encoding="utf-8"?>
<calcChain xmlns="http://schemas.openxmlformats.org/spreadsheetml/2006/main">
  <c r="P99" i="17" l="1"/>
  <c r="K99" i="17"/>
  <c r="P97" i="17"/>
  <c r="P101" i="17" s="1"/>
  <c r="K97" i="17"/>
  <c r="K101" i="17" s="1"/>
  <c r="P96" i="17"/>
  <c r="K96" i="17"/>
  <c r="AH74" i="17"/>
  <c r="AH75" i="17" s="1"/>
  <c r="AH78" i="17" s="1"/>
  <c r="W74" i="17"/>
  <c r="AH72" i="17"/>
  <c r="W72" i="17"/>
  <c r="W73" i="17" s="1"/>
  <c r="AH71" i="17"/>
  <c r="AH77" i="17" s="1"/>
  <c r="W71" i="17"/>
  <c r="W79" i="17" s="1"/>
  <c r="L31" i="17"/>
  <c r="K31" i="17"/>
  <c r="J31" i="17"/>
  <c r="I31" i="17"/>
  <c r="L30" i="17"/>
  <c r="K30" i="17"/>
  <c r="J30" i="17"/>
  <c r="I30" i="17"/>
  <c r="L29" i="17"/>
  <c r="K29" i="17"/>
  <c r="J29" i="17"/>
  <c r="I29" i="17"/>
  <c r="L28" i="17"/>
  <c r="K28" i="17"/>
  <c r="J28" i="17"/>
  <c r="I28" i="17"/>
  <c r="L27" i="17"/>
  <c r="K27" i="17"/>
  <c r="J27" i="17"/>
  <c r="I27" i="17"/>
  <c r="K26" i="17"/>
  <c r="I26" i="17"/>
  <c r="K25" i="17"/>
  <c r="I25" i="17"/>
  <c r="K24" i="17"/>
  <c r="I24" i="17"/>
  <c r="AH10" i="17"/>
  <c r="W10" i="17"/>
  <c r="P10" i="17"/>
  <c r="K10" i="17"/>
  <c r="K11" i="17" s="1"/>
  <c r="AH9" i="17"/>
  <c r="W9" i="17"/>
  <c r="P9" i="17"/>
  <c r="K9" i="17"/>
  <c r="W75" i="17" l="1"/>
  <c r="W78" i="17" s="1"/>
  <c r="L35" i="17"/>
  <c r="AH73" i="17"/>
  <c r="K105" i="17"/>
  <c r="K98" i="17"/>
  <c r="K102" i="17"/>
  <c r="P105" i="17"/>
  <c r="P98" i="17"/>
  <c r="P102" i="17"/>
  <c r="J34" i="17"/>
  <c r="P11" i="17"/>
  <c r="W11" i="17"/>
  <c r="AH11" i="17"/>
  <c r="W54" i="17"/>
  <c r="W55" i="17"/>
  <c r="AH54" i="17"/>
  <c r="AH55" i="17"/>
  <c r="AH79" i="17"/>
  <c r="W76" i="17"/>
  <c r="W80" i="17"/>
  <c r="AH80" i="17"/>
  <c r="J35" i="17"/>
  <c r="W77" i="17"/>
  <c r="K100" i="17"/>
  <c r="K103" i="17" s="1"/>
  <c r="K104" i="17"/>
  <c r="L34" i="17"/>
  <c r="L38" i="17" s="1"/>
  <c r="AH76" i="17"/>
  <c r="P100" i="17"/>
  <c r="P103" i="17" s="1"/>
  <c r="P104" i="17"/>
  <c r="W56" i="17" l="1"/>
  <c r="AH56" i="17"/>
  <c r="J38" i="17"/>
  <c r="AH58" i="17"/>
  <c r="AH57" i="17"/>
  <c r="W58" i="17"/>
  <c r="W57" i="17"/>
  <c r="Q121" i="1"/>
  <c r="Q210" i="1"/>
  <c r="Q4" i="1"/>
  <c r="AH194" i="1" l="1"/>
  <c r="AH202" i="1"/>
  <c r="AH210" i="1"/>
  <c r="AH196" i="1"/>
  <c r="AH198" i="1"/>
  <c r="AH206" i="1"/>
  <c r="AF192" i="1"/>
  <c r="AG192" i="1" s="1"/>
  <c r="AF193" i="1"/>
  <c r="AG193" i="1" s="1"/>
  <c r="AF194" i="1"/>
  <c r="AG194" i="1" s="1"/>
  <c r="AF195" i="1"/>
  <c r="AG195" i="1" s="1"/>
  <c r="AH195" i="1" s="1"/>
  <c r="AF196" i="1"/>
  <c r="AG196" i="1" s="1"/>
  <c r="AF197" i="1"/>
  <c r="AG197" i="1" s="1"/>
  <c r="AH197" i="1" s="1"/>
  <c r="AF198" i="1"/>
  <c r="AG198" i="1" s="1"/>
  <c r="AF199" i="1"/>
  <c r="AG199" i="1" s="1"/>
  <c r="AH199" i="1" s="1"/>
  <c r="AF200" i="1"/>
  <c r="AG200" i="1" s="1"/>
  <c r="AH200" i="1" s="1"/>
  <c r="AF201" i="1"/>
  <c r="AG201" i="1" s="1"/>
  <c r="AH201" i="1" s="1"/>
  <c r="AF202" i="1"/>
  <c r="AG202" i="1" s="1"/>
  <c r="AF203" i="1"/>
  <c r="AG203" i="1" s="1"/>
  <c r="AF204" i="1"/>
  <c r="AG204" i="1" s="1"/>
  <c r="AF205" i="1"/>
  <c r="AG205" i="1" s="1"/>
  <c r="AF206" i="1"/>
  <c r="AG206" i="1" s="1"/>
  <c r="AF207" i="1"/>
  <c r="AG207" i="1" s="1"/>
  <c r="AF208" i="1"/>
  <c r="AG208" i="1" s="1"/>
  <c r="AF209" i="1"/>
  <c r="AG209" i="1" s="1"/>
  <c r="AF210" i="1"/>
  <c r="AG210" i="1" s="1"/>
  <c r="AF211" i="1"/>
  <c r="AG211" i="1" s="1"/>
  <c r="AH211" i="1" s="1"/>
  <c r="AF212" i="1"/>
  <c r="AG212" i="1" s="1"/>
  <c r="AH212" i="1" s="1"/>
  <c r="W192" i="1"/>
  <c r="X192" i="1" s="1"/>
  <c r="Y192" i="1" s="1"/>
  <c r="W196" i="1"/>
  <c r="W200" i="1"/>
  <c r="W204" i="1"/>
  <c r="W208" i="1"/>
  <c r="W212" i="1"/>
  <c r="U192" i="1"/>
  <c r="V192" i="1" s="1"/>
  <c r="U193" i="1"/>
  <c r="V193" i="1" s="1"/>
  <c r="U194" i="1"/>
  <c r="V194" i="1" s="1"/>
  <c r="W194" i="1" s="1"/>
  <c r="U195" i="1"/>
  <c r="V195" i="1" s="1"/>
  <c r="W195" i="1" s="1"/>
  <c r="U196" i="1"/>
  <c r="V196" i="1" s="1"/>
  <c r="U197" i="1"/>
  <c r="V197" i="1" s="1"/>
  <c r="W197" i="1" s="1"/>
  <c r="U198" i="1"/>
  <c r="V198" i="1" s="1"/>
  <c r="W198" i="1" s="1"/>
  <c r="U199" i="1"/>
  <c r="V199" i="1" s="1"/>
  <c r="W199" i="1" s="1"/>
  <c r="U200" i="1"/>
  <c r="V200" i="1" s="1"/>
  <c r="U201" i="1"/>
  <c r="V201" i="1" s="1"/>
  <c r="W201" i="1" s="1"/>
  <c r="U202" i="1"/>
  <c r="V202" i="1" s="1"/>
  <c r="W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W211" i="1" s="1"/>
  <c r="U212" i="1"/>
  <c r="V212" i="1" s="1"/>
  <c r="AH203" i="1" l="1"/>
  <c r="W207" i="1"/>
  <c r="W203" i="1"/>
  <c r="AH205" i="1"/>
  <c r="AI205" i="1" s="1"/>
  <c r="AJ205" i="1" s="1"/>
  <c r="AM202" i="1"/>
  <c r="AN202" i="1" s="1"/>
  <c r="W210" i="1"/>
  <c r="AH204" i="1"/>
  <c r="AH208" i="1"/>
  <c r="AH192" i="1"/>
  <c r="AI192" i="1" s="1"/>
  <c r="AJ192" i="1" s="1"/>
  <c r="W206" i="1"/>
  <c r="W209" i="1"/>
  <c r="W205" i="1"/>
  <c r="X205" i="1" s="1"/>
  <c r="Y205" i="1" s="1"/>
  <c r="W193" i="1"/>
  <c r="AH209" i="1"/>
  <c r="AH193" i="1"/>
  <c r="AH207" i="1"/>
  <c r="AK201" i="1"/>
  <c r="AL201" i="1" s="1"/>
  <c r="AB202" i="1"/>
  <c r="AC202" i="1" s="1"/>
  <c r="Z201" i="1"/>
  <c r="AA201" i="1" s="1"/>
  <c r="AF191" i="1"/>
  <c r="AG191" i="1" s="1"/>
  <c r="AH191" i="1"/>
  <c r="U191" i="1"/>
  <c r="V191" i="1" s="1"/>
  <c r="W191" i="1" l="1"/>
  <c r="AF3" i="1" l="1"/>
  <c r="AG3" i="1" s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F38" i="1"/>
  <c r="AF39" i="1"/>
  <c r="AF40" i="1"/>
  <c r="AF41" i="1"/>
  <c r="AF42" i="1"/>
  <c r="AF43" i="1"/>
  <c r="AF44" i="1"/>
  <c r="AF45" i="1"/>
  <c r="AF46" i="1"/>
  <c r="AF47" i="1"/>
  <c r="AG47" i="1" s="1"/>
  <c r="AF48" i="1"/>
  <c r="AG48" i="1" s="1"/>
  <c r="AF49" i="1"/>
  <c r="AF50" i="1"/>
  <c r="AF51" i="1"/>
  <c r="AF52" i="1"/>
  <c r="AF53" i="1"/>
  <c r="AF54" i="1"/>
  <c r="AF55" i="1"/>
  <c r="AF56" i="1"/>
  <c r="AF57" i="1"/>
  <c r="AF58" i="1"/>
  <c r="AF59" i="1"/>
  <c r="AG59" i="1" s="1"/>
  <c r="AF60" i="1"/>
  <c r="AG60" i="1" s="1"/>
  <c r="AF61" i="1"/>
  <c r="AF62" i="1"/>
  <c r="AF63" i="1"/>
  <c r="AF64" i="1"/>
  <c r="AF65" i="1"/>
  <c r="AF66" i="1"/>
  <c r="AF67" i="1"/>
  <c r="AF68" i="1"/>
  <c r="AF69" i="1"/>
  <c r="AF70" i="1"/>
  <c r="AF71" i="1"/>
  <c r="AG71" i="1" s="1"/>
  <c r="AF72" i="1"/>
  <c r="AG72" i="1" s="1"/>
  <c r="AF73" i="1"/>
  <c r="AF74" i="1"/>
  <c r="AF75" i="1"/>
  <c r="AF76" i="1"/>
  <c r="AF77" i="1"/>
  <c r="AF78" i="1"/>
  <c r="AF79" i="1"/>
  <c r="AF80" i="1"/>
  <c r="AF81" i="1"/>
  <c r="AF82" i="1"/>
  <c r="AF83" i="1"/>
  <c r="AG83" i="1" s="1"/>
  <c r="AF84" i="1"/>
  <c r="AG84" i="1" s="1"/>
  <c r="AF85" i="1"/>
  <c r="AF86" i="1"/>
  <c r="AF87" i="1"/>
  <c r="AF88" i="1"/>
  <c r="AF89" i="1"/>
  <c r="AF90" i="1"/>
  <c r="AF91" i="1"/>
  <c r="AF92" i="1"/>
  <c r="AF93" i="1"/>
  <c r="AF94" i="1"/>
  <c r="AF95" i="1"/>
  <c r="AG95" i="1" s="1"/>
  <c r="AF96" i="1"/>
  <c r="AG96" i="1" s="1"/>
  <c r="AF97" i="1"/>
  <c r="AF98" i="1"/>
  <c r="AF99" i="1"/>
  <c r="AF100" i="1"/>
  <c r="AF101" i="1"/>
  <c r="AF102" i="1"/>
  <c r="AF103" i="1"/>
  <c r="AF104" i="1"/>
  <c r="AF105" i="1"/>
  <c r="AF106" i="1"/>
  <c r="AF107" i="1"/>
  <c r="AG107" i="1" s="1"/>
  <c r="AF108" i="1"/>
  <c r="AG108" i="1" s="1"/>
  <c r="AF109" i="1"/>
  <c r="AG109" i="1" s="1"/>
  <c r="AF110" i="1"/>
  <c r="AG110" i="1" s="1"/>
  <c r="AF111" i="1"/>
  <c r="AG111" i="1" s="1"/>
  <c r="AF112" i="1"/>
  <c r="AG112" i="1" s="1"/>
  <c r="AF113" i="1"/>
  <c r="AG113" i="1" s="1"/>
  <c r="AF114" i="1"/>
  <c r="AG114" i="1" s="1"/>
  <c r="AF115" i="1"/>
  <c r="AF116" i="1"/>
  <c r="AF117" i="1"/>
  <c r="AF118" i="1"/>
  <c r="AF119" i="1"/>
  <c r="AF120" i="1"/>
  <c r="AF121" i="1"/>
  <c r="AF122" i="1"/>
  <c r="AF123" i="1"/>
  <c r="AF124" i="1"/>
  <c r="AF125" i="1"/>
  <c r="AG125" i="1" s="1"/>
  <c r="AF126" i="1"/>
  <c r="AG126" i="1" s="1"/>
  <c r="AF127" i="1"/>
  <c r="AF128" i="1"/>
  <c r="AF129" i="1"/>
  <c r="AF130" i="1"/>
  <c r="AF131" i="1"/>
  <c r="AF132" i="1"/>
  <c r="AF133" i="1"/>
  <c r="AF134" i="1"/>
  <c r="AF135" i="1"/>
  <c r="AF136" i="1"/>
  <c r="AF137" i="1"/>
  <c r="AG137" i="1" s="1"/>
  <c r="AF138" i="1"/>
  <c r="AG138" i="1" s="1"/>
  <c r="AF139" i="1"/>
  <c r="AF140" i="1"/>
  <c r="AF141" i="1"/>
  <c r="AF142" i="1"/>
  <c r="AF143" i="1"/>
  <c r="AF144" i="1"/>
  <c r="AF145" i="1"/>
  <c r="AF146" i="1"/>
  <c r="AF147" i="1"/>
  <c r="AF148" i="1"/>
  <c r="AF149" i="1"/>
  <c r="AG149" i="1" s="1"/>
  <c r="AF150" i="1"/>
  <c r="AG150" i="1" s="1"/>
  <c r="AF151" i="1"/>
  <c r="AF152" i="1"/>
  <c r="AF153" i="1"/>
  <c r="AF154" i="1"/>
  <c r="AF155" i="1"/>
  <c r="AF156" i="1"/>
  <c r="AF157" i="1"/>
  <c r="AF158" i="1"/>
  <c r="AF159" i="1"/>
  <c r="AF160" i="1"/>
  <c r="AF161" i="1"/>
  <c r="AG161" i="1" s="1"/>
  <c r="AF162" i="1"/>
  <c r="AG162" i="1" s="1"/>
  <c r="AF163" i="1"/>
  <c r="AF164" i="1"/>
  <c r="AF165" i="1"/>
  <c r="AF166" i="1"/>
  <c r="AF167" i="1"/>
  <c r="AF168" i="1"/>
  <c r="AF169" i="1"/>
  <c r="AF170" i="1"/>
  <c r="AF171" i="1"/>
  <c r="AF172" i="1"/>
  <c r="AF173" i="1"/>
  <c r="AG173" i="1" s="1"/>
  <c r="AF174" i="1"/>
  <c r="AG174" i="1" s="1"/>
  <c r="AF175" i="1"/>
  <c r="AF176" i="1"/>
  <c r="AF177" i="1"/>
  <c r="AF178" i="1"/>
  <c r="AF179" i="1"/>
  <c r="AF180" i="1"/>
  <c r="AF181" i="1"/>
  <c r="AF182" i="1"/>
  <c r="AF183" i="1"/>
  <c r="AF184" i="1"/>
  <c r="AG184" i="1" s="1"/>
  <c r="AF185" i="1"/>
  <c r="AG185" i="1" s="1"/>
  <c r="AF186" i="1"/>
  <c r="AG186" i="1" s="1"/>
  <c r="AF187" i="1"/>
  <c r="AG187" i="1" s="1"/>
  <c r="AF188" i="1"/>
  <c r="AG188" i="1" s="1"/>
  <c r="AF189" i="1"/>
  <c r="AG189" i="1" s="1"/>
  <c r="AF190" i="1"/>
  <c r="AG190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U38" i="1"/>
  <c r="U39" i="1"/>
  <c r="U40" i="1"/>
  <c r="U41" i="1"/>
  <c r="U42" i="1"/>
  <c r="U43" i="1"/>
  <c r="U44" i="1"/>
  <c r="U45" i="1"/>
  <c r="U46" i="1"/>
  <c r="U47" i="1"/>
  <c r="V47" i="1" s="1"/>
  <c r="U48" i="1"/>
  <c r="V48" i="1" s="1"/>
  <c r="U49" i="1"/>
  <c r="U50" i="1"/>
  <c r="U51" i="1"/>
  <c r="U52" i="1"/>
  <c r="U53" i="1"/>
  <c r="U54" i="1"/>
  <c r="U55" i="1"/>
  <c r="U56" i="1"/>
  <c r="U57" i="1"/>
  <c r="U58" i="1"/>
  <c r="U59" i="1"/>
  <c r="V59" i="1" s="1"/>
  <c r="U60" i="1"/>
  <c r="V60" i="1" s="1"/>
  <c r="U61" i="1"/>
  <c r="U62" i="1"/>
  <c r="U63" i="1"/>
  <c r="U64" i="1"/>
  <c r="U65" i="1"/>
  <c r="U66" i="1"/>
  <c r="U67" i="1"/>
  <c r="U68" i="1"/>
  <c r="U69" i="1"/>
  <c r="U70" i="1"/>
  <c r="U71" i="1"/>
  <c r="V71" i="1" s="1"/>
  <c r="U72" i="1"/>
  <c r="V72" i="1" s="1"/>
  <c r="U73" i="1"/>
  <c r="U74" i="1"/>
  <c r="U75" i="1"/>
  <c r="U76" i="1"/>
  <c r="U77" i="1"/>
  <c r="U78" i="1"/>
  <c r="U79" i="1"/>
  <c r="U80" i="1"/>
  <c r="U81" i="1"/>
  <c r="U82" i="1"/>
  <c r="U83" i="1"/>
  <c r="V83" i="1" s="1"/>
  <c r="U84" i="1"/>
  <c r="V84" i="1" s="1"/>
  <c r="U85" i="1"/>
  <c r="U86" i="1"/>
  <c r="U87" i="1"/>
  <c r="U88" i="1"/>
  <c r="U89" i="1"/>
  <c r="U90" i="1"/>
  <c r="U91" i="1"/>
  <c r="U92" i="1"/>
  <c r="U93" i="1"/>
  <c r="U94" i="1"/>
  <c r="U95" i="1"/>
  <c r="V95" i="1" s="1"/>
  <c r="U96" i="1"/>
  <c r="V96" i="1" s="1"/>
  <c r="U97" i="1"/>
  <c r="U98" i="1"/>
  <c r="U99" i="1"/>
  <c r="U100" i="1"/>
  <c r="U101" i="1"/>
  <c r="U102" i="1"/>
  <c r="U103" i="1"/>
  <c r="U104" i="1"/>
  <c r="U105" i="1"/>
  <c r="U106" i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U116" i="1"/>
  <c r="U117" i="1"/>
  <c r="U118" i="1"/>
  <c r="U119" i="1"/>
  <c r="U120" i="1"/>
  <c r="U121" i="1"/>
  <c r="U122" i="1"/>
  <c r="U123" i="1"/>
  <c r="U124" i="1"/>
  <c r="U125" i="1"/>
  <c r="V125" i="1" s="1"/>
  <c r="U126" i="1"/>
  <c r="V126" i="1" s="1"/>
  <c r="U127" i="1"/>
  <c r="U128" i="1"/>
  <c r="U129" i="1"/>
  <c r="U130" i="1"/>
  <c r="U131" i="1"/>
  <c r="U132" i="1"/>
  <c r="U133" i="1"/>
  <c r="U134" i="1"/>
  <c r="U135" i="1"/>
  <c r="U136" i="1"/>
  <c r="U137" i="1"/>
  <c r="V137" i="1" s="1"/>
  <c r="U138" i="1"/>
  <c r="V138" i="1" s="1"/>
  <c r="U139" i="1"/>
  <c r="U140" i="1"/>
  <c r="U141" i="1"/>
  <c r="U142" i="1"/>
  <c r="U143" i="1"/>
  <c r="U144" i="1"/>
  <c r="U145" i="1"/>
  <c r="U146" i="1"/>
  <c r="U147" i="1"/>
  <c r="U148" i="1"/>
  <c r="U149" i="1"/>
  <c r="V149" i="1" s="1"/>
  <c r="U150" i="1"/>
  <c r="V150" i="1" s="1"/>
  <c r="U151" i="1"/>
  <c r="U152" i="1"/>
  <c r="U153" i="1"/>
  <c r="U154" i="1"/>
  <c r="U155" i="1"/>
  <c r="U156" i="1"/>
  <c r="U157" i="1"/>
  <c r="U158" i="1"/>
  <c r="U159" i="1"/>
  <c r="U160" i="1"/>
  <c r="U161" i="1"/>
  <c r="V161" i="1" s="1"/>
  <c r="U162" i="1"/>
  <c r="V162" i="1" s="1"/>
  <c r="U163" i="1"/>
  <c r="U164" i="1"/>
  <c r="U165" i="1"/>
  <c r="U166" i="1"/>
  <c r="U167" i="1"/>
  <c r="U168" i="1"/>
  <c r="U169" i="1"/>
  <c r="U170" i="1"/>
  <c r="U171" i="1"/>
  <c r="U172" i="1"/>
  <c r="U173" i="1"/>
  <c r="V173" i="1" s="1"/>
  <c r="U174" i="1"/>
  <c r="V174" i="1" s="1"/>
  <c r="U175" i="1"/>
  <c r="U176" i="1"/>
  <c r="U177" i="1"/>
  <c r="U178" i="1"/>
  <c r="U179" i="1"/>
  <c r="U180" i="1"/>
  <c r="U181" i="1"/>
  <c r="U182" i="1"/>
  <c r="U183" i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V176" i="1" l="1"/>
  <c r="W176" i="1" s="1"/>
  <c r="W168" i="1"/>
  <c r="X168" i="1" s="1"/>
  <c r="Y168" i="1" s="1"/>
  <c r="V168" i="1"/>
  <c r="V152" i="1"/>
  <c r="W152" i="1" s="1"/>
  <c r="W182" i="1"/>
  <c r="V182" i="1"/>
  <c r="V178" i="1"/>
  <c r="W178" i="1" s="1"/>
  <c r="W170" i="1"/>
  <c r="V170" i="1"/>
  <c r="V166" i="1"/>
  <c r="W166" i="1" s="1"/>
  <c r="W158" i="1"/>
  <c r="V158" i="1"/>
  <c r="V154" i="1"/>
  <c r="W154" i="1" s="1"/>
  <c r="W146" i="1"/>
  <c r="V146" i="1"/>
  <c r="V142" i="1"/>
  <c r="W142" i="1" s="1"/>
  <c r="AB146" i="1" s="1"/>
  <c r="AC146" i="1" s="1"/>
  <c r="W134" i="1"/>
  <c r="V134" i="1"/>
  <c r="V130" i="1"/>
  <c r="W130" i="1" s="1"/>
  <c r="AB130" i="1" s="1"/>
  <c r="AC130" i="1" s="1"/>
  <c r="W122" i="1"/>
  <c r="V122" i="1"/>
  <c r="W118" i="1"/>
  <c r="V118" i="1"/>
  <c r="W106" i="1"/>
  <c r="V106" i="1"/>
  <c r="W102" i="1"/>
  <c r="X102" i="1" s="1"/>
  <c r="Y102" i="1" s="1"/>
  <c r="V102" i="1"/>
  <c r="W98" i="1"/>
  <c r="V98" i="1"/>
  <c r="V94" i="1"/>
  <c r="W94" i="1" s="1"/>
  <c r="W90" i="1"/>
  <c r="X90" i="1" s="1"/>
  <c r="Y90" i="1" s="1"/>
  <c r="V90" i="1"/>
  <c r="V86" i="1"/>
  <c r="W86" i="1" s="1"/>
  <c r="W82" i="1"/>
  <c r="V82" i="1"/>
  <c r="W78" i="1"/>
  <c r="X78" i="1" s="1"/>
  <c r="Y78" i="1" s="1"/>
  <c r="V78" i="1"/>
  <c r="W74" i="1"/>
  <c r="V74" i="1"/>
  <c r="W70" i="1"/>
  <c r="V70" i="1"/>
  <c r="W66" i="1"/>
  <c r="X66" i="1" s="1"/>
  <c r="Y66" i="1" s="1"/>
  <c r="V66" i="1"/>
  <c r="W62" i="1"/>
  <c r="V62" i="1"/>
  <c r="W58" i="1"/>
  <c r="V58" i="1"/>
  <c r="W54" i="1"/>
  <c r="X54" i="1" s="1"/>
  <c r="Y54" i="1" s="1"/>
  <c r="V54" i="1"/>
  <c r="W50" i="1"/>
  <c r="V50" i="1"/>
  <c r="W46" i="1"/>
  <c r="V46" i="1"/>
  <c r="W42" i="1"/>
  <c r="V42" i="1"/>
  <c r="W38" i="1"/>
  <c r="V38" i="1"/>
  <c r="AH182" i="1"/>
  <c r="AG182" i="1"/>
  <c r="AH178" i="1"/>
  <c r="AG178" i="1"/>
  <c r="AH170" i="1"/>
  <c r="AG170" i="1"/>
  <c r="AH166" i="1"/>
  <c r="AG166" i="1"/>
  <c r="AH158" i="1"/>
  <c r="AG158" i="1"/>
  <c r="AH154" i="1"/>
  <c r="AG154" i="1"/>
  <c r="AH146" i="1"/>
  <c r="AG146" i="1"/>
  <c r="AH142" i="1"/>
  <c r="AG142" i="1"/>
  <c r="AH134" i="1"/>
  <c r="AG134" i="1"/>
  <c r="AH130" i="1"/>
  <c r="AG130" i="1"/>
  <c r="AH122" i="1"/>
  <c r="AG122" i="1"/>
  <c r="AH118" i="1"/>
  <c r="AG118" i="1"/>
  <c r="AH106" i="1"/>
  <c r="AG106" i="1"/>
  <c r="AH102" i="1"/>
  <c r="AI102" i="1" s="1"/>
  <c r="AJ102" i="1" s="1"/>
  <c r="AG102" i="1"/>
  <c r="AH98" i="1"/>
  <c r="AG98" i="1"/>
  <c r="AH94" i="1"/>
  <c r="AG94" i="1"/>
  <c r="AH90" i="1"/>
  <c r="AI90" i="1" s="1"/>
  <c r="AJ90" i="1" s="1"/>
  <c r="AG90" i="1"/>
  <c r="AH86" i="1"/>
  <c r="AG86" i="1"/>
  <c r="AH82" i="1"/>
  <c r="AG82" i="1"/>
  <c r="AH78" i="1"/>
  <c r="AI78" i="1" s="1"/>
  <c r="AJ78" i="1" s="1"/>
  <c r="AG78" i="1"/>
  <c r="AH74" i="1"/>
  <c r="AG74" i="1"/>
  <c r="AH70" i="1"/>
  <c r="AG70" i="1"/>
  <c r="AH66" i="1"/>
  <c r="AI66" i="1" s="1"/>
  <c r="AJ66" i="1" s="1"/>
  <c r="AG66" i="1"/>
  <c r="AH62" i="1"/>
  <c r="AG62" i="1"/>
  <c r="AH58" i="1"/>
  <c r="AG58" i="1"/>
  <c r="AH54" i="1"/>
  <c r="AI54" i="1" s="1"/>
  <c r="AJ54" i="1" s="1"/>
  <c r="AG54" i="1"/>
  <c r="AH50" i="1"/>
  <c r="AG50" i="1"/>
  <c r="AH46" i="1"/>
  <c r="AG46" i="1"/>
  <c r="AH42" i="1"/>
  <c r="AG42" i="1"/>
  <c r="AH38" i="1"/>
  <c r="AG38" i="1"/>
  <c r="W169" i="1"/>
  <c r="V169" i="1"/>
  <c r="W165" i="1"/>
  <c r="V165" i="1"/>
  <c r="W157" i="1"/>
  <c r="V157" i="1"/>
  <c r="W153" i="1"/>
  <c r="V153" i="1"/>
  <c r="W145" i="1"/>
  <c r="V145" i="1"/>
  <c r="W141" i="1"/>
  <c r="V141" i="1"/>
  <c r="W133" i="1"/>
  <c r="V133" i="1"/>
  <c r="W129" i="1"/>
  <c r="V129" i="1"/>
  <c r="W121" i="1"/>
  <c r="V121" i="1"/>
  <c r="W117" i="1"/>
  <c r="V117" i="1"/>
  <c r="W105" i="1"/>
  <c r="V105" i="1"/>
  <c r="W101" i="1"/>
  <c r="V101" i="1"/>
  <c r="W97" i="1"/>
  <c r="V97" i="1"/>
  <c r="W93" i="1"/>
  <c r="V93" i="1"/>
  <c r="W89" i="1"/>
  <c r="V89" i="1"/>
  <c r="W85" i="1"/>
  <c r="V85" i="1"/>
  <c r="W81" i="1"/>
  <c r="V81" i="1"/>
  <c r="W77" i="1"/>
  <c r="V77" i="1"/>
  <c r="W73" i="1"/>
  <c r="V73" i="1"/>
  <c r="W69" i="1"/>
  <c r="V69" i="1"/>
  <c r="W65" i="1"/>
  <c r="V65" i="1"/>
  <c r="W61" i="1"/>
  <c r="V61" i="1"/>
  <c r="W57" i="1"/>
  <c r="V57" i="1"/>
  <c r="W53" i="1"/>
  <c r="V53" i="1"/>
  <c r="W49" i="1"/>
  <c r="V49" i="1"/>
  <c r="W45" i="1"/>
  <c r="V45" i="1"/>
  <c r="W41" i="1"/>
  <c r="V41" i="1"/>
  <c r="W37" i="1"/>
  <c r="V37" i="1"/>
  <c r="AH181" i="1"/>
  <c r="AG181" i="1"/>
  <c r="AH177" i="1"/>
  <c r="AG177" i="1"/>
  <c r="AH169" i="1"/>
  <c r="AG169" i="1"/>
  <c r="AH165" i="1"/>
  <c r="AG165" i="1"/>
  <c r="AH157" i="1"/>
  <c r="AG157" i="1"/>
  <c r="AH153" i="1"/>
  <c r="AG153" i="1"/>
  <c r="AH145" i="1"/>
  <c r="AG145" i="1"/>
  <c r="AH141" i="1"/>
  <c r="AG141" i="1"/>
  <c r="AH133" i="1"/>
  <c r="AG133" i="1"/>
  <c r="AH129" i="1"/>
  <c r="AG129" i="1"/>
  <c r="AH121" i="1"/>
  <c r="AG121" i="1"/>
  <c r="AH117" i="1"/>
  <c r="AG117" i="1"/>
  <c r="AH105" i="1"/>
  <c r="AG105" i="1"/>
  <c r="AH101" i="1"/>
  <c r="AG101" i="1"/>
  <c r="AH97" i="1"/>
  <c r="AG97" i="1"/>
  <c r="AH93" i="1"/>
  <c r="AG93" i="1"/>
  <c r="AH89" i="1"/>
  <c r="AG89" i="1"/>
  <c r="AH85" i="1"/>
  <c r="AG85" i="1"/>
  <c r="AH81" i="1"/>
  <c r="AG81" i="1"/>
  <c r="AH77" i="1"/>
  <c r="AG77" i="1"/>
  <c r="AH73" i="1"/>
  <c r="AG73" i="1"/>
  <c r="AH69" i="1"/>
  <c r="AG69" i="1"/>
  <c r="AH65" i="1"/>
  <c r="AG65" i="1"/>
  <c r="AH61" i="1"/>
  <c r="AG61" i="1"/>
  <c r="AH57" i="1"/>
  <c r="AG57" i="1"/>
  <c r="AH53" i="1"/>
  <c r="AG53" i="1"/>
  <c r="AH49" i="1"/>
  <c r="AG49" i="1"/>
  <c r="AH45" i="1"/>
  <c r="AG45" i="1"/>
  <c r="AH41" i="1"/>
  <c r="AG41" i="1"/>
  <c r="AH37" i="1"/>
  <c r="AG37" i="1"/>
  <c r="W172" i="1"/>
  <c r="V172" i="1"/>
  <c r="W160" i="1"/>
  <c r="AB160" i="1" s="1"/>
  <c r="AC160" i="1" s="1"/>
  <c r="V160" i="1"/>
  <c r="W148" i="1"/>
  <c r="V148" i="1"/>
  <c r="W140" i="1"/>
  <c r="V140" i="1"/>
  <c r="W136" i="1"/>
  <c r="V136" i="1"/>
  <c r="W128" i="1"/>
  <c r="V128" i="1"/>
  <c r="W124" i="1"/>
  <c r="V124" i="1"/>
  <c r="W120" i="1"/>
  <c r="V120" i="1"/>
  <c r="W116" i="1"/>
  <c r="X116" i="1" s="1"/>
  <c r="Y116" i="1" s="1"/>
  <c r="V116" i="1"/>
  <c r="W104" i="1"/>
  <c r="V104" i="1"/>
  <c r="W100" i="1"/>
  <c r="V100" i="1"/>
  <c r="W92" i="1"/>
  <c r="V92" i="1"/>
  <c r="W88" i="1"/>
  <c r="V88" i="1"/>
  <c r="W80" i="1"/>
  <c r="V80" i="1"/>
  <c r="W76" i="1"/>
  <c r="V76" i="1"/>
  <c r="W68" i="1"/>
  <c r="V68" i="1"/>
  <c r="W64" i="1"/>
  <c r="V64" i="1"/>
  <c r="W56" i="1"/>
  <c r="V56" i="1"/>
  <c r="W52" i="1"/>
  <c r="V52" i="1"/>
  <c r="W44" i="1"/>
  <c r="V44" i="1"/>
  <c r="W40" i="1"/>
  <c r="V40" i="1"/>
  <c r="AH180" i="1"/>
  <c r="AI180" i="1" s="1"/>
  <c r="AJ180" i="1" s="1"/>
  <c r="AG180" i="1"/>
  <c r="AH176" i="1"/>
  <c r="AG176" i="1"/>
  <c r="AH172" i="1"/>
  <c r="AG172" i="1"/>
  <c r="AH168" i="1"/>
  <c r="AI168" i="1" s="1"/>
  <c r="AJ168" i="1" s="1"/>
  <c r="AG168" i="1"/>
  <c r="AH164" i="1"/>
  <c r="AG164" i="1"/>
  <c r="AH160" i="1"/>
  <c r="AM160" i="1" s="1"/>
  <c r="AN160" i="1" s="1"/>
  <c r="AG160" i="1"/>
  <c r="AH156" i="1"/>
  <c r="AI156" i="1" s="1"/>
  <c r="AJ156" i="1" s="1"/>
  <c r="AG156" i="1"/>
  <c r="AH152" i="1"/>
  <c r="AG152" i="1"/>
  <c r="AH148" i="1"/>
  <c r="AG148" i="1"/>
  <c r="AH144" i="1"/>
  <c r="AI144" i="1" s="1"/>
  <c r="AJ144" i="1" s="1"/>
  <c r="AG144" i="1"/>
  <c r="AH140" i="1"/>
  <c r="AG140" i="1"/>
  <c r="AH136" i="1"/>
  <c r="AG136" i="1"/>
  <c r="AH132" i="1"/>
  <c r="AI132" i="1" s="1"/>
  <c r="AJ132" i="1" s="1"/>
  <c r="AG132" i="1"/>
  <c r="AH128" i="1"/>
  <c r="AG128" i="1"/>
  <c r="AH124" i="1"/>
  <c r="AG124" i="1"/>
  <c r="AH120" i="1"/>
  <c r="AG120" i="1"/>
  <c r="AH116" i="1"/>
  <c r="AI116" i="1" s="1"/>
  <c r="AJ116" i="1" s="1"/>
  <c r="AG116" i="1"/>
  <c r="AH104" i="1"/>
  <c r="AG104" i="1"/>
  <c r="AH100" i="1"/>
  <c r="AG100" i="1"/>
  <c r="AH92" i="1"/>
  <c r="AG92" i="1"/>
  <c r="AH88" i="1"/>
  <c r="AG88" i="1"/>
  <c r="AH80" i="1"/>
  <c r="AM82" i="1" s="1"/>
  <c r="AN82" i="1" s="1"/>
  <c r="AG80" i="1"/>
  <c r="AH76" i="1"/>
  <c r="AG76" i="1"/>
  <c r="AH68" i="1"/>
  <c r="AG68" i="1"/>
  <c r="AH64" i="1"/>
  <c r="AG64" i="1"/>
  <c r="AH56" i="1"/>
  <c r="AG56" i="1"/>
  <c r="AH52" i="1"/>
  <c r="AG52" i="1"/>
  <c r="AH44" i="1"/>
  <c r="AG44" i="1"/>
  <c r="AH40" i="1"/>
  <c r="AG40" i="1"/>
  <c r="W181" i="1"/>
  <c r="V181" i="1"/>
  <c r="W177" i="1"/>
  <c r="V177" i="1"/>
  <c r="W180" i="1"/>
  <c r="X180" i="1" s="1"/>
  <c r="Y180" i="1" s="1"/>
  <c r="V180" i="1"/>
  <c r="W164" i="1"/>
  <c r="V164" i="1"/>
  <c r="W156" i="1"/>
  <c r="X156" i="1" s="1"/>
  <c r="Y156" i="1" s="1"/>
  <c r="V156" i="1"/>
  <c r="W144" i="1"/>
  <c r="X144" i="1" s="1"/>
  <c r="Y144" i="1" s="1"/>
  <c r="V144" i="1"/>
  <c r="W132" i="1"/>
  <c r="X132" i="1" s="1"/>
  <c r="Y132" i="1" s="1"/>
  <c r="V132" i="1"/>
  <c r="W183" i="1"/>
  <c r="V183" i="1"/>
  <c r="W179" i="1"/>
  <c r="V179" i="1"/>
  <c r="W175" i="1"/>
  <c r="V175" i="1"/>
  <c r="W171" i="1"/>
  <c r="V171" i="1"/>
  <c r="W167" i="1"/>
  <c r="V167" i="1"/>
  <c r="W163" i="1"/>
  <c r="V163" i="1"/>
  <c r="W159" i="1"/>
  <c r="V159" i="1"/>
  <c r="W155" i="1"/>
  <c r="V155" i="1"/>
  <c r="W151" i="1"/>
  <c r="V151" i="1"/>
  <c r="W147" i="1"/>
  <c r="V147" i="1"/>
  <c r="W143" i="1"/>
  <c r="V143" i="1"/>
  <c r="W139" i="1"/>
  <c r="V139" i="1"/>
  <c r="W135" i="1"/>
  <c r="V135" i="1"/>
  <c r="W131" i="1"/>
  <c r="V131" i="1"/>
  <c r="W127" i="1"/>
  <c r="V127" i="1"/>
  <c r="W123" i="1"/>
  <c r="Z129" i="1" s="1"/>
  <c r="AA129" i="1" s="1"/>
  <c r="V123" i="1"/>
  <c r="W119" i="1"/>
  <c r="V119" i="1"/>
  <c r="W115" i="1"/>
  <c r="V115" i="1"/>
  <c r="W103" i="1"/>
  <c r="V103" i="1"/>
  <c r="W99" i="1"/>
  <c r="V99" i="1"/>
  <c r="W91" i="1"/>
  <c r="V91" i="1"/>
  <c r="W87" i="1"/>
  <c r="V87" i="1"/>
  <c r="W79" i="1"/>
  <c r="V79" i="1"/>
  <c r="W75" i="1"/>
  <c r="V75" i="1"/>
  <c r="W67" i="1"/>
  <c r="V67" i="1"/>
  <c r="W63" i="1"/>
  <c r="V63" i="1"/>
  <c r="W55" i="1"/>
  <c r="V55" i="1"/>
  <c r="W51" i="1"/>
  <c r="V51" i="1"/>
  <c r="W43" i="1"/>
  <c r="V43" i="1"/>
  <c r="W39" i="1"/>
  <c r="V39" i="1"/>
  <c r="AH183" i="1"/>
  <c r="AG183" i="1"/>
  <c r="AH179" i="1"/>
  <c r="AG179" i="1"/>
  <c r="AH175" i="1"/>
  <c r="AG175" i="1"/>
  <c r="AH171" i="1"/>
  <c r="AG171" i="1"/>
  <c r="AH167" i="1"/>
  <c r="AG167" i="1"/>
  <c r="AH163" i="1"/>
  <c r="AG163" i="1"/>
  <c r="AH159" i="1"/>
  <c r="AK159" i="1" s="1"/>
  <c r="AL159" i="1" s="1"/>
  <c r="AG159" i="1"/>
  <c r="AH155" i="1"/>
  <c r="AG155" i="1"/>
  <c r="AH151" i="1"/>
  <c r="AG151" i="1"/>
  <c r="AH147" i="1"/>
  <c r="AG147" i="1"/>
  <c r="AH143" i="1"/>
  <c r="AG143" i="1"/>
  <c r="AH139" i="1"/>
  <c r="AG139" i="1"/>
  <c r="AH135" i="1"/>
  <c r="AG135" i="1"/>
  <c r="AH131" i="1"/>
  <c r="AG131" i="1"/>
  <c r="AH127" i="1"/>
  <c r="AG127" i="1"/>
  <c r="AH123" i="1"/>
  <c r="AG123" i="1"/>
  <c r="AH119" i="1"/>
  <c r="AG119" i="1"/>
  <c r="AH115" i="1"/>
  <c r="AG115" i="1"/>
  <c r="AH103" i="1"/>
  <c r="AG103" i="1"/>
  <c r="AH99" i="1"/>
  <c r="AG99" i="1"/>
  <c r="AH91" i="1"/>
  <c r="AG91" i="1"/>
  <c r="AH87" i="1"/>
  <c r="AG87" i="1"/>
  <c r="AH79" i="1"/>
  <c r="AG79" i="1"/>
  <c r="AH75" i="1"/>
  <c r="AG75" i="1"/>
  <c r="AH67" i="1"/>
  <c r="AG67" i="1"/>
  <c r="AH63" i="1"/>
  <c r="AG63" i="1"/>
  <c r="AH55" i="1"/>
  <c r="AG55" i="1"/>
  <c r="AH51" i="1"/>
  <c r="AG51" i="1"/>
  <c r="AH43" i="1"/>
  <c r="AG43" i="1"/>
  <c r="AH39" i="1"/>
  <c r="AG39" i="1"/>
  <c r="AM146" i="1"/>
  <c r="AN146" i="1" s="1"/>
  <c r="AM130" i="1"/>
  <c r="AN130" i="1" s="1"/>
  <c r="AK129" i="1"/>
  <c r="AL129" i="1" s="1"/>
  <c r="AK81" i="1"/>
  <c r="AL81" i="1" s="1"/>
  <c r="Z159" i="1"/>
  <c r="AA159" i="1" s="1"/>
  <c r="AB68" i="1"/>
  <c r="AC68" i="1" s="1"/>
  <c r="AB82" i="1"/>
  <c r="AC82" i="1" s="1"/>
  <c r="AA81" i="1"/>
  <c r="Z81" i="1"/>
  <c r="W108" i="1"/>
  <c r="W60" i="1"/>
  <c r="AH96" i="1"/>
  <c r="AM96" i="1" s="1"/>
  <c r="AN96" i="1" s="1"/>
  <c r="AH72" i="1"/>
  <c r="AH48" i="1"/>
  <c r="W107" i="1"/>
  <c r="W83" i="1"/>
  <c r="W59" i="1"/>
  <c r="Z65" i="1" s="1"/>
  <c r="AA65" i="1" s="1"/>
  <c r="W35" i="1"/>
  <c r="AH111" i="1"/>
  <c r="AH95" i="1"/>
  <c r="AH71" i="1"/>
  <c r="AH47" i="1"/>
  <c r="W109" i="1"/>
  <c r="W84" i="1"/>
  <c r="W36" i="1"/>
  <c r="AH184" i="1"/>
  <c r="AH112" i="1"/>
  <c r="W187" i="1"/>
  <c r="W186" i="1"/>
  <c r="W162" i="1"/>
  <c r="W138" i="1"/>
  <c r="W114" i="1"/>
  <c r="AH190" i="1"/>
  <c r="AH174" i="1"/>
  <c r="AM174" i="1" s="1"/>
  <c r="AN174" i="1" s="1"/>
  <c r="AH150" i="1"/>
  <c r="AH126" i="1"/>
  <c r="AH110" i="1"/>
  <c r="W137" i="1"/>
  <c r="Z143" i="1" s="1"/>
  <c r="AA143" i="1" s="1"/>
  <c r="W113" i="1"/>
  <c r="AH125" i="1"/>
  <c r="AH109" i="1"/>
  <c r="W112" i="1"/>
  <c r="W96" i="1"/>
  <c r="W72" i="1"/>
  <c r="W48" i="1"/>
  <c r="AH188" i="1"/>
  <c r="AM188" i="1" s="1"/>
  <c r="AN188" i="1" s="1"/>
  <c r="AH108" i="1"/>
  <c r="AH84" i="1"/>
  <c r="AH60" i="1"/>
  <c r="AH36" i="1"/>
  <c r="W189" i="1"/>
  <c r="W173" i="1"/>
  <c r="W149" i="1"/>
  <c r="W185" i="1"/>
  <c r="AH189" i="1"/>
  <c r="W184" i="1"/>
  <c r="AH187" i="1"/>
  <c r="AH83" i="1"/>
  <c r="AH59" i="1"/>
  <c r="AK65" i="1" s="1"/>
  <c r="AL65" i="1" s="1"/>
  <c r="AH35" i="1"/>
  <c r="W125" i="1"/>
  <c r="AH185" i="1"/>
  <c r="W188" i="1"/>
  <c r="W161" i="1"/>
  <c r="AH173" i="1"/>
  <c r="AH149" i="1"/>
  <c r="W111" i="1"/>
  <c r="W95" i="1"/>
  <c r="W71" i="1"/>
  <c r="W47" i="1"/>
  <c r="AH107" i="1"/>
  <c r="W190" i="1"/>
  <c r="W174" i="1"/>
  <c r="W150" i="1"/>
  <c r="W126" i="1"/>
  <c r="W110" i="1"/>
  <c r="AH186" i="1"/>
  <c r="AH162" i="1"/>
  <c r="AH138" i="1"/>
  <c r="AH114" i="1"/>
  <c r="AH161" i="1"/>
  <c r="AH137" i="1"/>
  <c r="AK143" i="1" s="1"/>
  <c r="AL143" i="1" s="1"/>
  <c r="AH113" i="1"/>
  <c r="W12" i="1"/>
  <c r="AH8" i="1"/>
  <c r="W27" i="1"/>
  <c r="W19" i="1"/>
  <c r="W11" i="1"/>
  <c r="W3" i="1"/>
  <c r="AH31" i="1"/>
  <c r="AH23" i="1"/>
  <c r="AH15" i="1"/>
  <c r="AH7" i="1"/>
  <c r="AH30" i="1"/>
  <c r="AH22" i="1"/>
  <c r="AH14" i="1"/>
  <c r="AH6" i="1"/>
  <c r="AH24" i="1"/>
  <c r="W18" i="1"/>
  <c r="W33" i="1"/>
  <c r="W9" i="1"/>
  <c r="AH29" i="1"/>
  <c r="AH21" i="1"/>
  <c r="AH5" i="1"/>
  <c r="W20" i="1"/>
  <c r="W26" i="1"/>
  <c r="W17" i="1"/>
  <c r="AH13" i="1"/>
  <c r="W32" i="1"/>
  <c r="W24" i="1"/>
  <c r="W16" i="1"/>
  <c r="W8" i="1"/>
  <c r="AH28" i="1"/>
  <c r="AH20" i="1"/>
  <c r="AH12" i="1"/>
  <c r="AH4" i="1"/>
  <c r="W28" i="1"/>
  <c r="AH16" i="1"/>
  <c r="W10" i="1"/>
  <c r="W25" i="1"/>
  <c r="W23" i="1"/>
  <c r="W7" i="1"/>
  <c r="AH27" i="1"/>
  <c r="AH19" i="1"/>
  <c r="AH11" i="1"/>
  <c r="AH3" i="1"/>
  <c r="W4" i="1"/>
  <c r="AH32" i="1"/>
  <c r="W31" i="1"/>
  <c r="W15" i="1"/>
  <c r="W30" i="1"/>
  <c r="W22" i="1"/>
  <c r="W14" i="1"/>
  <c r="W6" i="1"/>
  <c r="AH34" i="1"/>
  <c r="AH26" i="1"/>
  <c r="AH18" i="1"/>
  <c r="AH10" i="1"/>
  <c r="W34" i="1"/>
  <c r="W29" i="1"/>
  <c r="W21" i="1"/>
  <c r="W13" i="1"/>
  <c r="W5" i="1"/>
  <c r="AH33" i="1"/>
  <c r="AH25" i="1"/>
  <c r="AH17" i="1"/>
  <c r="AH9" i="1"/>
  <c r="AM68" i="1" l="1"/>
  <c r="AN68" i="1" s="1"/>
  <c r="AM110" i="1"/>
  <c r="AN110" i="1" s="1"/>
  <c r="AK95" i="1"/>
  <c r="AL95" i="1" s="1"/>
  <c r="AK173" i="1"/>
  <c r="AL173" i="1" s="1"/>
  <c r="AK187" i="1"/>
  <c r="AL187" i="1" s="1"/>
  <c r="AK212" i="1"/>
  <c r="AL212" i="1" s="1"/>
  <c r="AK109" i="1"/>
  <c r="AL109" i="1" s="1"/>
  <c r="AB188" i="1"/>
  <c r="AC188" i="1" s="1"/>
  <c r="Z109" i="1"/>
  <c r="AA109" i="1" s="1"/>
  <c r="AB110" i="1"/>
  <c r="AC110" i="1" s="1"/>
  <c r="Z95" i="1"/>
  <c r="AA95" i="1" s="1"/>
  <c r="AA173" i="1"/>
  <c r="Z173" i="1"/>
  <c r="Z187" i="1"/>
  <c r="AA187" i="1" s="1"/>
  <c r="Z212" i="1"/>
  <c r="AA212" i="1" s="1"/>
  <c r="AB96" i="1"/>
  <c r="AC96" i="1"/>
  <c r="AB174" i="1"/>
  <c r="AC174" i="1"/>
  <c r="AF2" i="1"/>
  <c r="AG2" i="1" s="1"/>
  <c r="U2" i="1"/>
  <c r="V2" i="1" s="1"/>
  <c r="W2" i="1" l="1"/>
  <c r="AH2" i="1"/>
</calcChain>
</file>

<file path=xl/sharedStrings.xml><?xml version="1.0" encoding="utf-8"?>
<sst xmlns="http://schemas.openxmlformats.org/spreadsheetml/2006/main" count="1813" uniqueCount="254">
  <si>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</si>
  <si>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</si>
  <si>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</si>
  <si>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</si>
  <si>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</si>
  <si>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</si>
  <si>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</si>
  <si>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</si>
  <si>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</si>
  <si>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</si>
  <si>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</si>
  <si>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</si>
  <si>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Total Phosphorus</t>
  </si>
  <si>
    <t>ppb</t>
  </si>
  <si>
    <t>Total Nitrogen</t>
  </si>
  <si>
    <t>S7</t>
  </si>
  <si>
    <t>S1</t>
  </si>
  <si>
    <t>S2</t>
  </si>
  <si>
    <t>S4</t>
  </si>
  <si>
    <t>S5</t>
  </si>
  <si>
    <t>S6</t>
  </si>
  <si>
    <t>chk std 0</t>
  </si>
  <si>
    <t>dye</t>
  </si>
  <si>
    <t>S8</t>
  </si>
  <si>
    <t>cal std 100 1000</t>
  </si>
  <si>
    <t>cal std 50 500</t>
  </si>
  <si>
    <t>cal std 25 250</t>
  </si>
  <si>
    <t>cal std 10 100</t>
  </si>
  <si>
    <t>cal std 5 50</t>
  </si>
  <si>
    <t>cal std 2.5 25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</si>
  <si>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</si>
  <si>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</si>
  <si>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</si>
  <si>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</si>
  <si>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</si>
  <si>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</si>
  <si>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</si>
  <si>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</si>
  <si>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</si>
  <si>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</si>
  <si>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</si>
  <si>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</si>
  <si>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</si>
  <si>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</si>
  <si>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</si>
  <si>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</si>
  <si>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</si>
  <si>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SD</t>
  </si>
  <si>
    <t>CV</t>
  </si>
  <si>
    <t>DIGESTION CHECK - is organic material completely converted to inorganic?</t>
  </si>
  <si>
    <t>Known Conc</t>
  </si>
  <si>
    <t>% error</t>
  </si>
  <si>
    <t>MDL with independent digestions (doesn't happen every time)</t>
  </si>
  <si>
    <t>MDL for instrument only-repeated analyses of low standard</t>
  </si>
  <si>
    <t>Sample 001</t>
  </si>
  <si>
    <t>Sample 002</t>
  </si>
  <si>
    <t>Sample 003</t>
  </si>
  <si>
    <t>Sample 004</t>
  </si>
  <si>
    <t>Sample 005</t>
  </si>
  <si>
    <t>Sample 006</t>
  </si>
  <si>
    <t>Sample 007</t>
  </si>
  <si>
    <t>Sample 008</t>
  </si>
  <si>
    <t>Sample 009</t>
  </si>
  <si>
    <t>Sample 010</t>
  </si>
  <si>
    <t>Sample 032</t>
  </si>
  <si>
    <t>Sample 033</t>
  </si>
  <si>
    <t>Sample 034</t>
  </si>
  <si>
    <t>Sample 035</t>
  </si>
  <si>
    <t>Sample 036</t>
  </si>
  <si>
    <t>Sample 037</t>
  </si>
  <si>
    <t>Sample 038</t>
  </si>
  <si>
    <t>Sample 039</t>
  </si>
  <si>
    <t>Sample 040</t>
  </si>
  <si>
    <t>Sample 043</t>
  </si>
  <si>
    <t>Sample 044</t>
  </si>
  <si>
    <t>Sample 045</t>
  </si>
  <si>
    <t>Sample 046</t>
  </si>
  <si>
    <t>Sample 047</t>
  </si>
  <si>
    <t>Sample 048</t>
  </si>
  <si>
    <t>Sample 049</t>
  </si>
  <si>
    <t>Sample 050</t>
  </si>
  <si>
    <t>Sample 051</t>
  </si>
  <si>
    <t>Sample 052</t>
  </si>
  <si>
    <t>Sample 055</t>
  </si>
  <si>
    <t>Sample 056</t>
  </si>
  <si>
    <t>Sample 057</t>
  </si>
  <si>
    <t>Sample 058</t>
  </si>
  <si>
    <t>Sample 059</t>
  </si>
  <si>
    <t>Sample 060</t>
  </si>
  <si>
    <t>Sample 061</t>
  </si>
  <si>
    <t>Sample 062</t>
  </si>
  <si>
    <t>Sample 063</t>
  </si>
  <si>
    <t>Sample 064</t>
  </si>
  <si>
    <t>Sample 067</t>
  </si>
  <si>
    <t>Sample 068</t>
  </si>
  <si>
    <t>Sample 069</t>
  </si>
  <si>
    <t>Sample 070</t>
  </si>
  <si>
    <t>Sample 071</t>
  </si>
  <si>
    <t>Sample 072</t>
  </si>
  <si>
    <t>Sample 073</t>
  </si>
  <si>
    <t>Sample 074</t>
  </si>
  <si>
    <t>Sample 075</t>
  </si>
  <si>
    <t>Sample 076</t>
  </si>
  <si>
    <t>Sample 079</t>
  </si>
  <si>
    <t>Sample 080</t>
  </si>
  <si>
    <t>Sample 081</t>
  </si>
  <si>
    <t>Sample 082</t>
  </si>
  <si>
    <t>Sample 083</t>
  </si>
  <si>
    <t>Sample 084</t>
  </si>
  <si>
    <t>Sample 085</t>
  </si>
  <si>
    <t>Sample 086</t>
  </si>
  <si>
    <t>Sample 087</t>
  </si>
  <si>
    <t>Sample 088</t>
  </si>
  <si>
    <t>Sample 091</t>
  </si>
  <si>
    <t>Sample 092</t>
  </si>
  <si>
    <t>Sample 093</t>
  </si>
  <si>
    <t>Sample 094</t>
  </si>
  <si>
    <t>Sample 095</t>
  </si>
  <si>
    <t>Sample 096</t>
  </si>
  <si>
    <t>Sample 097</t>
  </si>
  <si>
    <t>Sample 098</t>
  </si>
  <si>
    <t>Sample 099</t>
  </si>
  <si>
    <t>Sample 100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</si>
  <si>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</si>
  <si>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</si>
  <si>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</si>
  <si>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</si>
  <si>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</si>
  <si>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</si>
  <si>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</si>
  <si>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</si>
  <si>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</si>
  <si>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</si>
  <si>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115</t>
  </si>
  <si>
    <t>Sample 116</t>
  </si>
  <si>
    <t>Sample 117</t>
  </si>
  <si>
    <t>Sample 118</t>
  </si>
  <si>
    <t>Sample 119</t>
  </si>
  <si>
    <t>nitrite</t>
  </si>
  <si>
    <t>S9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</si>
  <si>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</si>
  <si>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</si>
  <si>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</si>
  <si>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</si>
  <si>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</si>
  <si>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</si>
  <si>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</si>
  <si>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</si>
  <si>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</si>
  <si>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</si>
  <si>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</si>
  <si>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</si>
  <si>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</si>
  <si>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</si>
  <si>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</si>
  <si>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</si>
  <si>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</si>
  <si>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MDL at 2.5 25 ppb</t>
  </si>
  <si>
    <t>Sample 011</t>
  </si>
  <si>
    <t>Sample 012</t>
  </si>
  <si>
    <t>Sample 013</t>
  </si>
  <si>
    <t>Sample 014</t>
  </si>
  <si>
    <t>Sample 015</t>
  </si>
  <si>
    <t>Sample 016</t>
  </si>
  <si>
    <t>Sample 017</t>
  </si>
  <si>
    <t>Sample 018</t>
  </si>
  <si>
    <t>Sample 019</t>
  </si>
  <si>
    <t>Sample 020</t>
  </si>
  <si>
    <t>chk std 25/250</t>
  </si>
  <si>
    <t>Sample 021</t>
  </si>
  <si>
    <t>Sample 022</t>
  </si>
  <si>
    <t>Sample 023</t>
  </si>
  <si>
    <t>Sample 024</t>
  </si>
  <si>
    <t>Sample 025</t>
  </si>
  <si>
    <t>Sample 026</t>
  </si>
  <si>
    <t>Sample 027</t>
  </si>
  <si>
    <t>Sample 028</t>
  </si>
  <si>
    <t>Sample 031</t>
  </si>
  <si>
    <t>chk std 100/1000</t>
  </si>
  <si>
    <t>chk std 50/500</t>
  </si>
  <si>
    <t>chk std 10/100</t>
  </si>
  <si>
    <t>chk std 5/50</t>
  </si>
  <si>
    <t>chk std 2.5/25</t>
  </si>
  <si>
    <t>REAGENT BURDEN FROM STANDARD ADDITION:</t>
  </si>
  <si>
    <t>uL added</t>
  </si>
  <si>
    <t>P addition in ppb</t>
  </si>
  <si>
    <t>N addition in ppb</t>
  </si>
  <si>
    <t>P signal</t>
  </si>
  <si>
    <t>N signal</t>
  </si>
  <si>
    <t>Regression</t>
  </si>
  <si>
    <t xml:space="preserve">intercept </t>
  </si>
  <si>
    <t>slope</t>
  </si>
  <si>
    <t>Calculation of burden</t>
  </si>
  <si>
    <t>REAGENT BURDEN DIRECTLY MEASURED IN BLANKS:</t>
  </si>
  <si>
    <t>nitrate</t>
  </si>
  <si>
    <t>TP</t>
  </si>
  <si>
    <t>TN</t>
  </si>
  <si>
    <t>blanks</t>
  </si>
  <si>
    <t>std addition</t>
  </si>
  <si>
    <t>PR</t>
  </si>
  <si>
    <t>P</t>
  </si>
  <si>
    <t>N</t>
  </si>
  <si>
    <t>disposible vial</t>
  </si>
  <si>
    <t>eliminating low volume vials</t>
  </si>
  <si>
    <t>EPA vial</t>
  </si>
  <si>
    <t>certified reference material</t>
  </si>
  <si>
    <t>nd</t>
  </si>
  <si>
    <t>Similar to previous runs.  P recovery is low.  There is variability, but it isn't clearly due to vial type or oven temparature</t>
  </si>
  <si>
    <t>OM_2-17-2020_12-39-15PM BRN edit.omn</t>
  </si>
  <si>
    <t>17Feb2020 HLW edited.omn</t>
  </si>
  <si>
    <t>Sample 029</t>
  </si>
  <si>
    <t>Sample 030</t>
  </si>
  <si>
    <t>Sample 041</t>
  </si>
  <si>
    <t>Sample 042</t>
  </si>
  <si>
    <t>Sample 053</t>
  </si>
  <si>
    <t>Sample 054</t>
  </si>
  <si>
    <t>Sample 065</t>
  </si>
  <si>
    <t>Sample 066</t>
  </si>
  <si>
    <t>Sample 077</t>
  </si>
  <si>
    <t>Sample 078</t>
  </si>
  <si>
    <t>Sample 089</t>
  </si>
  <si>
    <t>Sample 090</t>
  </si>
  <si>
    <t>Sample 101</t>
  </si>
  <si>
    <t>Sample 102</t>
  </si>
  <si>
    <t>Sample 113</t>
  </si>
  <si>
    <t>Sample 114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</si>
  <si>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</si>
  <si>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</si>
  <si>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</si>
  <si>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</si>
  <si>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</si>
  <si>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</si>
  <si>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</si>
  <si>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</si>
  <si>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</si>
  <si>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</si>
  <si>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</si>
  <si>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</si>
  <si>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</si>
  <si>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</si>
  <si>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</si>
  <si>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</si>
  <si>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</si>
  <si>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</si>
  <si>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</si>
  <si>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Digestion efficiency?</t>
  </si>
  <si>
    <t>Reagent burden estimates from blanks vs standard additions are close</t>
  </si>
  <si>
    <t>wrong position</t>
  </si>
  <si>
    <t>oor</t>
  </si>
  <si>
    <t>misintegrated</t>
  </si>
  <si>
    <t>21.83g bisulfate/ 2L</t>
  </si>
  <si>
    <t>filled up carrier after sample 86</t>
  </si>
  <si>
    <t>made up more bisulfate carrier towards end of run</t>
  </si>
  <si>
    <t>Analyst QUALITY CODE NO3-N: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</si>
</sst>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164" fontId="18" fillId="0" borderId="0" xfId="42" applyNumberFormat="1"/>
    <xf numFmtId="15" fontId="0" fillId="0" borderId="0" xfId="0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48" applyFill="1"/>
    <xf numFmtId="14" fontId="1" fillId="0" borderId="0" xfId="50" applyNumberFormat="1"/>
    <xf numFmtId="0" fontId="1" fillId="0" borderId="0" xfId="50"/>
    <xf numFmtId="0" fontId="1" fillId="0" borderId="0" xfId="51"/>
    <xf numFmtId="0" fontId="1" fillId="0" borderId="0" xfId="52"/>
    <xf numFmtId="164" fontId="1" fillId="0" borderId="0" xfId="51" applyNumberFormat="1"/>
    <xf numFmtId="164" fontId="1" fillId="0" borderId="0" xfId="52" applyNumberFormat="1"/>
    <xf numFmtId="164" fontId="1" fillId="0" borderId="0" xfId="51" applyNumberFormat="1" applyFill="1"/>
    <xf numFmtId="164" fontId="1" fillId="0" borderId="0" xfId="52" applyNumberFormat="1" applyFill="1"/>
    <xf numFmtId="0" fontId="18" fillId="0" borderId="0" xfId="0" applyFont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3" xfId="48" xr:uid="{00000000-0005-0000-0000-000028000000}"/>
    <cellStyle name="Normal 5 2" xfId="46" xr:uid="{00000000-0005-0000-0000-000029000000}"/>
    <cellStyle name="Normal 5 2 20" xfId="47" xr:uid="{00000000-0005-0000-0000-00002A000000}"/>
    <cellStyle name="Normal 5 2 20 3" xfId="52" xr:uid="{00000000-0005-0000-0000-00002B000000}"/>
    <cellStyle name="Normal 5 2 23" xfId="51" xr:uid="{00000000-0005-0000-0000-00002C000000}"/>
    <cellStyle name="Normal 6 2" xfId="45" xr:uid="{00000000-0005-0000-0000-00002D000000}"/>
    <cellStyle name="Normal 6 2 23" xfId="50" xr:uid="{00000000-0005-0000-0000-00002E000000}"/>
    <cellStyle name="Normal 8 2" xfId="44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checks'!$I$24:$I$31</c:f>
              <c:numCache>
                <c:formatCode>General</c:formatCode>
                <c:ptCount val="8"/>
                <c:pt idx="0">
                  <c:v>0</c:v>
                </c:pt>
                <c:pt idx="1">
                  <c:v>1.6638935108153079</c:v>
                </c:pt>
                <c:pt idx="2">
                  <c:v>3.3222591362126246</c:v>
                </c:pt>
                <c:pt idx="3">
                  <c:v>6.6225165562913908</c:v>
                </c:pt>
                <c:pt idx="4">
                  <c:v>16.393442622950818</c:v>
                </c:pt>
                <c:pt idx="5">
                  <c:v>32.258064516129032</c:v>
                </c:pt>
                <c:pt idx="6">
                  <c:v>62.5</c:v>
                </c:pt>
                <c:pt idx="7">
                  <c:v>90.909090909090907</c:v>
                </c:pt>
              </c:numCache>
            </c:numRef>
          </c:xVal>
          <c:yVal>
            <c:numRef>
              <c:f>'method checks'!$J$24:$J$31</c:f>
              <c:numCache>
                <c:formatCode>General</c:formatCode>
                <c:ptCount val="8"/>
                <c:pt idx="3">
                  <c:v>0.70899999999999996</c:v>
                </c:pt>
                <c:pt idx="4">
                  <c:v>1.1399999999999999</c:v>
                </c:pt>
                <c:pt idx="5">
                  <c:v>1.87</c:v>
                </c:pt>
                <c:pt idx="6">
                  <c:v>3.33</c:v>
                </c:pt>
                <c:pt idx="7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FC0-BACA-DDA0E2BC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1792"/>
        <c:axId val="555011136"/>
      </c:scatterChart>
      <c:valAx>
        <c:axId val="5550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136"/>
        <c:crosses val="autoZero"/>
        <c:crossBetween val="midCat"/>
      </c:valAx>
      <c:valAx>
        <c:axId val="555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Standard Addition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Standard Addition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'method checks'!$K$24:$K$31</c:f>
              <c:numCache>
                <c:formatCode>General</c:formatCode>
                <c:ptCount val="8"/>
                <c:pt idx="0">
                  <c:v>0</c:v>
                </c:pt>
                <c:pt idx="1">
                  <c:v>16.638935108153078</c:v>
                </c:pt>
                <c:pt idx="2">
                  <c:v>33.222591362126245</c:v>
                </c:pt>
                <c:pt idx="3">
                  <c:v>66.225165562913901</c:v>
                </c:pt>
                <c:pt idx="4">
                  <c:v>163.9344262295082</c:v>
                </c:pt>
                <c:pt idx="5">
                  <c:v>322.58064516129031</c:v>
                </c:pt>
                <c:pt idx="6">
                  <c:v>625</c:v>
                </c:pt>
                <c:pt idx="7">
                  <c:v>909.09090909090912</c:v>
                </c:pt>
              </c:numCache>
            </c:numRef>
          </c:xVal>
          <c:yVal>
            <c:numRef>
              <c:f>'method checks'!$L$24:$L$31</c:f>
              <c:numCache>
                <c:formatCode>General</c:formatCode>
                <c:ptCount val="8"/>
                <c:pt idx="3">
                  <c:v>17.2</c:v>
                </c:pt>
                <c:pt idx="4">
                  <c:v>21.4</c:v>
                </c:pt>
                <c:pt idx="5">
                  <c:v>28</c:v>
                </c:pt>
                <c:pt idx="6">
                  <c:v>39.9</c:v>
                </c:pt>
                <c:pt idx="7">
                  <c:v>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C-45C5-A64E-BB460386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11792"/>
        <c:axId val="555011136"/>
      </c:scatterChart>
      <c:valAx>
        <c:axId val="5550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</a:t>
                </a:r>
                <a:r>
                  <a:rPr lang="en-US" baseline="0"/>
                  <a:t> in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136"/>
        <c:crosses val="autoZero"/>
        <c:crossBetween val="midCat"/>
      </c:valAx>
      <c:valAx>
        <c:axId val="555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21</xdr:row>
      <xdr:rowOff>187325</xdr:rowOff>
    </xdr:from>
    <xdr:to>
      <xdr:col>2</xdr:col>
      <xdr:colOff>133350</xdr:colOff>
      <xdr:row>36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21</xdr:row>
      <xdr:rowOff>165100</xdr:rowOff>
    </xdr:from>
    <xdr:to>
      <xdr:col>6</xdr:col>
      <xdr:colOff>234950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3280-8467-174C-B3B4-F9CCF395236A}">
  <dimension ref="A1:G101"/>
  <sheetViews>
    <sheetView tabSelected="1" topLeftCell="A68" workbookViewId="0">
      <selection activeCell="G86" sqref="G86"/>
    </sheetView>
  </sheetViews>
  <sheetFormatPr baseColWidth="10" defaultRowHeight="15"/>
  <sheetData>
    <row r="1" spans="1:7" ht="57">
      <c r="A1" s="2" t="s">
        <v>2</v>
      </c>
      <c r="B1" s="3" t="s">
        <v>32</v>
      </c>
      <c r="C1" s="3" t="s">
        <v>33</v>
      </c>
      <c r="D1" s="3" t="s">
        <v>143</v>
      </c>
      <c r="E1" s="3" t="s">
        <v>253</v>
      </c>
      <c r="F1" s="3" t="s">
        <v>33</v>
      </c>
      <c r="G1" s="3" t="s">
        <v>146</v>
      </c>
    </row>
    <row r="2" spans="1:7">
      <c r="A2" t="s">
        <v>166</v>
      </c>
      <c r="B2" s="4">
        <v>1</v>
      </c>
      <c r="C2" s="4"/>
      <c r="D2">
        <v>10.049999999999999</v>
      </c>
      <c r="E2" s="4">
        <v>1</v>
      </c>
      <c r="F2" s="4"/>
      <c r="G2">
        <v>265.5</v>
      </c>
    </row>
    <row r="3" spans="1:7">
      <c r="A3" t="s">
        <v>167</v>
      </c>
      <c r="B3" s="4">
        <v>1</v>
      </c>
      <c r="C3" s="4"/>
      <c r="D3">
        <v>5.1000000000000005</v>
      </c>
      <c r="E3" s="4">
        <v>1</v>
      </c>
      <c r="F3" s="4"/>
      <c r="G3">
        <v>117</v>
      </c>
    </row>
    <row r="4" spans="1:7">
      <c r="A4" t="s">
        <v>169</v>
      </c>
      <c r="B4" s="4">
        <v>1</v>
      </c>
      <c r="C4" s="4"/>
      <c r="D4">
        <v>15.899999999999999</v>
      </c>
      <c r="E4" s="4">
        <v>1</v>
      </c>
      <c r="F4" s="4"/>
      <c r="G4">
        <v>184.5</v>
      </c>
    </row>
    <row r="5" spans="1:7">
      <c r="A5" t="s">
        <v>170</v>
      </c>
      <c r="B5" s="4">
        <v>1</v>
      </c>
      <c r="C5" s="4"/>
      <c r="D5">
        <v>18.45</v>
      </c>
      <c r="E5" s="4">
        <v>1</v>
      </c>
      <c r="F5" s="4"/>
      <c r="G5">
        <v>789</v>
      </c>
    </row>
    <row r="6" spans="1:7">
      <c r="A6" t="s">
        <v>171</v>
      </c>
      <c r="B6" s="4">
        <v>1</v>
      </c>
      <c r="C6" s="4"/>
      <c r="D6">
        <v>9.4499999999999993</v>
      </c>
      <c r="E6" s="4">
        <v>1</v>
      </c>
      <c r="F6" s="4"/>
      <c r="G6">
        <v>217.5</v>
      </c>
    </row>
    <row r="7" spans="1:7">
      <c r="A7" t="s">
        <v>172</v>
      </c>
      <c r="B7" s="4">
        <v>1</v>
      </c>
      <c r="C7" s="4"/>
      <c r="D7">
        <v>6</v>
      </c>
      <c r="E7" s="4">
        <v>1</v>
      </c>
      <c r="F7" s="4"/>
      <c r="G7">
        <v>168</v>
      </c>
    </row>
    <row r="8" spans="1:7">
      <c r="A8" t="s">
        <v>173</v>
      </c>
      <c r="B8" s="4">
        <v>1</v>
      </c>
      <c r="C8" s="4"/>
      <c r="D8">
        <v>14.399999999999999</v>
      </c>
      <c r="E8" s="4">
        <v>1</v>
      </c>
      <c r="F8" s="4"/>
      <c r="G8">
        <v>84</v>
      </c>
    </row>
    <row r="9" spans="1:7">
      <c r="A9" t="s">
        <v>174</v>
      </c>
      <c r="B9" s="4">
        <v>1</v>
      </c>
      <c r="C9" s="4"/>
      <c r="D9">
        <v>2.76</v>
      </c>
      <c r="E9" s="4">
        <v>1</v>
      </c>
      <c r="F9" s="4"/>
      <c r="G9">
        <v>124.5</v>
      </c>
    </row>
    <row r="10" spans="1:7">
      <c r="A10" t="s">
        <v>175</v>
      </c>
      <c r="B10" s="4">
        <v>1</v>
      </c>
      <c r="C10" s="4"/>
      <c r="D10">
        <v>9.8999999999999986</v>
      </c>
      <c r="E10" s="4">
        <v>1</v>
      </c>
      <c r="F10" s="4"/>
      <c r="G10">
        <v>309</v>
      </c>
    </row>
    <row r="11" spans="1:7">
      <c r="A11" t="s">
        <v>176</v>
      </c>
      <c r="B11" s="4">
        <v>1</v>
      </c>
      <c r="C11" s="4"/>
      <c r="D11">
        <v>4.7999999999999989</v>
      </c>
      <c r="E11" s="4">
        <v>1</v>
      </c>
      <c r="F11" s="4"/>
      <c r="G11">
        <v>132</v>
      </c>
    </row>
    <row r="12" spans="1:7">
      <c r="A12" t="s">
        <v>177</v>
      </c>
      <c r="B12" s="4">
        <v>1</v>
      </c>
      <c r="C12" s="4"/>
      <c r="D12">
        <v>37.199999999999996</v>
      </c>
      <c r="E12" s="4">
        <v>1</v>
      </c>
      <c r="F12" s="4"/>
      <c r="G12">
        <v>774</v>
      </c>
    </row>
    <row r="13" spans="1:7">
      <c r="A13" t="s">
        <v>64</v>
      </c>
      <c r="B13" s="4">
        <v>1</v>
      </c>
      <c r="C13" s="4"/>
      <c r="D13">
        <v>14.7</v>
      </c>
      <c r="E13" s="4">
        <v>1</v>
      </c>
      <c r="F13" s="4"/>
      <c r="G13">
        <v>217.5</v>
      </c>
    </row>
    <row r="14" spans="1:7">
      <c r="A14" t="s">
        <v>65</v>
      </c>
      <c r="B14" s="4">
        <v>1</v>
      </c>
      <c r="C14" s="4"/>
      <c r="D14">
        <v>3.7049999999999983</v>
      </c>
      <c r="E14" s="4">
        <v>1</v>
      </c>
      <c r="F14" s="4"/>
      <c r="G14">
        <v>196.5</v>
      </c>
    </row>
    <row r="15" spans="1:7">
      <c r="A15" t="s">
        <v>66</v>
      </c>
      <c r="B15" s="4">
        <v>1</v>
      </c>
      <c r="C15" s="4"/>
      <c r="D15">
        <v>8.5499999999999989</v>
      </c>
      <c r="E15" s="4">
        <v>1</v>
      </c>
      <c r="F15" s="4"/>
      <c r="G15">
        <v>99</v>
      </c>
    </row>
    <row r="16" spans="1:7">
      <c r="A16" t="s">
        <v>67</v>
      </c>
      <c r="B16" s="4">
        <v>1</v>
      </c>
      <c r="C16" s="4"/>
      <c r="D16">
        <v>6.75</v>
      </c>
      <c r="E16" s="4">
        <v>1</v>
      </c>
      <c r="F16" s="4"/>
      <c r="G16">
        <v>285</v>
      </c>
    </row>
    <row r="17" spans="1:7">
      <c r="A17" t="s">
        <v>68</v>
      </c>
      <c r="B17" s="4">
        <v>1</v>
      </c>
      <c r="C17" s="4"/>
      <c r="D17">
        <v>6.75</v>
      </c>
      <c r="E17" s="4">
        <v>1</v>
      </c>
      <c r="F17" s="4"/>
      <c r="G17">
        <v>153</v>
      </c>
    </row>
    <row r="18" spans="1:7">
      <c r="A18" t="s">
        <v>69</v>
      </c>
      <c r="B18" s="4">
        <v>1</v>
      </c>
      <c r="C18" s="4"/>
      <c r="D18">
        <v>14.850000000000001</v>
      </c>
      <c r="E18" s="4">
        <v>1</v>
      </c>
      <c r="F18" s="4"/>
      <c r="G18">
        <v>246</v>
      </c>
    </row>
    <row r="19" spans="1:7">
      <c r="A19" t="s">
        <v>70</v>
      </c>
      <c r="B19" s="4">
        <v>1</v>
      </c>
      <c r="C19" s="4"/>
      <c r="D19">
        <v>38.849999999999994</v>
      </c>
      <c r="E19" s="4">
        <v>1</v>
      </c>
      <c r="F19" s="4"/>
      <c r="G19">
        <v>168</v>
      </c>
    </row>
    <row r="20" spans="1:7">
      <c r="A20" t="s">
        <v>71</v>
      </c>
      <c r="B20" s="4">
        <v>1</v>
      </c>
      <c r="C20" s="4"/>
      <c r="D20">
        <v>7.9499999999999984</v>
      </c>
      <c r="E20" s="4">
        <v>1</v>
      </c>
      <c r="F20" s="4"/>
      <c r="G20">
        <v>148.5</v>
      </c>
    </row>
    <row r="21" spans="1:7">
      <c r="A21" t="s">
        <v>72</v>
      </c>
      <c r="B21" s="4">
        <v>1</v>
      </c>
      <c r="C21" s="4"/>
      <c r="D21">
        <v>9.2999999999999989</v>
      </c>
      <c r="E21" s="4">
        <v>1</v>
      </c>
      <c r="F21" s="4"/>
      <c r="G21">
        <v>304.5</v>
      </c>
    </row>
    <row r="22" spans="1:7">
      <c r="A22" t="s">
        <v>73</v>
      </c>
      <c r="B22" s="4">
        <v>1</v>
      </c>
      <c r="C22" s="4"/>
      <c r="D22">
        <v>2.0549999999999988</v>
      </c>
      <c r="E22" s="4">
        <v>1</v>
      </c>
      <c r="F22" s="4"/>
      <c r="G22">
        <v>121.5</v>
      </c>
    </row>
    <row r="23" spans="1:7">
      <c r="A23" t="s">
        <v>74</v>
      </c>
      <c r="B23" s="4">
        <v>1</v>
      </c>
      <c r="C23" s="4"/>
      <c r="D23">
        <v>4.7999999999999989</v>
      </c>
      <c r="E23" s="4">
        <v>1</v>
      </c>
      <c r="F23" s="4"/>
      <c r="G23">
        <v>168</v>
      </c>
    </row>
    <row r="24" spans="1:7">
      <c r="A24" t="s">
        <v>75</v>
      </c>
      <c r="B24" s="4">
        <v>1</v>
      </c>
      <c r="C24" s="4"/>
      <c r="D24">
        <v>18.749999999999996</v>
      </c>
      <c r="E24" s="4">
        <v>1</v>
      </c>
      <c r="F24" s="4"/>
      <c r="G24">
        <v>393</v>
      </c>
    </row>
    <row r="25" spans="1:7">
      <c r="A25" t="s">
        <v>76</v>
      </c>
      <c r="B25" s="4">
        <v>1</v>
      </c>
      <c r="C25" s="4"/>
      <c r="D25">
        <v>18.45</v>
      </c>
      <c r="E25" s="4">
        <v>1</v>
      </c>
      <c r="F25" s="4"/>
      <c r="G25">
        <v>270</v>
      </c>
    </row>
    <row r="26" spans="1:7">
      <c r="A26" t="s">
        <v>77</v>
      </c>
      <c r="B26" s="4">
        <v>1</v>
      </c>
      <c r="C26" s="4"/>
      <c r="D26">
        <v>6.1499999999999995</v>
      </c>
      <c r="E26" s="4">
        <v>1</v>
      </c>
      <c r="F26" s="4"/>
      <c r="G26">
        <v>216</v>
      </c>
    </row>
    <row r="27" spans="1:7">
      <c r="A27" t="s">
        <v>78</v>
      </c>
      <c r="B27" s="4">
        <v>1</v>
      </c>
      <c r="C27" s="4"/>
      <c r="D27">
        <v>7.0499999999999989</v>
      </c>
      <c r="E27" s="4">
        <v>1</v>
      </c>
      <c r="F27" s="4"/>
      <c r="G27">
        <v>225</v>
      </c>
    </row>
    <row r="28" spans="1:7">
      <c r="A28" t="s">
        <v>79</v>
      </c>
      <c r="B28" s="4">
        <v>1</v>
      </c>
      <c r="C28" s="4"/>
      <c r="D28">
        <v>16.2</v>
      </c>
      <c r="E28" s="4">
        <v>1</v>
      </c>
      <c r="F28" s="4"/>
      <c r="G28">
        <v>217.5</v>
      </c>
    </row>
    <row r="29" spans="1:7">
      <c r="A29" t="s">
        <v>80</v>
      </c>
      <c r="B29" s="4">
        <v>1</v>
      </c>
      <c r="C29" s="4"/>
      <c r="D29">
        <v>54.599999999999994</v>
      </c>
      <c r="E29" s="4">
        <v>3</v>
      </c>
      <c r="F29" s="4" t="s">
        <v>248</v>
      </c>
      <c r="G29">
        <v>1675.5</v>
      </c>
    </row>
    <row r="30" spans="1:7">
      <c r="A30" t="s">
        <v>81</v>
      </c>
      <c r="B30" s="4">
        <v>1</v>
      </c>
      <c r="C30" s="4"/>
      <c r="D30">
        <v>3.8999999999999995</v>
      </c>
      <c r="E30" s="4">
        <v>1</v>
      </c>
      <c r="F30" s="4"/>
      <c r="G30">
        <v>115.5</v>
      </c>
    </row>
    <row r="31" spans="1:7">
      <c r="A31" t="s">
        <v>82</v>
      </c>
      <c r="B31" s="4">
        <v>1</v>
      </c>
      <c r="C31" s="4"/>
      <c r="D31">
        <v>5.8500000000000005</v>
      </c>
      <c r="E31" s="4">
        <v>1</v>
      </c>
      <c r="F31" s="4"/>
      <c r="G31">
        <v>213</v>
      </c>
    </row>
    <row r="32" spans="1:7">
      <c r="A32" t="s">
        <v>83</v>
      </c>
      <c r="B32" s="4">
        <v>1</v>
      </c>
      <c r="C32" s="4"/>
      <c r="D32">
        <v>5.25</v>
      </c>
      <c r="E32" s="4">
        <v>1</v>
      </c>
      <c r="F32" s="4"/>
      <c r="G32">
        <v>180</v>
      </c>
    </row>
    <row r="33" spans="1:7">
      <c r="A33" t="s">
        <v>84</v>
      </c>
      <c r="B33" s="4">
        <v>1</v>
      </c>
      <c r="C33" s="4"/>
      <c r="D33">
        <v>16.350000000000001</v>
      </c>
      <c r="E33" s="4">
        <v>1</v>
      </c>
      <c r="F33" s="4"/>
      <c r="G33">
        <v>229.5</v>
      </c>
    </row>
    <row r="34" spans="1:7">
      <c r="A34" t="s">
        <v>85</v>
      </c>
      <c r="B34" s="4">
        <v>1</v>
      </c>
      <c r="C34" s="4"/>
      <c r="D34">
        <v>14.55</v>
      </c>
      <c r="E34" s="4">
        <v>1</v>
      </c>
      <c r="F34" s="4"/>
      <c r="G34">
        <v>195</v>
      </c>
    </row>
    <row r="35" spans="1:7">
      <c r="A35" t="s">
        <v>86</v>
      </c>
      <c r="B35" s="4">
        <v>1</v>
      </c>
      <c r="C35" s="4"/>
      <c r="D35">
        <v>7.0499999999999989</v>
      </c>
      <c r="E35" s="4">
        <v>1</v>
      </c>
      <c r="F35" s="4"/>
      <c r="G35">
        <v>228</v>
      </c>
    </row>
    <row r="36" spans="1:7">
      <c r="A36" t="s">
        <v>87</v>
      </c>
      <c r="B36" s="4">
        <v>1</v>
      </c>
      <c r="C36" s="4"/>
      <c r="D36">
        <v>6.6000000000000005</v>
      </c>
      <c r="E36" s="4">
        <v>1</v>
      </c>
      <c r="F36" s="4"/>
      <c r="G36">
        <v>138</v>
      </c>
    </row>
    <row r="37" spans="1:7">
      <c r="A37" t="s">
        <v>88</v>
      </c>
      <c r="B37" s="4">
        <v>1</v>
      </c>
      <c r="C37" s="4"/>
      <c r="D37">
        <v>3.8249999999999984</v>
      </c>
      <c r="E37" s="4">
        <v>1</v>
      </c>
      <c r="F37" s="4"/>
      <c r="G37">
        <v>159</v>
      </c>
    </row>
    <row r="38" spans="1:7">
      <c r="A38" t="s">
        <v>89</v>
      </c>
      <c r="B38" s="4">
        <v>1</v>
      </c>
      <c r="C38" s="4"/>
      <c r="D38">
        <v>4.0649999999999986</v>
      </c>
      <c r="E38" s="4">
        <v>1</v>
      </c>
      <c r="F38" s="4"/>
      <c r="G38">
        <v>118.5</v>
      </c>
    </row>
    <row r="39" spans="1:7">
      <c r="A39" t="s">
        <v>90</v>
      </c>
      <c r="B39" s="4">
        <v>1</v>
      </c>
      <c r="C39" s="4"/>
      <c r="D39">
        <v>14.249999999999996</v>
      </c>
      <c r="E39" s="4">
        <v>1</v>
      </c>
      <c r="F39" s="4"/>
      <c r="G39">
        <v>523.5</v>
      </c>
    </row>
    <row r="40" spans="1:7">
      <c r="A40" t="s">
        <v>91</v>
      </c>
      <c r="B40" s="4">
        <v>1</v>
      </c>
      <c r="C40" s="4"/>
      <c r="D40">
        <v>24.150000000000002</v>
      </c>
      <c r="E40" s="4">
        <v>1</v>
      </c>
      <c r="F40" s="4"/>
      <c r="G40">
        <v>985.5</v>
      </c>
    </row>
    <row r="41" spans="1:7">
      <c r="A41" t="s">
        <v>92</v>
      </c>
      <c r="B41" s="4">
        <v>1</v>
      </c>
      <c r="C41" s="4"/>
      <c r="D41">
        <v>12.600000000000001</v>
      </c>
      <c r="E41" s="4">
        <v>1</v>
      </c>
      <c r="F41" s="4"/>
      <c r="G41">
        <v>190.5</v>
      </c>
    </row>
    <row r="42" spans="1:7">
      <c r="A42" t="s">
        <v>93</v>
      </c>
      <c r="B42" s="4">
        <v>1</v>
      </c>
      <c r="C42" s="4"/>
      <c r="D42">
        <v>49.650000000000006</v>
      </c>
      <c r="E42" s="4">
        <v>1</v>
      </c>
      <c r="F42" s="4"/>
      <c r="G42">
        <v>162</v>
      </c>
    </row>
    <row r="43" spans="1:7">
      <c r="A43" t="s">
        <v>94</v>
      </c>
      <c r="B43" s="4">
        <v>1</v>
      </c>
      <c r="C43" s="4"/>
      <c r="D43">
        <v>8.1000000000000014</v>
      </c>
      <c r="E43" s="4">
        <v>1</v>
      </c>
      <c r="F43" s="4"/>
      <c r="G43">
        <v>144</v>
      </c>
    </row>
    <row r="44" spans="1:7">
      <c r="A44" t="s">
        <v>95</v>
      </c>
      <c r="B44" s="4">
        <v>1</v>
      </c>
      <c r="C44" s="4"/>
      <c r="D44">
        <v>34.050000000000004</v>
      </c>
      <c r="E44" s="4">
        <v>1</v>
      </c>
      <c r="F44" s="4"/>
      <c r="G44">
        <v>181.5</v>
      </c>
    </row>
    <row r="45" spans="1:7">
      <c r="A45" t="s">
        <v>96</v>
      </c>
      <c r="B45" s="4">
        <v>1</v>
      </c>
      <c r="C45" s="4"/>
      <c r="D45">
        <v>9.6000000000000014</v>
      </c>
      <c r="E45" s="4">
        <v>1</v>
      </c>
      <c r="F45" s="4"/>
      <c r="G45">
        <v>130.5</v>
      </c>
    </row>
    <row r="46" spans="1:7">
      <c r="A46" t="s">
        <v>97</v>
      </c>
      <c r="B46" s="4">
        <v>1</v>
      </c>
      <c r="C46" s="4"/>
      <c r="D46">
        <v>9.1499999999999986</v>
      </c>
      <c r="E46" s="4">
        <v>1</v>
      </c>
      <c r="F46" s="4"/>
      <c r="G46">
        <v>288</v>
      </c>
    </row>
    <row r="47" spans="1:7">
      <c r="A47" t="s">
        <v>98</v>
      </c>
      <c r="B47" s="4">
        <v>1</v>
      </c>
      <c r="C47" s="4"/>
      <c r="D47">
        <v>6.8999999999999995</v>
      </c>
      <c r="E47" s="4">
        <v>1</v>
      </c>
      <c r="F47" s="4"/>
      <c r="G47">
        <v>175.5</v>
      </c>
    </row>
    <row r="48" spans="1:7">
      <c r="A48" t="s">
        <v>99</v>
      </c>
      <c r="B48" s="4">
        <v>1</v>
      </c>
      <c r="C48" s="4"/>
      <c r="D48">
        <v>11.399999999999999</v>
      </c>
      <c r="E48" s="4">
        <v>1</v>
      </c>
      <c r="F48" s="4"/>
      <c r="G48">
        <v>139.5</v>
      </c>
    </row>
    <row r="49" spans="1:7">
      <c r="A49" t="s">
        <v>100</v>
      </c>
      <c r="B49" s="4">
        <v>1</v>
      </c>
      <c r="C49" s="4"/>
      <c r="D49">
        <v>8.6999999999999993</v>
      </c>
      <c r="E49" s="4">
        <v>1</v>
      </c>
      <c r="F49" s="4"/>
      <c r="G49">
        <v>250.5</v>
      </c>
    </row>
    <row r="50" spans="1:7">
      <c r="A50" t="s">
        <v>101</v>
      </c>
      <c r="B50" s="4">
        <v>1</v>
      </c>
      <c r="C50" s="4"/>
      <c r="D50">
        <v>4.1999999999999984</v>
      </c>
      <c r="E50" s="4">
        <v>1</v>
      </c>
      <c r="F50" s="4"/>
      <c r="G50">
        <v>114</v>
      </c>
    </row>
    <row r="51" spans="1:7">
      <c r="A51" t="s">
        <v>102</v>
      </c>
      <c r="B51" s="4">
        <v>1</v>
      </c>
      <c r="C51" s="4"/>
      <c r="D51">
        <v>9.1499999999999986</v>
      </c>
      <c r="E51" s="4">
        <v>1</v>
      </c>
      <c r="F51" s="4"/>
      <c r="G51">
        <v>309</v>
      </c>
    </row>
    <row r="52" spans="1:7">
      <c r="A52" t="s">
        <v>103</v>
      </c>
      <c r="B52" s="4">
        <v>1</v>
      </c>
      <c r="C52" s="4"/>
      <c r="D52">
        <v>4.26</v>
      </c>
      <c r="E52" s="4">
        <v>1</v>
      </c>
      <c r="F52" s="4"/>
      <c r="G52">
        <v>127.5</v>
      </c>
    </row>
    <row r="53" spans="1:7">
      <c r="A53" t="s">
        <v>104</v>
      </c>
      <c r="B53" s="4">
        <v>1</v>
      </c>
      <c r="C53" s="4"/>
      <c r="D53">
        <v>11.100000000000001</v>
      </c>
      <c r="E53" s="4">
        <v>1</v>
      </c>
      <c r="F53" s="4"/>
      <c r="G53">
        <v>187.5</v>
      </c>
    </row>
    <row r="54" spans="1:7">
      <c r="A54" t="s">
        <v>105</v>
      </c>
      <c r="B54" s="4">
        <v>1</v>
      </c>
      <c r="C54" s="4"/>
      <c r="D54">
        <v>13.350000000000001</v>
      </c>
      <c r="E54" s="4">
        <v>1</v>
      </c>
      <c r="F54" s="4"/>
      <c r="G54">
        <v>148.5</v>
      </c>
    </row>
    <row r="55" spans="1:7">
      <c r="A55" t="s">
        <v>106</v>
      </c>
      <c r="B55" s="4">
        <v>1</v>
      </c>
      <c r="C55" s="4"/>
      <c r="D55">
        <v>4.5299999999999994</v>
      </c>
      <c r="E55" s="4">
        <v>1</v>
      </c>
      <c r="F55" s="4"/>
      <c r="G55">
        <v>180</v>
      </c>
    </row>
    <row r="56" spans="1:7">
      <c r="A56" t="s">
        <v>107</v>
      </c>
      <c r="B56" s="4">
        <v>1</v>
      </c>
      <c r="C56" s="4"/>
      <c r="D56">
        <v>6.1499999999999995</v>
      </c>
      <c r="E56" s="4">
        <v>1</v>
      </c>
      <c r="F56" s="4"/>
      <c r="G56">
        <v>121.5</v>
      </c>
    </row>
    <row r="57" spans="1:7">
      <c r="A57" t="s">
        <v>108</v>
      </c>
      <c r="B57" s="4">
        <v>1</v>
      </c>
      <c r="C57" s="4"/>
      <c r="D57">
        <v>4.0049999999999999</v>
      </c>
      <c r="E57" s="4">
        <v>1</v>
      </c>
      <c r="F57" s="4"/>
      <c r="G57">
        <v>118.5</v>
      </c>
    </row>
    <row r="58" spans="1:7">
      <c r="A58" t="s">
        <v>109</v>
      </c>
      <c r="B58" s="4">
        <v>1</v>
      </c>
      <c r="C58" s="4"/>
      <c r="D58">
        <v>3.8999999999999995</v>
      </c>
      <c r="E58" s="4">
        <v>1</v>
      </c>
      <c r="F58" s="4"/>
      <c r="G58">
        <v>100.5</v>
      </c>
    </row>
    <row r="59" spans="1:7">
      <c r="A59" t="s">
        <v>110</v>
      </c>
      <c r="B59" s="4">
        <v>1</v>
      </c>
      <c r="C59" s="4"/>
      <c r="D59">
        <v>4.7999999999999989</v>
      </c>
      <c r="E59" s="4">
        <v>1</v>
      </c>
      <c r="F59" s="4"/>
      <c r="G59">
        <v>186</v>
      </c>
    </row>
    <row r="60" spans="1:7">
      <c r="A60" t="s">
        <v>111</v>
      </c>
      <c r="B60" s="4">
        <v>1</v>
      </c>
      <c r="C60" s="4"/>
      <c r="D60">
        <v>69.75</v>
      </c>
      <c r="E60" s="4">
        <v>1</v>
      </c>
      <c r="F60" s="4"/>
      <c r="G60">
        <v>315</v>
      </c>
    </row>
    <row r="61" spans="1:7">
      <c r="A61" t="s">
        <v>112</v>
      </c>
      <c r="B61" s="4">
        <v>1</v>
      </c>
      <c r="C61" s="4"/>
      <c r="D61">
        <v>14.999999999999996</v>
      </c>
      <c r="E61" s="4">
        <v>1</v>
      </c>
      <c r="F61" s="4"/>
      <c r="G61">
        <v>304.5</v>
      </c>
    </row>
    <row r="62" spans="1:7">
      <c r="A62" t="s">
        <v>113</v>
      </c>
      <c r="B62" s="4">
        <v>1</v>
      </c>
      <c r="C62" s="4"/>
      <c r="D62">
        <v>14.249999999999996</v>
      </c>
      <c r="E62" s="4">
        <v>1</v>
      </c>
      <c r="F62" s="4"/>
      <c r="G62">
        <v>171</v>
      </c>
    </row>
    <row r="63" spans="1:7">
      <c r="A63" t="s">
        <v>114</v>
      </c>
      <c r="B63" s="4">
        <v>1</v>
      </c>
      <c r="C63" s="4"/>
      <c r="D63">
        <v>6.75</v>
      </c>
      <c r="E63" s="4">
        <v>1</v>
      </c>
      <c r="F63" s="4"/>
      <c r="G63">
        <v>172.5</v>
      </c>
    </row>
    <row r="64" spans="1:7">
      <c r="A64" t="s">
        <v>115</v>
      </c>
      <c r="B64" s="4">
        <v>1</v>
      </c>
      <c r="C64" s="4"/>
      <c r="D64">
        <v>2.9099999999999993</v>
      </c>
      <c r="E64" s="4">
        <v>1</v>
      </c>
      <c r="F64" s="4"/>
      <c r="G64">
        <v>117</v>
      </c>
    </row>
    <row r="65" spans="1:7">
      <c r="A65" t="s">
        <v>116</v>
      </c>
      <c r="B65" s="4">
        <v>1</v>
      </c>
      <c r="C65" s="4"/>
      <c r="D65">
        <v>5.25</v>
      </c>
      <c r="E65" s="4">
        <v>1</v>
      </c>
      <c r="F65" s="4"/>
      <c r="G65">
        <v>247.5</v>
      </c>
    </row>
    <row r="66" spans="1:7">
      <c r="A66" t="s">
        <v>117</v>
      </c>
      <c r="B66" s="4">
        <v>1</v>
      </c>
      <c r="C66" s="4"/>
      <c r="D66">
        <v>16.350000000000001</v>
      </c>
      <c r="E66" s="4">
        <v>1</v>
      </c>
      <c r="F66" s="4"/>
      <c r="G66">
        <v>295.5</v>
      </c>
    </row>
    <row r="67" spans="1:7">
      <c r="A67" t="s">
        <v>118</v>
      </c>
      <c r="B67" s="4">
        <v>1</v>
      </c>
      <c r="C67" s="4"/>
      <c r="D67">
        <v>4.3949999999999996</v>
      </c>
      <c r="E67" s="4">
        <v>1</v>
      </c>
      <c r="F67" s="4"/>
      <c r="G67">
        <v>168</v>
      </c>
    </row>
    <row r="68" spans="1:7">
      <c r="A68" t="s">
        <v>119</v>
      </c>
      <c r="B68" s="4">
        <v>1</v>
      </c>
      <c r="C68" s="4"/>
      <c r="D68">
        <v>4.6499999999999995</v>
      </c>
      <c r="E68" s="4">
        <v>1</v>
      </c>
      <c r="F68" s="4"/>
      <c r="G68">
        <v>175.5</v>
      </c>
    </row>
    <row r="69" spans="1:7">
      <c r="A69" t="s">
        <v>120</v>
      </c>
      <c r="B69" s="4">
        <v>1</v>
      </c>
      <c r="C69" s="4"/>
      <c r="D69">
        <v>6.8999999999999995</v>
      </c>
      <c r="E69" s="4">
        <v>1</v>
      </c>
      <c r="F69" s="4"/>
      <c r="G69">
        <v>201</v>
      </c>
    </row>
    <row r="70" spans="1:7">
      <c r="A70" t="s">
        <v>121</v>
      </c>
      <c r="B70" s="4">
        <v>1</v>
      </c>
      <c r="C70" s="4"/>
      <c r="D70">
        <v>7.5</v>
      </c>
      <c r="E70" s="4">
        <v>1</v>
      </c>
      <c r="F70" s="4"/>
      <c r="G70">
        <v>235.5</v>
      </c>
    </row>
    <row r="71" spans="1:7">
      <c r="A71" t="s">
        <v>122</v>
      </c>
      <c r="B71" s="4">
        <v>1</v>
      </c>
      <c r="C71" s="4"/>
      <c r="D71" s="24">
        <v>4.41</v>
      </c>
      <c r="E71" s="4">
        <v>1</v>
      </c>
      <c r="F71" s="4"/>
      <c r="G71" s="4">
        <v>138</v>
      </c>
    </row>
    <row r="72" spans="1:7">
      <c r="A72" t="s">
        <v>123</v>
      </c>
      <c r="B72" s="4">
        <v>1</v>
      </c>
      <c r="C72" s="4"/>
      <c r="D72">
        <v>7.9499999999999984</v>
      </c>
      <c r="E72" s="4">
        <v>1</v>
      </c>
      <c r="F72" s="4"/>
      <c r="G72">
        <v>126</v>
      </c>
    </row>
    <row r="73" spans="1:7">
      <c r="A73" t="s">
        <v>124</v>
      </c>
      <c r="B73" s="4">
        <v>1</v>
      </c>
      <c r="C73" s="4"/>
      <c r="D73">
        <v>25.199999999999996</v>
      </c>
      <c r="E73" s="4">
        <v>1</v>
      </c>
      <c r="F73" s="4"/>
      <c r="G73">
        <v>945</v>
      </c>
    </row>
    <row r="74" spans="1:7">
      <c r="A74" t="s">
        <v>125</v>
      </c>
      <c r="B74" s="4">
        <v>1</v>
      </c>
      <c r="C74" s="4"/>
      <c r="D74">
        <v>4.6499999999999995</v>
      </c>
      <c r="E74" s="4">
        <v>1</v>
      </c>
      <c r="F74" s="4"/>
      <c r="G74">
        <v>130.5</v>
      </c>
    </row>
    <row r="75" spans="1:7">
      <c r="A75" t="s">
        <v>126</v>
      </c>
      <c r="B75" s="4">
        <v>1</v>
      </c>
      <c r="C75" s="4"/>
      <c r="D75">
        <v>7.1999999999999984</v>
      </c>
      <c r="E75" s="4">
        <v>1</v>
      </c>
      <c r="F75" s="4"/>
      <c r="G75">
        <v>117</v>
      </c>
    </row>
    <row r="76" spans="1:7">
      <c r="A76" t="s">
        <v>127</v>
      </c>
      <c r="B76" s="4">
        <v>1</v>
      </c>
      <c r="C76" s="4"/>
      <c r="D76">
        <v>17.399999999999999</v>
      </c>
      <c r="E76" s="4">
        <v>1</v>
      </c>
      <c r="F76" s="4"/>
      <c r="G76">
        <v>579</v>
      </c>
    </row>
    <row r="77" spans="1:7">
      <c r="A77" t="s">
        <v>128</v>
      </c>
      <c r="B77" s="4">
        <v>1</v>
      </c>
      <c r="C77" s="4"/>
      <c r="D77">
        <v>5.1000000000000005</v>
      </c>
      <c r="E77" s="4">
        <v>1</v>
      </c>
      <c r="F77" s="4"/>
      <c r="G77">
        <v>168</v>
      </c>
    </row>
    <row r="78" spans="1:7">
      <c r="A78" t="s">
        <v>129</v>
      </c>
      <c r="B78" s="4">
        <v>1</v>
      </c>
      <c r="C78" s="4"/>
      <c r="D78">
        <v>-0.84000000000000075</v>
      </c>
      <c r="E78" s="4">
        <v>1</v>
      </c>
      <c r="F78" s="4"/>
      <c r="G78">
        <v>108</v>
      </c>
    </row>
    <row r="79" spans="1:7">
      <c r="A79" t="s">
        <v>130</v>
      </c>
      <c r="B79" s="4">
        <v>1</v>
      </c>
      <c r="C79" s="4"/>
      <c r="D79">
        <v>4.7999999999999989</v>
      </c>
      <c r="E79" s="4">
        <v>1</v>
      </c>
      <c r="F79" s="4"/>
      <c r="G79">
        <v>141</v>
      </c>
    </row>
    <row r="80" spans="1:7">
      <c r="A80" t="s">
        <v>131</v>
      </c>
      <c r="B80" s="4">
        <v>1</v>
      </c>
      <c r="C80" s="4"/>
      <c r="D80">
        <v>3.2099999999999982</v>
      </c>
      <c r="E80" s="4">
        <v>1</v>
      </c>
      <c r="F80" s="4"/>
      <c r="G80">
        <v>90</v>
      </c>
    </row>
    <row r="81" spans="1:7">
      <c r="A81" t="s">
        <v>132</v>
      </c>
      <c r="B81" s="4">
        <v>1</v>
      </c>
      <c r="C81" s="4"/>
      <c r="D81">
        <v>4.5149999999999997</v>
      </c>
      <c r="E81" s="4">
        <v>1</v>
      </c>
      <c r="F81" s="4"/>
      <c r="G81">
        <v>229.5</v>
      </c>
    </row>
    <row r="82" spans="1:7">
      <c r="A82" t="s">
        <v>133</v>
      </c>
      <c r="B82" s="4">
        <v>1</v>
      </c>
      <c r="C82" s="4"/>
      <c r="D82">
        <v>54.150000000000006</v>
      </c>
      <c r="E82" s="4">
        <v>3</v>
      </c>
      <c r="F82" s="4" t="s">
        <v>248</v>
      </c>
      <c r="G82">
        <v>2005.5</v>
      </c>
    </row>
    <row r="83" spans="1:7">
      <c r="A83" t="s">
        <v>134</v>
      </c>
      <c r="B83" s="4">
        <v>1</v>
      </c>
      <c r="C83" s="4"/>
      <c r="D83">
        <v>43.95</v>
      </c>
      <c r="E83" s="4">
        <v>3</v>
      </c>
      <c r="F83" s="4" t="s">
        <v>248</v>
      </c>
      <c r="G83">
        <v>1990.5</v>
      </c>
    </row>
    <row r="84" spans="1:7">
      <c r="A84" t="s">
        <v>135</v>
      </c>
      <c r="B84" s="4">
        <v>1</v>
      </c>
      <c r="C84" s="4"/>
      <c r="D84">
        <v>11.7</v>
      </c>
      <c r="E84" s="4">
        <v>1</v>
      </c>
      <c r="F84" s="4"/>
      <c r="G84">
        <v>151.5</v>
      </c>
    </row>
    <row r="85" spans="1:7">
      <c r="A85" t="s">
        <v>136</v>
      </c>
      <c r="B85" s="4">
        <v>1</v>
      </c>
      <c r="C85" s="4"/>
      <c r="D85">
        <v>3.2549999999999999</v>
      </c>
      <c r="E85" s="4">
        <v>1</v>
      </c>
      <c r="F85" s="4"/>
      <c r="G85">
        <v>118.5</v>
      </c>
    </row>
    <row r="86" spans="1:7">
      <c r="A86" t="s">
        <v>137</v>
      </c>
      <c r="B86" s="4">
        <v>1</v>
      </c>
      <c r="C86" s="4"/>
      <c r="D86" s="24">
        <v>37.35</v>
      </c>
      <c r="E86" s="4">
        <v>1</v>
      </c>
      <c r="F86" s="4"/>
      <c r="G86">
        <v>136.5</v>
      </c>
    </row>
    <row r="87" spans="1:7">
      <c r="A87" t="s">
        <v>226</v>
      </c>
      <c r="B87" s="4">
        <v>1</v>
      </c>
      <c r="C87" s="4"/>
      <c r="D87">
        <v>7.1999999999999984</v>
      </c>
      <c r="E87" s="4">
        <v>1</v>
      </c>
      <c r="F87" s="4"/>
      <c r="G87">
        <v>100.5</v>
      </c>
    </row>
    <row r="88" spans="1:7">
      <c r="A88" t="s">
        <v>227</v>
      </c>
      <c r="B88" s="4">
        <v>1</v>
      </c>
      <c r="C88" s="4"/>
      <c r="D88">
        <v>22.499999999999996</v>
      </c>
      <c r="E88" s="4">
        <v>3</v>
      </c>
      <c r="F88" s="4" t="s">
        <v>248</v>
      </c>
      <c r="G88">
        <v>2185.5</v>
      </c>
    </row>
    <row r="89" spans="1:7">
      <c r="A89" t="s">
        <v>228</v>
      </c>
      <c r="B89" s="4">
        <v>1</v>
      </c>
      <c r="C89" s="4"/>
      <c r="D89">
        <v>1.9800000000000004</v>
      </c>
      <c r="E89" s="4">
        <v>1</v>
      </c>
      <c r="F89" s="4"/>
      <c r="G89">
        <v>93</v>
      </c>
    </row>
    <row r="90" spans="1:7">
      <c r="A90" t="s">
        <v>229</v>
      </c>
      <c r="B90" s="4">
        <v>1</v>
      </c>
      <c r="C90" s="4"/>
      <c r="D90">
        <v>14.399999999999999</v>
      </c>
      <c r="E90" s="4">
        <v>1</v>
      </c>
      <c r="F90" s="4"/>
      <c r="G90">
        <v>280.5</v>
      </c>
    </row>
    <row r="91" spans="1:7">
      <c r="A91" t="s">
        <v>230</v>
      </c>
      <c r="B91" s="4">
        <v>1</v>
      </c>
      <c r="C91" s="4"/>
      <c r="D91">
        <v>4.6349999999999998</v>
      </c>
      <c r="E91" s="4">
        <v>1</v>
      </c>
      <c r="F91" s="4"/>
      <c r="G91">
        <v>154.5</v>
      </c>
    </row>
    <row r="92" spans="1:7">
      <c r="A92" t="s">
        <v>233</v>
      </c>
      <c r="B92" s="4">
        <v>1</v>
      </c>
      <c r="C92" s="4"/>
      <c r="D92">
        <v>4.0950000000000006</v>
      </c>
      <c r="E92" s="4">
        <v>1</v>
      </c>
      <c r="F92" s="4"/>
      <c r="G92">
        <v>154.5</v>
      </c>
    </row>
    <row r="93" spans="1:7">
      <c r="A93" t="s">
        <v>234</v>
      </c>
      <c r="B93" s="4">
        <v>1</v>
      </c>
      <c r="C93" s="4"/>
      <c r="D93">
        <v>42.150000000000006</v>
      </c>
      <c r="E93" s="4">
        <v>1</v>
      </c>
      <c r="F93" s="4"/>
      <c r="G93">
        <v>235.5</v>
      </c>
    </row>
    <row r="94" spans="1:7">
      <c r="A94" t="s">
        <v>235</v>
      </c>
      <c r="B94" s="4">
        <v>1</v>
      </c>
      <c r="C94" s="4"/>
      <c r="D94">
        <v>5.3999999999999995</v>
      </c>
      <c r="E94" s="4">
        <v>1</v>
      </c>
      <c r="F94" s="4"/>
      <c r="G94">
        <v>141</v>
      </c>
    </row>
    <row r="95" spans="1:7">
      <c r="A95" t="s">
        <v>236</v>
      </c>
      <c r="B95" s="4">
        <v>1</v>
      </c>
      <c r="C95" s="4"/>
      <c r="D95">
        <v>3.3450000000000006</v>
      </c>
      <c r="E95" s="4">
        <v>1</v>
      </c>
      <c r="F95" s="4"/>
      <c r="G95">
        <v>106.5</v>
      </c>
    </row>
    <row r="96" spans="1:7">
      <c r="A96" t="s">
        <v>237</v>
      </c>
      <c r="B96" s="4">
        <v>1</v>
      </c>
      <c r="C96" s="4"/>
      <c r="D96">
        <v>60.599999999999994</v>
      </c>
      <c r="E96" s="4">
        <v>3</v>
      </c>
      <c r="F96" s="4" t="s">
        <v>248</v>
      </c>
      <c r="G96">
        <v>2635.5</v>
      </c>
    </row>
    <row r="97" spans="1:7">
      <c r="A97" t="s">
        <v>238</v>
      </c>
      <c r="B97" s="4">
        <v>1</v>
      </c>
      <c r="C97" s="4"/>
      <c r="D97">
        <v>7.1999999999999984</v>
      </c>
      <c r="E97" s="4">
        <v>1</v>
      </c>
      <c r="F97" s="4"/>
      <c r="G97">
        <v>117</v>
      </c>
    </row>
    <row r="98" spans="1:7">
      <c r="A98" t="s">
        <v>239</v>
      </c>
      <c r="B98" s="4">
        <v>1</v>
      </c>
      <c r="C98" s="4"/>
      <c r="D98">
        <v>2.7150000000000007</v>
      </c>
      <c r="E98" s="4">
        <v>1</v>
      </c>
      <c r="F98" s="4"/>
      <c r="G98">
        <v>114</v>
      </c>
    </row>
    <row r="99" spans="1:7">
      <c r="A99" t="s">
        <v>240</v>
      </c>
      <c r="B99" s="4">
        <v>1</v>
      </c>
      <c r="C99" s="4"/>
      <c r="D99">
        <v>5.8500000000000005</v>
      </c>
      <c r="E99" s="4">
        <v>1</v>
      </c>
      <c r="F99" s="4"/>
      <c r="G99">
        <v>111</v>
      </c>
    </row>
    <row r="100" spans="1:7">
      <c r="A100" t="s">
        <v>241</v>
      </c>
      <c r="B100" s="4">
        <v>1</v>
      </c>
      <c r="C100" s="4"/>
      <c r="D100">
        <v>32.550000000000004</v>
      </c>
      <c r="E100" s="4">
        <v>1</v>
      </c>
      <c r="F100" s="4"/>
      <c r="G100">
        <v>172.5</v>
      </c>
    </row>
    <row r="101" spans="1:7">
      <c r="A101" t="s">
        <v>242</v>
      </c>
      <c r="B101" s="4">
        <v>1</v>
      </c>
      <c r="C101" s="4"/>
      <c r="D101">
        <v>12.75</v>
      </c>
      <c r="E101" s="4">
        <v>1</v>
      </c>
      <c r="F101" s="4"/>
      <c r="G101">
        <v>1180.5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I39"/>
  <sheetViews>
    <sheetView topLeftCell="A13" zoomScale="200" workbookViewId="0">
      <selection activeCell="F38" sqref="F38"/>
    </sheetView>
  </sheetViews>
  <sheetFormatPr baseColWidth="10" defaultColWidth="8.83203125" defaultRowHeight="15"/>
  <cols>
    <col min="2" max="2" width="9.1640625" bestFit="1" customWidth="1"/>
  </cols>
  <sheetData>
    <row r="14" spans="1:4">
      <c r="A14" t="s">
        <v>245</v>
      </c>
    </row>
    <row r="15" spans="1:4">
      <c r="A15" t="s">
        <v>207</v>
      </c>
    </row>
    <row r="16" spans="1:4">
      <c r="C16" t="s">
        <v>200</v>
      </c>
      <c r="D16" t="s">
        <v>201</v>
      </c>
    </row>
    <row r="17" spans="1:9">
      <c r="B17" s="10">
        <v>43878</v>
      </c>
    </row>
    <row r="18" spans="1:9">
      <c r="B18" s="10">
        <v>43871</v>
      </c>
      <c r="C18">
        <v>68</v>
      </c>
      <c r="D18">
        <v>104</v>
      </c>
      <c r="F18" t="s">
        <v>202</v>
      </c>
    </row>
    <row r="19" spans="1:9">
      <c r="B19" s="10">
        <v>43857</v>
      </c>
      <c r="C19">
        <v>66.5</v>
      </c>
      <c r="D19">
        <v>98.8</v>
      </c>
      <c r="F19" t="s">
        <v>202</v>
      </c>
    </row>
    <row r="20" spans="1:9">
      <c r="B20" s="10">
        <v>43843</v>
      </c>
      <c r="C20">
        <v>77.8</v>
      </c>
      <c r="D20">
        <v>146</v>
      </c>
      <c r="F20" t="s">
        <v>202</v>
      </c>
      <c r="H20" t="s">
        <v>203</v>
      </c>
    </row>
    <row r="21" spans="1:9">
      <c r="B21" s="10">
        <v>43775</v>
      </c>
      <c r="C21" t="s">
        <v>206</v>
      </c>
      <c r="D21">
        <v>90.8</v>
      </c>
      <c r="F21" t="s">
        <v>202</v>
      </c>
    </row>
    <row r="22" spans="1:9">
      <c r="B22" s="10">
        <v>43775</v>
      </c>
      <c r="C22">
        <v>99.4</v>
      </c>
      <c r="D22">
        <v>126.8</v>
      </c>
      <c r="F22" t="s">
        <v>202</v>
      </c>
      <c r="H22" t="s">
        <v>205</v>
      </c>
    </row>
    <row r="23" spans="1:9">
      <c r="B23" s="10">
        <v>43724</v>
      </c>
      <c r="C23">
        <v>80.7</v>
      </c>
      <c r="D23">
        <v>105.3</v>
      </c>
      <c r="F23" t="s">
        <v>204</v>
      </c>
    </row>
    <row r="24" spans="1:9">
      <c r="B24" s="10">
        <v>43684</v>
      </c>
      <c r="C24">
        <v>61.5</v>
      </c>
      <c r="D24">
        <v>63.1</v>
      </c>
      <c r="F24" t="s">
        <v>204</v>
      </c>
    </row>
    <row r="25" spans="1:9">
      <c r="B25" s="10">
        <v>43586</v>
      </c>
      <c r="C25">
        <v>63.7</v>
      </c>
      <c r="D25">
        <v>61</v>
      </c>
      <c r="F25" t="s">
        <v>204</v>
      </c>
    </row>
    <row r="27" spans="1:9">
      <c r="A27" t="s">
        <v>246</v>
      </c>
    </row>
    <row r="28" spans="1:9">
      <c r="G28" t="s">
        <v>195</v>
      </c>
      <c r="I28" t="s">
        <v>196</v>
      </c>
    </row>
    <row r="29" spans="1:9">
      <c r="E29" t="s">
        <v>197</v>
      </c>
      <c r="G29">
        <v>10.0075</v>
      </c>
      <c r="I29">
        <v>338</v>
      </c>
    </row>
    <row r="30" spans="1:9">
      <c r="E30" t="s">
        <v>198</v>
      </c>
      <c r="G30">
        <v>11.402236169315668</v>
      </c>
      <c r="I30">
        <v>336.22646268656882</v>
      </c>
    </row>
    <row r="36" spans="1:1">
      <c r="A36" t="s">
        <v>252</v>
      </c>
    </row>
    <row r="37" spans="1:1">
      <c r="A37" t="s">
        <v>251</v>
      </c>
    </row>
    <row r="39" spans="1:1">
      <c r="A39" t="s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16"/>
  <sheetViews>
    <sheetView topLeftCell="U194" zoomScale="110" zoomScaleNormal="98" workbookViewId="0">
      <selection activeCell="AH212" sqref="AH212"/>
    </sheetView>
  </sheetViews>
  <sheetFormatPr baseColWidth="10" defaultColWidth="8.83203125" defaultRowHeight="15"/>
  <cols>
    <col min="1" max="1" width="11.83203125" customWidth="1"/>
    <col min="2" max="2" width="21.33203125" customWidth="1"/>
    <col min="3" max="3" width="22.6640625" customWidth="1"/>
  </cols>
  <sheetData>
    <row r="1" spans="1:70" s="2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31</v>
      </c>
      <c r="R1" s="3" t="s">
        <v>140</v>
      </c>
      <c r="S1" s="3" t="s">
        <v>32</v>
      </c>
      <c r="T1" s="3" t="s">
        <v>33</v>
      </c>
      <c r="U1" s="3" t="s">
        <v>141</v>
      </c>
      <c r="V1" s="3" t="s">
        <v>142</v>
      </c>
      <c r="W1" s="3" t="s">
        <v>143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3" t="s">
        <v>32</v>
      </c>
      <c r="AE1" s="3" t="s">
        <v>33</v>
      </c>
      <c r="AF1" s="3" t="s">
        <v>144</v>
      </c>
      <c r="AG1" s="3" t="s">
        <v>145</v>
      </c>
      <c r="AH1" s="3" t="s">
        <v>146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45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>
      <c r="A2" s="1">
        <v>43878</v>
      </c>
      <c r="B2" t="s">
        <v>208</v>
      </c>
      <c r="C2" t="s">
        <v>22</v>
      </c>
      <c r="D2" t="s">
        <v>23</v>
      </c>
      <c r="E2">
        <v>1</v>
      </c>
      <c r="F2">
        <v>1</v>
      </c>
      <c r="G2" t="s">
        <v>12</v>
      </c>
      <c r="H2" t="s">
        <v>13</v>
      </c>
      <c r="I2">
        <v>6.2700000000000006E-2</v>
      </c>
      <c r="J2">
        <v>0.79500000000000004</v>
      </c>
      <c r="K2">
        <v>12.1</v>
      </c>
      <c r="L2" t="s">
        <v>14</v>
      </c>
      <c r="M2" t="s">
        <v>13</v>
      </c>
      <c r="N2">
        <v>0.68899999999999995</v>
      </c>
      <c r="O2">
        <v>12.3</v>
      </c>
      <c r="P2">
        <v>295</v>
      </c>
      <c r="Q2" s="4"/>
      <c r="R2" s="4">
        <v>1</v>
      </c>
      <c r="S2" s="4">
        <v>1</v>
      </c>
      <c r="T2" s="4"/>
      <c r="U2" s="4">
        <f>K2</f>
        <v>12.1</v>
      </c>
      <c r="V2" s="4">
        <f>IF(R2=1,U2,(U2-6.9))</f>
        <v>12.1</v>
      </c>
      <c r="W2" s="4">
        <f>IF(R2=1,U2,(V2*R2))</f>
        <v>12.1</v>
      </c>
      <c r="X2" s="4"/>
      <c r="Y2" s="4"/>
      <c r="Z2" s="4"/>
      <c r="AA2" s="4"/>
      <c r="AB2" s="4"/>
      <c r="AC2" s="4"/>
      <c r="AD2" s="4">
        <v>1</v>
      </c>
      <c r="AE2" s="4"/>
      <c r="AF2" s="4">
        <f t="shared" ref="AF2:AF65" si="0">P2</f>
        <v>295</v>
      </c>
      <c r="AG2" s="4">
        <f>IF(R2=1,AF2,(AF2-363))</f>
        <v>295</v>
      </c>
      <c r="AH2" s="4">
        <f>IF(R2=1,AF2,(AG2*R2))</f>
        <v>295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1">
        <v>43878</v>
      </c>
      <c r="B3" t="s">
        <v>208</v>
      </c>
      <c r="C3" t="s">
        <v>194</v>
      </c>
      <c r="D3" t="s">
        <v>16</v>
      </c>
      <c r="E3">
        <v>1</v>
      </c>
      <c r="F3">
        <v>1</v>
      </c>
      <c r="G3" t="s">
        <v>12</v>
      </c>
      <c r="H3" t="s">
        <v>13</v>
      </c>
      <c r="I3">
        <v>0.34300000000000003</v>
      </c>
      <c r="J3">
        <v>5.88</v>
      </c>
      <c r="K3">
        <v>99.3</v>
      </c>
      <c r="L3" t="s">
        <v>14</v>
      </c>
      <c r="M3" t="s">
        <v>13</v>
      </c>
      <c r="N3">
        <v>2.66</v>
      </c>
      <c r="O3">
        <v>40.5</v>
      </c>
      <c r="P3">
        <v>991</v>
      </c>
      <c r="Q3" s="4"/>
      <c r="R3" s="4">
        <v>1</v>
      </c>
      <c r="S3" s="4">
        <v>1</v>
      </c>
      <c r="T3" s="4"/>
      <c r="U3" s="4">
        <f t="shared" ref="U3:U66" si="1">K3</f>
        <v>99.3</v>
      </c>
      <c r="V3" s="4">
        <f t="shared" ref="V3:V66" si="2">IF(R3=1,U3,(U3-6.9))</f>
        <v>99.3</v>
      </c>
      <c r="W3" s="4">
        <f t="shared" ref="W3:W66" si="3">IF(R3=1,U3,(V3*R3))</f>
        <v>99.3</v>
      </c>
      <c r="X3" s="4"/>
      <c r="Y3" s="4"/>
      <c r="Z3" s="5"/>
      <c r="AA3" s="5"/>
      <c r="AB3" s="4"/>
      <c r="AC3" s="4"/>
      <c r="AD3" s="4">
        <v>1</v>
      </c>
      <c r="AE3" s="4"/>
      <c r="AF3" s="4">
        <f t="shared" si="0"/>
        <v>991</v>
      </c>
      <c r="AG3" s="4">
        <f t="shared" ref="AG3:AG66" si="4">IF(R3=1,AF3,(AF3-363))</f>
        <v>991</v>
      </c>
      <c r="AH3" s="4">
        <f t="shared" ref="AH3:AH66" si="5">IF(R3=1,AF3,(AG3*R3))</f>
        <v>991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1">
        <v>43878</v>
      </c>
      <c r="B4" t="s">
        <v>208</v>
      </c>
      <c r="C4" t="s">
        <v>138</v>
      </c>
      <c r="D4" t="s">
        <v>139</v>
      </c>
      <c r="E4">
        <v>1</v>
      </c>
      <c r="F4">
        <v>1</v>
      </c>
      <c r="G4" t="s">
        <v>12</v>
      </c>
      <c r="H4" t="s">
        <v>13</v>
      </c>
      <c r="I4">
        <v>8.1799999999999998E-3</v>
      </c>
      <c r="J4">
        <v>0.11</v>
      </c>
      <c r="K4">
        <v>0.93600000000000005</v>
      </c>
      <c r="L4" t="s">
        <v>14</v>
      </c>
      <c r="M4" t="s">
        <v>13</v>
      </c>
      <c r="N4">
        <v>2.5</v>
      </c>
      <c r="O4">
        <v>38.700000000000003</v>
      </c>
      <c r="P4">
        <v>946</v>
      </c>
      <c r="Q4" s="4">
        <f>100*O3/O4</f>
        <v>104.65116279069767</v>
      </c>
      <c r="R4" s="4">
        <v>1</v>
      </c>
      <c r="S4" s="4">
        <v>1</v>
      </c>
      <c r="T4" s="4"/>
      <c r="U4" s="4">
        <f t="shared" si="1"/>
        <v>0.93600000000000005</v>
      </c>
      <c r="V4" s="4">
        <f t="shared" si="2"/>
        <v>0.93600000000000005</v>
      </c>
      <c r="W4" s="4">
        <f t="shared" si="3"/>
        <v>0.93600000000000005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si="0"/>
        <v>946</v>
      </c>
      <c r="AG4" s="4">
        <f t="shared" si="4"/>
        <v>946</v>
      </c>
      <c r="AH4" s="4">
        <f t="shared" si="5"/>
        <v>946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1">
        <v>43878</v>
      </c>
      <c r="B5" t="s">
        <v>208</v>
      </c>
      <c r="C5" t="s">
        <v>24</v>
      </c>
      <c r="D5" t="s">
        <v>16</v>
      </c>
      <c r="E5">
        <v>1</v>
      </c>
      <c r="F5">
        <v>1</v>
      </c>
      <c r="G5" t="s">
        <v>12</v>
      </c>
      <c r="H5" t="s">
        <v>13</v>
      </c>
      <c r="I5">
        <v>0.34200000000000003</v>
      </c>
      <c r="J5">
        <v>5.85</v>
      </c>
      <c r="K5">
        <v>100</v>
      </c>
      <c r="L5" t="s">
        <v>14</v>
      </c>
      <c r="M5" t="s">
        <v>13</v>
      </c>
      <c r="N5">
        <v>2.81</v>
      </c>
      <c r="O5">
        <v>42.7</v>
      </c>
      <c r="P5">
        <v>1000</v>
      </c>
      <c r="Q5" s="4"/>
      <c r="R5" s="4">
        <v>1</v>
      </c>
      <c r="S5" s="4">
        <v>1</v>
      </c>
      <c r="T5" s="4"/>
      <c r="U5" s="4">
        <f t="shared" si="1"/>
        <v>100</v>
      </c>
      <c r="V5" s="4">
        <f t="shared" si="2"/>
        <v>100</v>
      </c>
      <c r="W5" s="4">
        <f t="shared" si="3"/>
        <v>100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0"/>
        <v>1000</v>
      </c>
      <c r="AG5" s="4">
        <f t="shared" si="4"/>
        <v>1000</v>
      </c>
      <c r="AH5" s="4">
        <f t="shared" si="5"/>
        <v>1000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1">
        <v>43878</v>
      </c>
      <c r="B6" t="s">
        <v>208</v>
      </c>
      <c r="C6" t="s">
        <v>24</v>
      </c>
      <c r="D6" t="s">
        <v>16</v>
      </c>
      <c r="E6">
        <v>1</v>
      </c>
      <c r="F6">
        <v>1</v>
      </c>
      <c r="G6" t="s">
        <v>12</v>
      </c>
      <c r="H6" t="s">
        <v>13</v>
      </c>
      <c r="I6">
        <v>0.34399999999999997</v>
      </c>
      <c r="J6">
        <v>5.98</v>
      </c>
      <c r="K6">
        <v>100</v>
      </c>
      <c r="L6" t="s">
        <v>14</v>
      </c>
      <c r="M6" t="s">
        <v>13</v>
      </c>
      <c r="N6">
        <v>2.83</v>
      </c>
      <c r="O6">
        <v>43.1</v>
      </c>
      <c r="P6">
        <v>1000</v>
      </c>
      <c r="Q6" s="4"/>
      <c r="R6" s="4">
        <v>1</v>
      </c>
      <c r="S6" s="4">
        <v>1</v>
      </c>
      <c r="T6" s="4"/>
      <c r="U6" s="4">
        <f t="shared" si="1"/>
        <v>100</v>
      </c>
      <c r="V6" s="4">
        <f t="shared" si="2"/>
        <v>100</v>
      </c>
      <c r="W6" s="4">
        <f t="shared" si="3"/>
        <v>100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0"/>
        <v>1000</v>
      </c>
      <c r="AG6" s="4">
        <f t="shared" si="4"/>
        <v>1000</v>
      </c>
      <c r="AH6" s="4">
        <f t="shared" si="5"/>
        <v>1000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1">
        <v>43878</v>
      </c>
      <c r="B7" t="s">
        <v>208</v>
      </c>
      <c r="C7" t="s">
        <v>24</v>
      </c>
      <c r="D7" t="s">
        <v>16</v>
      </c>
      <c r="E7">
        <v>1</v>
      </c>
      <c r="F7">
        <v>1</v>
      </c>
      <c r="G7" t="s">
        <v>12</v>
      </c>
      <c r="H7" t="s">
        <v>13</v>
      </c>
      <c r="I7">
        <v>0.34100000000000003</v>
      </c>
      <c r="J7">
        <v>5.8</v>
      </c>
      <c r="K7">
        <v>100</v>
      </c>
      <c r="L7" t="s">
        <v>14</v>
      </c>
      <c r="M7" t="s">
        <v>13</v>
      </c>
      <c r="N7">
        <v>2.83</v>
      </c>
      <c r="O7">
        <v>43.1</v>
      </c>
      <c r="P7">
        <v>1000</v>
      </c>
      <c r="Q7" s="4"/>
      <c r="R7" s="4">
        <v>1</v>
      </c>
      <c r="S7" s="4">
        <v>1</v>
      </c>
      <c r="T7" s="4"/>
      <c r="U7" s="4">
        <f t="shared" si="1"/>
        <v>100</v>
      </c>
      <c r="V7" s="4">
        <f t="shared" si="2"/>
        <v>100</v>
      </c>
      <c r="W7" s="4">
        <f t="shared" si="3"/>
        <v>100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0"/>
        <v>1000</v>
      </c>
      <c r="AG7" s="4">
        <f t="shared" si="4"/>
        <v>1000</v>
      </c>
      <c r="AH7" s="4">
        <f t="shared" si="5"/>
        <v>1000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1">
        <v>43878</v>
      </c>
      <c r="B8" t="s">
        <v>208</v>
      </c>
      <c r="C8" t="s">
        <v>25</v>
      </c>
      <c r="D8" t="s">
        <v>17</v>
      </c>
      <c r="E8">
        <v>1</v>
      </c>
      <c r="F8">
        <v>1</v>
      </c>
      <c r="G8" t="s">
        <v>12</v>
      </c>
      <c r="H8" t="s">
        <v>13</v>
      </c>
      <c r="I8">
        <v>0.18</v>
      </c>
      <c r="J8">
        <v>3.08</v>
      </c>
      <c r="K8">
        <v>50</v>
      </c>
      <c r="L8" t="s">
        <v>14</v>
      </c>
      <c r="M8" t="s">
        <v>13</v>
      </c>
      <c r="N8">
        <v>1.39</v>
      </c>
      <c r="O8">
        <v>21</v>
      </c>
      <c r="P8">
        <v>500</v>
      </c>
      <c r="Q8" s="4"/>
      <c r="R8" s="4">
        <v>1</v>
      </c>
      <c r="S8" s="4">
        <v>1</v>
      </c>
      <c r="T8" s="4"/>
      <c r="U8" s="4">
        <f t="shared" si="1"/>
        <v>50</v>
      </c>
      <c r="V8" s="4">
        <f t="shared" si="2"/>
        <v>50</v>
      </c>
      <c r="W8" s="4">
        <f t="shared" si="3"/>
        <v>50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0"/>
        <v>500</v>
      </c>
      <c r="AG8" s="4">
        <f t="shared" si="4"/>
        <v>500</v>
      </c>
      <c r="AH8" s="4">
        <f t="shared" si="5"/>
        <v>500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1">
        <v>43878</v>
      </c>
      <c r="B9" t="s">
        <v>208</v>
      </c>
      <c r="C9" t="s">
        <v>25</v>
      </c>
      <c r="D9" t="s">
        <v>17</v>
      </c>
      <c r="E9">
        <v>1</v>
      </c>
      <c r="F9">
        <v>1</v>
      </c>
      <c r="G9" t="s">
        <v>12</v>
      </c>
      <c r="H9" t="s">
        <v>13</v>
      </c>
      <c r="I9">
        <v>0.182</v>
      </c>
      <c r="J9">
        <v>3.18</v>
      </c>
      <c r="K9">
        <v>50</v>
      </c>
      <c r="L9" t="s">
        <v>14</v>
      </c>
      <c r="M9" t="s">
        <v>13</v>
      </c>
      <c r="N9">
        <v>1.39</v>
      </c>
      <c r="O9">
        <v>21.2</v>
      </c>
      <c r="P9">
        <v>500</v>
      </c>
      <c r="Q9" s="4"/>
      <c r="R9" s="4">
        <v>1</v>
      </c>
      <c r="S9" s="4">
        <v>1</v>
      </c>
      <c r="T9" s="4"/>
      <c r="U9" s="4">
        <f t="shared" si="1"/>
        <v>50</v>
      </c>
      <c r="V9" s="4">
        <f t="shared" si="2"/>
        <v>50</v>
      </c>
      <c r="W9" s="4">
        <f t="shared" si="3"/>
        <v>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0"/>
        <v>500</v>
      </c>
      <c r="AG9" s="4">
        <f t="shared" si="4"/>
        <v>500</v>
      </c>
      <c r="AH9" s="4">
        <f t="shared" si="5"/>
        <v>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1">
        <v>43878</v>
      </c>
      <c r="B10" t="s">
        <v>208</v>
      </c>
      <c r="C10" t="s">
        <v>25</v>
      </c>
      <c r="D10" t="s">
        <v>17</v>
      </c>
      <c r="E10">
        <v>1</v>
      </c>
      <c r="F10">
        <v>1</v>
      </c>
      <c r="G10" t="s">
        <v>12</v>
      </c>
      <c r="H10" t="s">
        <v>13</v>
      </c>
      <c r="I10">
        <v>0.18099999999999999</v>
      </c>
      <c r="J10">
        <v>3.18</v>
      </c>
      <c r="K10">
        <v>50</v>
      </c>
      <c r="L10" t="s">
        <v>14</v>
      </c>
      <c r="M10" t="s">
        <v>13</v>
      </c>
      <c r="N10">
        <v>1.39</v>
      </c>
      <c r="O10">
        <v>21.2</v>
      </c>
      <c r="P10">
        <v>500</v>
      </c>
      <c r="Q10" s="4"/>
      <c r="R10" s="4">
        <v>1</v>
      </c>
      <c r="S10" s="4">
        <v>1</v>
      </c>
      <c r="T10" s="4"/>
      <c r="U10" s="4">
        <f t="shared" si="1"/>
        <v>50</v>
      </c>
      <c r="V10" s="4">
        <f t="shared" si="2"/>
        <v>50</v>
      </c>
      <c r="W10" s="4">
        <f t="shared" si="3"/>
        <v>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0"/>
        <v>500</v>
      </c>
      <c r="AG10" s="4">
        <f t="shared" si="4"/>
        <v>500</v>
      </c>
      <c r="AH10" s="4">
        <f t="shared" si="5"/>
        <v>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1">
        <v>43878</v>
      </c>
      <c r="B11" t="s">
        <v>208</v>
      </c>
      <c r="C11" t="s">
        <v>26</v>
      </c>
      <c r="D11" t="s">
        <v>11</v>
      </c>
      <c r="E11">
        <v>1</v>
      </c>
      <c r="F11">
        <v>1</v>
      </c>
      <c r="G11" t="s">
        <v>12</v>
      </c>
      <c r="H11" t="s">
        <v>13</v>
      </c>
      <c r="I11">
        <v>0.11</v>
      </c>
      <c r="J11">
        <v>1.88</v>
      </c>
      <c r="K11">
        <v>25</v>
      </c>
      <c r="L11" t="s">
        <v>14</v>
      </c>
      <c r="M11" t="s">
        <v>13</v>
      </c>
      <c r="N11">
        <v>0.68899999999999995</v>
      </c>
      <c r="O11">
        <v>10.5</v>
      </c>
      <c r="P11">
        <v>250</v>
      </c>
      <c r="Q11" s="4"/>
      <c r="R11" s="4">
        <v>1</v>
      </c>
      <c r="S11" s="4">
        <v>1</v>
      </c>
      <c r="T11" s="4"/>
      <c r="U11" s="4">
        <f t="shared" si="1"/>
        <v>25</v>
      </c>
      <c r="V11" s="4">
        <f t="shared" si="2"/>
        <v>25</v>
      </c>
      <c r="W11" s="4">
        <f t="shared" si="3"/>
        <v>25</v>
      </c>
      <c r="X11" s="5"/>
      <c r="Y11" s="5"/>
      <c r="Z11" s="4"/>
      <c r="AA11" s="4"/>
      <c r="AB11" s="4"/>
      <c r="AC11" s="4"/>
      <c r="AD11" s="4">
        <v>1</v>
      </c>
      <c r="AE11" s="4"/>
      <c r="AF11" s="4">
        <f t="shared" si="0"/>
        <v>250</v>
      </c>
      <c r="AG11" s="4">
        <f t="shared" si="4"/>
        <v>250</v>
      </c>
      <c r="AH11" s="4">
        <f t="shared" si="5"/>
        <v>250</v>
      </c>
      <c r="AI11" s="5"/>
      <c r="AJ11" s="5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>
      <c r="A12" s="1">
        <v>43878</v>
      </c>
      <c r="B12" t="s">
        <v>208</v>
      </c>
      <c r="C12" t="s">
        <v>26</v>
      </c>
      <c r="D12" t="s">
        <v>11</v>
      </c>
      <c r="E12">
        <v>1</v>
      </c>
      <c r="F12">
        <v>1</v>
      </c>
      <c r="G12" t="s">
        <v>12</v>
      </c>
      <c r="H12" t="s">
        <v>13</v>
      </c>
      <c r="I12">
        <v>0.112</v>
      </c>
      <c r="J12">
        <v>1.94</v>
      </c>
      <c r="K12">
        <v>25</v>
      </c>
      <c r="L12" t="s">
        <v>14</v>
      </c>
      <c r="M12" t="s">
        <v>13</v>
      </c>
      <c r="N12">
        <v>0.68600000000000005</v>
      </c>
      <c r="O12">
        <v>10.5</v>
      </c>
      <c r="P12">
        <v>250</v>
      </c>
      <c r="Q12" s="4"/>
      <c r="R12" s="4">
        <v>1</v>
      </c>
      <c r="S12" s="4">
        <v>1</v>
      </c>
      <c r="T12" s="4"/>
      <c r="U12" s="4">
        <f t="shared" si="1"/>
        <v>25</v>
      </c>
      <c r="V12" s="4">
        <f t="shared" si="2"/>
        <v>25</v>
      </c>
      <c r="W12" s="4">
        <f t="shared" si="3"/>
        <v>25</v>
      </c>
      <c r="X12" s="4"/>
      <c r="Y12" s="4"/>
      <c r="Z12" s="4"/>
      <c r="AA12" s="4"/>
      <c r="AB12" s="4"/>
      <c r="AC12" s="4"/>
      <c r="AD12" s="4">
        <v>1</v>
      </c>
      <c r="AE12" s="4"/>
      <c r="AF12" s="4">
        <f t="shared" si="0"/>
        <v>250</v>
      </c>
      <c r="AG12" s="4">
        <f t="shared" si="4"/>
        <v>250</v>
      </c>
      <c r="AH12" s="4">
        <f t="shared" si="5"/>
        <v>250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1">
        <v>43878</v>
      </c>
      <c r="B13" t="s">
        <v>208</v>
      </c>
      <c r="C13" t="s">
        <v>26</v>
      </c>
      <c r="D13" t="s">
        <v>11</v>
      </c>
      <c r="E13">
        <v>1</v>
      </c>
      <c r="F13">
        <v>1</v>
      </c>
      <c r="G13" t="s">
        <v>12</v>
      </c>
      <c r="H13" t="s">
        <v>13</v>
      </c>
      <c r="I13">
        <v>0.11</v>
      </c>
      <c r="J13">
        <v>1.9</v>
      </c>
      <c r="K13">
        <v>25</v>
      </c>
      <c r="L13" t="s">
        <v>14</v>
      </c>
      <c r="M13" t="s">
        <v>13</v>
      </c>
      <c r="N13">
        <v>0.68799999999999994</v>
      </c>
      <c r="O13">
        <v>10.4</v>
      </c>
      <c r="P13">
        <v>250</v>
      </c>
      <c r="Q13" s="4"/>
      <c r="R13" s="4">
        <v>1</v>
      </c>
      <c r="S13" s="4">
        <v>1</v>
      </c>
      <c r="T13" s="4"/>
      <c r="U13" s="4">
        <f t="shared" si="1"/>
        <v>25</v>
      </c>
      <c r="V13" s="4">
        <f t="shared" si="2"/>
        <v>25</v>
      </c>
      <c r="W13" s="4">
        <f t="shared" si="3"/>
        <v>25</v>
      </c>
      <c r="X13" s="4"/>
      <c r="Y13" s="4"/>
      <c r="Z13" s="5"/>
      <c r="AA13" s="5"/>
      <c r="AB13" s="5"/>
      <c r="AC13" s="5"/>
      <c r="AD13" s="4">
        <v>1</v>
      </c>
      <c r="AE13" s="4"/>
      <c r="AF13" s="4">
        <f t="shared" si="0"/>
        <v>250</v>
      </c>
      <c r="AG13" s="4">
        <f t="shared" si="4"/>
        <v>250</v>
      </c>
      <c r="AH13" s="4">
        <f t="shared" si="5"/>
        <v>250</v>
      </c>
      <c r="AI13" s="4"/>
      <c r="AJ13" s="4"/>
      <c r="AK13" s="5"/>
      <c r="AL13" s="5"/>
      <c r="AM13" s="5"/>
      <c r="AN13" s="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1">
        <v>43878</v>
      </c>
      <c r="B14" t="s">
        <v>208</v>
      </c>
      <c r="C14" t="s">
        <v>27</v>
      </c>
      <c r="D14" t="s">
        <v>18</v>
      </c>
      <c r="E14">
        <v>1</v>
      </c>
      <c r="F14">
        <v>1</v>
      </c>
      <c r="G14" t="s">
        <v>12</v>
      </c>
      <c r="H14" t="s">
        <v>13</v>
      </c>
      <c r="I14">
        <v>4.1799999999999997E-2</v>
      </c>
      <c r="J14">
        <v>0.56999999999999995</v>
      </c>
      <c r="K14">
        <v>10</v>
      </c>
      <c r="L14" t="s">
        <v>14</v>
      </c>
      <c r="M14" t="s">
        <v>13</v>
      </c>
      <c r="N14">
        <v>0.27</v>
      </c>
      <c r="O14">
        <v>4.09</v>
      </c>
      <c r="P14">
        <v>100</v>
      </c>
      <c r="Q14" s="4"/>
      <c r="R14" s="4">
        <v>1</v>
      </c>
      <c r="S14" s="4">
        <v>1</v>
      </c>
      <c r="T14" s="4"/>
      <c r="U14" s="4">
        <f t="shared" si="1"/>
        <v>10</v>
      </c>
      <c r="V14" s="4">
        <f t="shared" si="2"/>
        <v>10</v>
      </c>
      <c r="W14" s="4">
        <f t="shared" si="3"/>
        <v>10</v>
      </c>
      <c r="X14" s="5"/>
      <c r="Y14" s="5"/>
      <c r="Z14" s="5"/>
      <c r="AA14" s="5"/>
      <c r="AB14" s="4"/>
      <c r="AC14" s="4"/>
      <c r="AD14" s="4">
        <v>1</v>
      </c>
      <c r="AE14" s="4"/>
      <c r="AF14" s="4">
        <f t="shared" si="0"/>
        <v>100</v>
      </c>
      <c r="AG14" s="4">
        <f t="shared" si="4"/>
        <v>100</v>
      </c>
      <c r="AH14" s="4">
        <f t="shared" si="5"/>
        <v>100</v>
      </c>
      <c r="AI14" s="5"/>
      <c r="AJ14" s="5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1">
        <v>43878</v>
      </c>
      <c r="B15" t="s">
        <v>208</v>
      </c>
      <c r="C15" t="s">
        <v>27</v>
      </c>
      <c r="D15" t="s">
        <v>18</v>
      </c>
      <c r="E15">
        <v>1</v>
      </c>
      <c r="F15">
        <v>1</v>
      </c>
      <c r="G15" t="s">
        <v>12</v>
      </c>
      <c r="H15" t="s">
        <v>13</v>
      </c>
      <c r="I15">
        <v>3.3500000000000002E-2</v>
      </c>
      <c r="J15">
        <v>0.61299999999999999</v>
      </c>
      <c r="K15">
        <v>10</v>
      </c>
      <c r="L15" t="s">
        <v>14</v>
      </c>
      <c r="M15" t="s">
        <v>13</v>
      </c>
      <c r="N15">
        <v>0.26</v>
      </c>
      <c r="O15">
        <v>3.96</v>
      </c>
      <c r="P15">
        <v>100</v>
      </c>
      <c r="Q15" s="4"/>
      <c r="R15" s="4">
        <v>1</v>
      </c>
      <c r="S15" s="4">
        <v>1</v>
      </c>
      <c r="T15" s="4"/>
      <c r="U15" s="4">
        <f t="shared" si="1"/>
        <v>10</v>
      </c>
      <c r="V15" s="4">
        <f t="shared" si="2"/>
        <v>10</v>
      </c>
      <c r="W15" s="4">
        <f t="shared" si="3"/>
        <v>10</v>
      </c>
      <c r="X15" s="5"/>
      <c r="Y15" s="5"/>
      <c r="Z15" s="5"/>
      <c r="AA15" s="5"/>
      <c r="AB15" s="4"/>
      <c r="AC15" s="4"/>
      <c r="AD15" s="4">
        <v>1</v>
      </c>
      <c r="AE15" s="4"/>
      <c r="AF15" s="4">
        <f t="shared" si="0"/>
        <v>100</v>
      </c>
      <c r="AG15" s="4">
        <f t="shared" si="4"/>
        <v>100</v>
      </c>
      <c r="AH15" s="4">
        <f t="shared" si="5"/>
        <v>100</v>
      </c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>
      <c r="A16" s="1">
        <v>43878</v>
      </c>
      <c r="B16" t="s">
        <v>208</v>
      </c>
      <c r="C16" t="s">
        <v>27</v>
      </c>
      <c r="D16" t="s">
        <v>18</v>
      </c>
      <c r="E16">
        <v>1</v>
      </c>
      <c r="F16">
        <v>1</v>
      </c>
      <c r="G16" t="s">
        <v>12</v>
      </c>
      <c r="H16" t="s">
        <v>13</v>
      </c>
      <c r="I16">
        <v>3.6900000000000002E-2</v>
      </c>
      <c r="J16">
        <v>0.64500000000000002</v>
      </c>
      <c r="K16">
        <v>10</v>
      </c>
      <c r="L16" t="s">
        <v>14</v>
      </c>
      <c r="M16" t="s">
        <v>13</v>
      </c>
      <c r="N16">
        <v>0.26800000000000002</v>
      </c>
      <c r="O16">
        <v>4.1100000000000003</v>
      </c>
      <c r="P16">
        <v>100</v>
      </c>
      <c r="Q16" s="4"/>
      <c r="R16" s="4">
        <v>1</v>
      </c>
      <c r="S16" s="4">
        <v>1</v>
      </c>
      <c r="T16" s="4"/>
      <c r="U16" s="4">
        <f t="shared" si="1"/>
        <v>10</v>
      </c>
      <c r="V16" s="4">
        <f t="shared" si="2"/>
        <v>10</v>
      </c>
      <c r="W16" s="4">
        <f t="shared" si="3"/>
        <v>10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0"/>
        <v>100</v>
      </c>
      <c r="AG16" s="4">
        <f t="shared" si="4"/>
        <v>100</v>
      </c>
      <c r="AH16" s="4">
        <f t="shared" si="5"/>
        <v>100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1">
        <v>43878</v>
      </c>
      <c r="B17" t="s">
        <v>208</v>
      </c>
      <c r="C17" t="s">
        <v>28</v>
      </c>
      <c r="D17" t="s">
        <v>19</v>
      </c>
      <c r="E17">
        <v>1</v>
      </c>
      <c r="F17">
        <v>1</v>
      </c>
      <c r="G17" t="s">
        <v>12</v>
      </c>
      <c r="H17" t="s">
        <v>13</v>
      </c>
      <c r="I17">
        <v>2.2100000000000002E-2</v>
      </c>
      <c r="J17">
        <v>0.38700000000000001</v>
      </c>
      <c r="K17">
        <v>5</v>
      </c>
      <c r="L17" t="s">
        <v>14</v>
      </c>
      <c r="M17" t="s">
        <v>13</v>
      </c>
      <c r="N17">
        <v>0.13400000000000001</v>
      </c>
      <c r="O17">
        <v>2.04</v>
      </c>
      <c r="P17">
        <v>50</v>
      </c>
      <c r="Q17" s="4"/>
      <c r="R17" s="4">
        <v>1</v>
      </c>
      <c r="S17" s="4">
        <v>1</v>
      </c>
      <c r="T17" s="4"/>
      <c r="U17" s="4">
        <f t="shared" si="1"/>
        <v>5</v>
      </c>
      <c r="V17" s="4">
        <f t="shared" si="2"/>
        <v>5</v>
      </c>
      <c r="W17" s="4">
        <f t="shared" si="3"/>
        <v>5</v>
      </c>
      <c r="X17" s="4"/>
      <c r="Y17" s="4"/>
      <c r="Z17" s="5"/>
      <c r="AA17" s="5"/>
      <c r="AB17" s="4"/>
      <c r="AC17" s="4"/>
      <c r="AD17" s="4">
        <v>1</v>
      </c>
      <c r="AE17" s="4"/>
      <c r="AF17" s="4">
        <f t="shared" si="0"/>
        <v>50</v>
      </c>
      <c r="AG17" s="4">
        <f t="shared" si="4"/>
        <v>50</v>
      </c>
      <c r="AH17" s="4">
        <f t="shared" si="5"/>
        <v>50</v>
      </c>
      <c r="AI17" s="4"/>
      <c r="AJ17" s="4"/>
      <c r="AK17" s="5"/>
      <c r="AL17" s="5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1">
        <v>43878</v>
      </c>
      <c r="B18" t="s">
        <v>208</v>
      </c>
      <c r="C18" t="s">
        <v>28</v>
      </c>
      <c r="D18" t="s">
        <v>19</v>
      </c>
      <c r="E18">
        <v>1</v>
      </c>
      <c r="F18">
        <v>1</v>
      </c>
      <c r="G18" t="s">
        <v>12</v>
      </c>
      <c r="H18" t="s">
        <v>13</v>
      </c>
      <c r="I18">
        <v>1.9E-2</v>
      </c>
      <c r="J18">
        <v>0.32700000000000001</v>
      </c>
      <c r="K18">
        <v>5</v>
      </c>
      <c r="L18" t="s">
        <v>14</v>
      </c>
      <c r="M18" t="s">
        <v>13</v>
      </c>
      <c r="N18">
        <v>0.13400000000000001</v>
      </c>
      <c r="O18">
        <v>2.06</v>
      </c>
      <c r="P18">
        <v>50</v>
      </c>
      <c r="Q18" s="4"/>
      <c r="R18" s="4">
        <v>1</v>
      </c>
      <c r="S18" s="4">
        <v>1</v>
      </c>
      <c r="T18" s="4"/>
      <c r="U18" s="4">
        <f t="shared" si="1"/>
        <v>5</v>
      </c>
      <c r="V18" s="4">
        <f t="shared" si="2"/>
        <v>5</v>
      </c>
      <c r="W18" s="4">
        <f t="shared" si="3"/>
        <v>5</v>
      </c>
      <c r="X18" s="4"/>
      <c r="Y18" s="4"/>
      <c r="Z18" s="4"/>
      <c r="AA18" s="4"/>
      <c r="AB18" s="5"/>
      <c r="AC18" s="5"/>
      <c r="AD18" s="4">
        <v>1</v>
      </c>
      <c r="AE18" s="4"/>
      <c r="AF18" s="4">
        <f t="shared" si="0"/>
        <v>50</v>
      </c>
      <c r="AG18" s="4">
        <f t="shared" si="4"/>
        <v>50</v>
      </c>
      <c r="AH18" s="4">
        <f t="shared" si="5"/>
        <v>50</v>
      </c>
      <c r="AI18" s="4"/>
      <c r="AJ18" s="4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1">
        <v>43878</v>
      </c>
      <c r="B19" t="s">
        <v>208</v>
      </c>
      <c r="C19" t="s">
        <v>28</v>
      </c>
      <c r="D19" t="s">
        <v>19</v>
      </c>
      <c r="E19">
        <v>1</v>
      </c>
      <c r="F19">
        <v>1</v>
      </c>
      <c r="G19" t="s">
        <v>12</v>
      </c>
      <c r="H19" t="s">
        <v>13</v>
      </c>
      <c r="I19">
        <v>1.9900000000000001E-2</v>
      </c>
      <c r="J19">
        <v>0.36599999999999999</v>
      </c>
      <c r="K19">
        <v>5</v>
      </c>
      <c r="L19" t="s">
        <v>14</v>
      </c>
      <c r="M19" t="s">
        <v>13</v>
      </c>
      <c r="N19">
        <v>0.13400000000000001</v>
      </c>
      <c r="O19">
        <v>2.0699999999999998</v>
      </c>
      <c r="P19">
        <v>50</v>
      </c>
      <c r="Q19" s="4"/>
      <c r="R19" s="4">
        <v>1</v>
      </c>
      <c r="S19" s="4">
        <v>1</v>
      </c>
      <c r="T19" s="4"/>
      <c r="U19" s="4">
        <f t="shared" si="1"/>
        <v>5</v>
      </c>
      <c r="V19" s="4">
        <f t="shared" si="2"/>
        <v>5</v>
      </c>
      <c r="W19" s="4">
        <f t="shared" si="3"/>
        <v>5</v>
      </c>
      <c r="X19" s="5"/>
      <c r="Y19" s="5"/>
      <c r="Z19" s="4"/>
      <c r="AA19" s="4"/>
      <c r="AB19" s="5"/>
      <c r="AC19" s="5"/>
      <c r="AD19" s="4">
        <v>1</v>
      </c>
      <c r="AE19" s="4"/>
      <c r="AF19" s="4">
        <f t="shared" si="0"/>
        <v>50</v>
      </c>
      <c r="AG19" s="4">
        <f t="shared" si="4"/>
        <v>50</v>
      </c>
      <c r="AH19" s="4">
        <f t="shared" si="5"/>
        <v>50</v>
      </c>
      <c r="AI19" s="5"/>
      <c r="AJ19" s="5"/>
      <c r="AK19" s="4"/>
      <c r="AL19" s="4"/>
      <c r="AM19" s="5"/>
      <c r="AN19" s="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1">
        <v>43878</v>
      </c>
      <c r="B20" t="s">
        <v>208</v>
      </c>
      <c r="C20" t="s">
        <v>29</v>
      </c>
      <c r="D20" t="s">
        <v>20</v>
      </c>
      <c r="E20">
        <v>1</v>
      </c>
      <c r="F20">
        <v>1</v>
      </c>
      <c r="G20" t="s">
        <v>12</v>
      </c>
      <c r="H20" t="s">
        <v>13</v>
      </c>
      <c r="I20">
        <v>1.37E-2</v>
      </c>
      <c r="J20">
        <v>0.21</v>
      </c>
      <c r="K20">
        <v>2.5</v>
      </c>
      <c r="L20" t="s">
        <v>14</v>
      </c>
      <c r="M20" t="s">
        <v>13</v>
      </c>
      <c r="N20">
        <v>6.6199999999999995E-2</v>
      </c>
      <c r="O20">
        <v>1.03</v>
      </c>
      <c r="P20">
        <v>25</v>
      </c>
      <c r="Q20" s="4"/>
      <c r="R20" s="4">
        <v>1</v>
      </c>
      <c r="S20" s="4">
        <v>1</v>
      </c>
      <c r="T20" s="4"/>
      <c r="U20" s="4">
        <f t="shared" si="1"/>
        <v>2.5</v>
      </c>
      <c r="V20" s="4">
        <f t="shared" si="2"/>
        <v>2.5</v>
      </c>
      <c r="W20" s="4">
        <f t="shared" si="3"/>
        <v>2.5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0"/>
        <v>25</v>
      </c>
      <c r="AG20" s="4">
        <f t="shared" si="4"/>
        <v>25</v>
      </c>
      <c r="AH20" s="4">
        <f t="shared" si="5"/>
        <v>25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1">
        <v>43878</v>
      </c>
      <c r="B21" t="s">
        <v>208</v>
      </c>
      <c r="C21" t="s">
        <v>29</v>
      </c>
      <c r="D21" t="s">
        <v>20</v>
      </c>
      <c r="E21">
        <v>1</v>
      </c>
      <c r="F21">
        <v>1</v>
      </c>
      <c r="G21" t="s">
        <v>12</v>
      </c>
      <c r="H21" t="s">
        <v>13</v>
      </c>
      <c r="I21">
        <v>1.23E-2</v>
      </c>
      <c r="J21">
        <v>0.19900000000000001</v>
      </c>
      <c r="K21">
        <v>2.5</v>
      </c>
      <c r="L21" t="s">
        <v>14</v>
      </c>
      <c r="M21" t="s">
        <v>13</v>
      </c>
      <c r="N21">
        <v>6.6500000000000004E-2</v>
      </c>
      <c r="O21">
        <v>1.04</v>
      </c>
      <c r="P21">
        <v>25</v>
      </c>
      <c r="Q21" s="4"/>
      <c r="R21" s="4">
        <v>1</v>
      </c>
      <c r="S21" s="4">
        <v>1</v>
      </c>
      <c r="T21" s="4"/>
      <c r="U21" s="4">
        <f t="shared" si="1"/>
        <v>2.5</v>
      </c>
      <c r="V21" s="4">
        <f t="shared" si="2"/>
        <v>2.5</v>
      </c>
      <c r="W21" s="4">
        <f t="shared" si="3"/>
        <v>2.5</v>
      </c>
      <c r="X21" s="4"/>
      <c r="Y21" s="4"/>
      <c r="Z21" s="4"/>
      <c r="AA21" s="4"/>
      <c r="AB21" s="5"/>
      <c r="AC21" s="5"/>
      <c r="AD21" s="4">
        <v>1</v>
      </c>
      <c r="AE21" s="4"/>
      <c r="AF21" s="4">
        <f t="shared" si="0"/>
        <v>25</v>
      </c>
      <c r="AG21" s="4">
        <f t="shared" si="4"/>
        <v>25</v>
      </c>
      <c r="AH21" s="4">
        <f t="shared" si="5"/>
        <v>25</v>
      </c>
      <c r="AI21" s="4"/>
      <c r="AJ21" s="4"/>
      <c r="AK21" s="4"/>
      <c r="AL21" s="4"/>
      <c r="AM21" s="5"/>
      <c r="AN21" s="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1">
        <v>43878</v>
      </c>
      <c r="B22" t="s">
        <v>208</v>
      </c>
      <c r="C22" t="s">
        <v>29</v>
      </c>
      <c r="D22" t="s">
        <v>20</v>
      </c>
      <c r="E22">
        <v>1</v>
      </c>
      <c r="F22">
        <v>1</v>
      </c>
      <c r="G22" t="s">
        <v>12</v>
      </c>
      <c r="H22" t="s">
        <v>13</v>
      </c>
      <c r="I22">
        <v>1.18E-2</v>
      </c>
      <c r="J22">
        <v>0.17799999999999999</v>
      </c>
      <c r="K22">
        <v>2.5</v>
      </c>
      <c r="L22" t="s">
        <v>14</v>
      </c>
      <c r="M22" t="s">
        <v>13</v>
      </c>
      <c r="N22">
        <v>6.5199999999999994E-2</v>
      </c>
      <c r="O22">
        <v>1.03</v>
      </c>
      <c r="P22">
        <v>25</v>
      </c>
      <c r="Q22" s="4"/>
      <c r="R22" s="4">
        <v>1</v>
      </c>
      <c r="S22" s="4">
        <v>1</v>
      </c>
      <c r="T22" s="4"/>
      <c r="U22" s="4">
        <f t="shared" si="1"/>
        <v>2.5</v>
      </c>
      <c r="V22" s="4">
        <f t="shared" si="2"/>
        <v>2.5</v>
      </c>
      <c r="W22" s="4">
        <f t="shared" si="3"/>
        <v>2.5</v>
      </c>
      <c r="X22" s="5"/>
      <c r="Y22" s="5"/>
      <c r="Z22" s="4"/>
      <c r="AA22" s="4"/>
      <c r="AB22" s="4"/>
      <c r="AC22" s="4"/>
      <c r="AD22" s="4">
        <v>1</v>
      </c>
      <c r="AE22" s="4"/>
      <c r="AF22" s="4">
        <f t="shared" si="0"/>
        <v>25</v>
      </c>
      <c r="AG22" s="4">
        <f t="shared" si="4"/>
        <v>25</v>
      </c>
      <c r="AH22" s="4">
        <f t="shared" si="5"/>
        <v>25</v>
      </c>
      <c r="AI22" s="5"/>
      <c r="AJ22" s="5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1">
        <v>43878</v>
      </c>
      <c r="B23" t="s">
        <v>208</v>
      </c>
      <c r="C23" t="s">
        <v>30</v>
      </c>
      <c r="D23" t="s">
        <v>15</v>
      </c>
      <c r="E23">
        <v>1</v>
      </c>
      <c r="F23">
        <v>1</v>
      </c>
      <c r="G23" t="s">
        <v>12</v>
      </c>
      <c r="H23" t="s">
        <v>13</v>
      </c>
      <c r="I23">
        <v>2.6200000000000001E-2</v>
      </c>
      <c r="J23">
        <v>0.156</v>
      </c>
      <c r="K23">
        <v>0</v>
      </c>
      <c r="L23" t="s">
        <v>14</v>
      </c>
      <c r="M23" t="s">
        <v>13</v>
      </c>
      <c r="N23">
        <v>-3.0500000000000002E-3</v>
      </c>
      <c r="O23">
        <v>-1.3599999999999999E-2</v>
      </c>
      <c r="P23">
        <v>0</v>
      </c>
      <c r="Q23" s="4"/>
      <c r="R23" s="4">
        <v>1</v>
      </c>
      <c r="S23" s="4">
        <v>1</v>
      </c>
      <c r="T23" s="4"/>
      <c r="U23" s="4">
        <f t="shared" si="1"/>
        <v>0</v>
      </c>
      <c r="V23" s="4">
        <f t="shared" si="2"/>
        <v>0</v>
      </c>
      <c r="W23" s="4">
        <f t="shared" si="3"/>
        <v>0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si="0"/>
        <v>0</v>
      </c>
      <c r="AG23" s="4">
        <f t="shared" si="4"/>
        <v>0</v>
      </c>
      <c r="AH23" s="4">
        <f t="shared" si="5"/>
        <v>0</v>
      </c>
      <c r="AI23" s="5"/>
      <c r="AJ23" s="5"/>
      <c r="AK23" s="4"/>
      <c r="AL23" s="4"/>
      <c r="AM23" s="5"/>
      <c r="AN23" s="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1">
        <v>43878</v>
      </c>
      <c r="B24" t="s">
        <v>208</v>
      </c>
      <c r="C24" t="s">
        <v>30</v>
      </c>
      <c r="D24" t="s">
        <v>15</v>
      </c>
      <c r="E24">
        <v>1</v>
      </c>
      <c r="F24">
        <v>1</v>
      </c>
      <c r="G24" t="s">
        <v>12</v>
      </c>
      <c r="H24" t="s">
        <v>13</v>
      </c>
      <c r="I24">
        <v>6.0800000000000003E-3</v>
      </c>
      <c r="J24">
        <v>8.8999999999999996E-2</v>
      </c>
      <c r="K24">
        <v>0</v>
      </c>
      <c r="L24" t="s">
        <v>14</v>
      </c>
      <c r="M24" t="s">
        <v>13</v>
      </c>
      <c r="N24">
        <v>3.3700000000000002E-3</v>
      </c>
      <c r="O24">
        <v>4.3200000000000002E-2</v>
      </c>
      <c r="P24">
        <v>0</v>
      </c>
      <c r="Q24" s="4"/>
      <c r="R24" s="4">
        <v>1</v>
      </c>
      <c r="S24" s="4">
        <v>1</v>
      </c>
      <c r="T24" s="4"/>
      <c r="U24" s="4">
        <f t="shared" si="1"/>
        <v>0</v>
      </c>
      <c r="V24" s="4">
        <f t="shared" si="2"/>
        <v>0</v>
      </c>
      <c r="W24" s="4">
        <f t="shared" si="3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0"/>
        <v>0</v>
      </c>
      <c r="AG24" s="4">
        <f t="shared" si="4"/>
        <v>0</v>
      </c>
      <c r="AH24" s="4">
        <f t="shared" si="5"/>
        <v>0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1">
        <v>43878</v>
      </c>
      <c r="B25" t="s">
        <v>208</v>
      </c>
      <c r="C25" t="s">
        <v>30</v>
      </c>
      <c r="D25" t="s">
        <v>15</v>
      </c>
      <c r="E25">
        <v>1</v>
      </c>
      <c r="F25">
        <v>1</v>
      </c>
      <c r="G25" t="s">
        <v>12</v>
      </c>
      <c r="H25" t="s">
        <v>13</v>
      </c>
      <c r="I25">
        <v>4.96E-3</v>
      </c>
      <c r="J25">
        <v>7.2700000000000001E-2</v>
      </c>
      <c r="K25">
        <v>0</v>
      </c>
      <c r="L25" t="s">
        <v>14</v>
      </c>
      <c r="M25" t="s">
        <v>13</v>
      </c>
      <c r="N25">
        <v>-2.5300000000000001E-3</v>
      </c>
      <c r="O25">
        <v>-1.03E-2</v>
      </c>
      <c r="P25">
        <v>0</v>
      </c>
      <c r="Q25" s="4"/>
      <c r="R25" s="4">
        <v>1</v>
      </c>
      <c r="S25" s="4">
        <v>1</v>
      </c>
      <c r="T25" s="4"/>
      <c r="U25" s="4">
        <f t="shared" si="1"/>
        <v>0</v>
      </c>
      <c r="V25" s="4">
        <f t="shared" si="2"/>
        <v>0</v>
      </c>
      <c r="W25" s="4">
        <f t="shared" si="3"/>
        <v>0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0"/>
        <v>0</v>
      </c>
      <c r="AG25" s="4">
        <f t="shared" si="4"/>
        <v>0</v>
      </c>
      <c r="AH25" s="4">
        <f t="shared" si="5"/>
        <v>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1">
        <v>43878</v>
      </c>
      <c r="B26" t="s">
        <v>208</v>
      </c>
      <c r="C26" t="s">
        <v>157</v>
      </c>
      <c r="D26" t="s">
        <v>20</v>
      </c>
      <c r="E26">
        <v>1</v>
      </c>
      <c r="F26">
        <v>1</v>
      </c>
      <c r="G26" t="s">
        <v>12</v>
      </c>
      <c r="H26" t="s">
        <v>13</v>
      </c>
      <c r="I26">
        <v>1.24E-2</v>
      </c>
      <c r="J26">
        <v>0.188</v>
      </c>
      <c r="K26">
        <v>2.21</v>
      </c>
      <c r="L26" t="s">
        <v>14</v>
      </c>
      <c r="M26" t="s">
        <v>13</v>
      </c>
      <c r="N26">
        <v>6.5600000000000006E-2</v>
      </c>
      <c r="O26">
        <v>0.98099999999999998</v>
      </c>
      <c r="P26">
        <v>23.8</v>
      </c>
      <c r="Q26" s="4"/>
      <c r="R26" s="4">
        <v>1</v>
      </c>
      <c r="S26" s="4">
        <v>1</v>
      </c>
      <c r="T26" s="4"/>
      <c r="U26" s="4">
        <f t="shared" si="1"/>
        <v>2.21</v>
      </c>
      <c r="V26" s="4">
        <f t="shared" si="2"/>
        <v>2.21</v>
      </c>
      <c r="W26" s="4">
        <f t="shared" si="3"/>
        <v>2.21</v>
      </c>
      <c r="X26" s="5"/>
      <c r="Y26" s="5"/>
      <c r="Z26" s="4"/>
      <c r="AA26" s="4"/>
      <c r="AB26" s="4"/>
      <c r="AC26" s="4"/>
      <c r="AD26" s="4">
        <v>1</v>
      </c>
      <c r="AE26" s="4"/>
      <c r="AF26" s="4">
        <f t="shared" si="0"/>
        <v>23.8</v>
      </c>
      <c r="AG26" s="4">
        <f t="shared" si="4"/>
        <v>23.8</v>
      </c>
      <c r="AH26" s="4">
        <f t="shared" si="5"/>
        <v>23.8</v>
      </c>
      <c r="AI26" s="5"/>
      <c r="AJ26" s="5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1">
        <v>43878</v>
      </c>
      <c r="B27" t="s">
        <v>208</v>
      </c>
      <c r="C27" t="s">
        <v>157</v>
      </c>
      <c r="D27" t="s">
        <v>20</v>
      </c>
      <c r="E27">
        <v>1</v>
      </c>
      <c r="F27">
        <v>1</v>
      </c>
      <c r="G27" t="s">
        <v>12</v>
      </c>
      <c r="H27" t="s">
        <v>13</v>
      </c>
      <c r="I27">
        <v>1.3899999999999999E-2</v>
      </c>
      <c r="J27">
        <v>0.25900000000000001</v>
      </c>
      <c r="K27">
        <v>3.36</v>
      </c>
      <c r="L27" t="s">
        <v>14</v>
      </c>
      <c r="M27" t="s">
        <v>13</v>
      </c>
      <c r="N27">
        <v>6.6600000000000006E-2</v>
      </c>
      <c r="O27">
        <v>1.05</v>
      </c>
      <c r="P27">
        <v>25.4</v>
      </c>
      <c r="Q27" s="4"/>
      <c r="R27" s="4">
        <v>1</v>
      </c>
      <c r="S27" s="4">
        <v>1</v>
      </c>
      <c r="T27" s="4"/>
      <c r="U27" s="4">
        <f t="shared" si="1"/>
        <v>3.36</v>
      </c>
      <c r="V27" s="4">
        <f t="shared" si="2"/>
        <v>3.36</v>
      </c>
      <c r="W27" s="4">
        <f t="shared" si="3"/>
        <v>3.36</v>
      </c>
      <c r="X27" s="4"/>
      <c r="Y27" s="4"/>
      <c r="Z27" s="5"/>
      <c r="AA27" s="5"/>
      <c r="AB27" s="5"/>
      <c r="AC27" s="5"/>
      <c r="AD27" s="4">
        <v>1</v>
      </c>
      <c r="AE27" s="4"/>
      <c r="AF27" s="4">
        <f t="shared" si="0"/>
        <v>25.4</v>
      </c>
      <c r="AG27" s="4">
        <f t="shared" si="4"/>
        <v>25.4</v>
      </c>
      <c r="AH27" s="4">
        <f t="shared" si="5"/>
        <v>25.4</v>
      </c>
      <c r="AI27" s="4"/>
      <c r="AJ27" s="4"/>
      <c r="AK27" s="5"/>
      <c r="AL27" s="5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1">
        <v>43878</v>
      </c>
      <c r="B28" t="s">
        <v>208</v>
      </c>
      <c r="C28" t="s">
        <v>157</v>
      </c>
      <c r="D28" t="s">
        <v>20</v>
      </c>
      <c r="E28">
        <v>1</v>
      </c>
      <c r="F28">
        <v>1</v>
      </c>
      <c r="G28" t="s">
        <v>12</v>
      </c>
      <c r="H28" t="s">
        <v>13</v>
      </c>
      <c r="I28">
        <v>1.6E-2</v>
      </c>
      <c r="J28">
        <v>0.32100000000000001</v>
      </c>
      <c r="K28">
        <v>4.38</v>
      </c>
      <c r="L28" t="s">
        <v>14</v>
      </c>
      <c r="M28" t="s">
        <v>13</v>
      </c>
      <c r="N28">
        <v>6.5699999999999995E-2</v>
      </c>
      <c r="O28">
        <v>1.05</v>
      </c>
      <c r="P28">
        <v>25.5</v>
      </c>
      <c r="Q28" s="4"/>
      <c r="R28" s="4">
        <v>1</v>
      </c>
      <c r="S28" s="4">
        <v>1</v>
      </c>
      <c r="T28" s="4"/>
      <c r="U28" s="4">
        <f t="shared" si="1"/>
        <v>4.38</v>
      </c>
      <c r="V28" s="4">
        <f t="shared" si="2"/>
        <v>4.38</v>
      </c>
      <c r="W28" s="4">
        <f t="shared" si="3"/>
        <v>4.38</v>
      </c>
      <c r="X28" s="5"/>
      <c r="Y28" s="5"/>
      <c r="Z28" s="5"/>
      <c r="AA28" s="5"/>
      <c r="AB28" s="4"/>
      <c r="AC28" s="4"/>
      <c r="AD28" s="4">
        <v>1</v>
      </c>
      <c r="AE28" s="4"/>
      <c r="AF28" s="4">
        <f t="shared" si="0"/>
        <v>25.5</v>
      </c>
      <c r="AG28" s="4">
        <f t="shared" si="4"/>
        <v>25.5</v>
      </c>
      <c r="AH28" s="4">
        <f t="shared" si="5"/>
        <v>25.5</v>
      </c>
      <c r="AI28" s="5"/>
      <c r="AJ28" s="5"/>
      <c r="AK28" s="5"/>
      <c r="AL28" s="5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1">
        <v>43878</v>
      </c>
      <c r="B29" t="s">
        <v>208</v>
      </c>
      <c r="C29" t="s">
        <v>157</v>
      </c>
      <c r="D29" t="s">
        <v>20</v>
      </c>
      <c r="E29">
        <v>1</v>
      </c>
      <c r="F29">
        <v>1</v>
      </c>
      <c r="G29" t="s">
        <v>12</v>
      </c>
      <c r="H29" t="s">
        <v>13</v>
      </c>
      <c r="I29">
        <v>1.5100000000000001E-2</v>
      </c>
      <c r="J29">
        <v>0.24399999999999999</v>
      </c>
      <c r="K29">
        <v>3.12</v>
      </c>
      <c r="L29" t="s">
        <v>14</v>
      </c>
      <c r="M29" t="s">
        <v>13</v>
      </c>
      <c r="N29">
        <v>6.6900000000000001E-2</v>
      </c>
      <c r="O29">
        <v>0.999</v>
      </c>
      <c r="P29">
        <v>24.3</v>
      </c>
      <c r="Q29" s="4"/>
      <c r="R29" s="4">
        <v>1</v>
      </c>
      <c r="S29" s="4">
        <v>1</v>
      </c>
      <c r="T29" s="4"/>
      <c r="U29" s="4">
        <f t="shared" si="1"/>
        <v>3.12</v>
      </c>
      <c r="V29" s="4">
        <f t="shared" si="2"/>
        <v>3.12</v>
      </c>
      <c r="W29" s="4">
        <f t="shared" si="3"/>
        <v>3.12</v>
      </c>
      <c r="X29" s="5"/>
      <c r="Y29" s="5"/>
      <c r="Z29" s="5"/>
      <c r="AA29" s="5"/>
      <c r="AB29" s="4"/>
      <c r="AC29" s="4"/>
      <c r="AD29" s="4">
        <v>1</v>
      </c>
      <c r="AE29" s="4"/>
      <c r="AF29" s="4">
        <f t="shared" si="0"/>
        <v>24.3</v>
      </c>
      <c r="AG29" s="4">
        <f t="shared" si="4"/>
        <v>24.3</v>
      </c>
      <c r="AH29" s="4">
        <f t="shared" si="5"/>
        <v>24.3</v>
      </c>
      <c r="AI29" s="5"/>
      <c r="AJ29" s="5"/>
      <c r="AK29" s="5"/>
      <c r="AL29" s="5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1">
        <v>43878</v>
      </c>
      <c r="B30" t="s">
        <v>208</v>
      </c>
      <c r="C30" t="s">
        <v>157</v>
      </c>
      <c r="D30" t="s">
        <v>20</v>
      </c>
      <c r="E30">
        <v>1</v>
      </c>
      <c r="F30">
        <v>1</v>
      </c>
      <c r="G30" t="s">
        <v>12</v>
      </c>
      <c r="H30" t="s">
        <v>13</v>
      </c>
      <c r="I30">
        <v>1.12E-2</v>
      </c>
      <c r="J30">
        <v>0.17</v>
      </c>
      <c r="K30">
        <v>1.92</v>
      </c>
      <c r="L30" t="s">
        <v>14</v>
      </c>
      <c r="M30" t="s">
        <v>13</v>
      </c>
      <c r="N30">
        <v>6.6400000000000001E-2</v>
      </c>
      <c r="O30">
        <v>1.05</v>
      </c>
      <c r="P30">
        <v>25.5</v>
      </c>
      <c r="Q30" s="4"/>
      <c r="R30" s="4">
        <v>1</v>
      </c>
      <c r="S30" s="4">
        <v>1</v>
      </c>
      <c r="T30" s="4"/>
      <c r="U30" s="4">
        <f t="shared" si="1"/>
        <v>1.92</v>
      </c>
      <c r="V30" s="4">
        <f t="shared" si="2"/>
        <v>1.92</v>
      </c>
      <c r="W30" s="4">
        <f t="shared" si="3"/>
        <v>1.92</v>
      </c>
      <c r="X30" s="5"/>
      <c r="Y30" s="5"/>
      <c r="Z30" s="4"/>
      <c r="AA30" s="4"/>
      <c r="AB30" s="4"/>
      <c r="AC30" s="4"/>
      <c r="AD30" s="4">
        <v>1</v>
      </c>
      <c r="AE30" s="4"/>
      <c r="AF30" s="4">
        <f t="shared" si="0"/>
        <v>25.5</v>
      </c>
      <c r="AG30" s="4">
        <f t="shared" si="4"/>
        <v>25.5</v>
      </c>
      <c r="AH30" s="4">
        <f t="shared" si="5"/>
        <v>25.5</v>
      </c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1">
        <v>43878</v>
      </c>
      <c r="B31" t="s">
        <v>208</v>
      </c>
      <c r="C31" t="s">
        <v>157</v>
      </c>
      <c r="D31" t="s">
        <v>20</v>
      </c>
      <c r="E31">
        <v>1</v>
      </c>
      <c r="F31">
        <v>1</v>
      </c>
      <c r="G31" t="s">
        <v>12</v>
      </c>
      <c r="H31" t="s">
        <v>13</v>
      </c>
      <c r="I31">
        <v>1.24E-2</v>
      </c>
      <c r="J31">
        <v>0.17599999999999999</v>
      </c>
      <c r="K31">
        <v>2.0099999999999998</v>
      </c>
      <c r="L31" t="s">
        <v>14</v>
      </c>
      <c r="M31" t="s">
        <v>13</v>
      </c>
      <c r="N31">
        <v>6.6600000000000006E-2</v>
      </c>
      <c r="O31">
        <v>1.04</v>
      </c>
      <c r="P31">
        <v>25.3</v>
      </c>
      <c r="Q31" s="4"/>
      <c r="R31" s="4">
        <v>1</v>
      </c>
      <c r="S31" s="4">
        <v>1</v>
      </c>
      <c r="T31" s="4"/>
      <c r="U31" s="4">
        <f t="shared" si="1"/>
        <v>2.0099999999999998</v>
      </c>
      <c r="V31" s="4">
        <f t="shared" si="2"/>
        <v>2.0099999999999998</v>
      </c>
      <c r="W31" s="4">
        <f t="shared" si="3"/>
        <v>2.0099999999999998</v>
      </c>
      <c r="X31" s="4"/>
      <c r="Y31" s="4"/>
      <c r="Z31" s="5"/>
      <c r="AA31" s="5"/>
      <c r="AB31" s="4"/>
      <c r="AC31" s="4"/>
      <c r="AD31" s="4">
        <v>1</v>
      </c>
      <c r="AE31" s="4"/>
      <c r="AF31" s="4">
        <f t="shared" si="0"/>
        <v>25.3</v>
      </c>
      <c r="AG31" s="4">
        <f t="shared" si="4"/>
        <v>25.3</v>
      </c>
      <c r="AH31" s="4">
        <f t="shared" si="5"/>
        <v>25.3</v>
      </c>
      <c r="AI31" s="4"/>
      <c r="AJ31" s="4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1">
        <v>43878</v>
      </c>
      <c r="B32" t="s">
        <v>208</v>
      </c>
      <c r="C32" t="s">
        <v>157</v>
      </c>
      <c r="D32" t="s">
        <v>20</v>
      </c>
      <c r="E32">
        <v>1</v>
      </c>
      <c r="F32">
        <v>1</v>
      </c>
      <c r="G32" t="s">
        <v>12</v>
      </c>
      <c r="H32" t="s">
        <v>13</v>
      </c>
      <c r="I32">
        <v>1.3299999999999999E-2</v>
      </c>
      <c r="J32">
        <v>0.23499999999999999</v>
      </c>
      <c r="K32">
        <v>2.97</v>
      </c>
      <c r="L32" t="s">
        <v>14</v>
      </c>
      <c r="M32" t="s">
        <v>13</v>
      </c>
      <c r="N32">
        <v>6.4299999999999996E-2</v>
      </c>
      <c r="O32">
        <v>1.02</v>
      </c>
      <c r="P32">
        <v>24.9</v>
      </c>
      <c r="Q32" s="4"/>
      <c r="R32" s="4">
        <v>1</v>
      </c>
      <c r="S32" s="4">
        <v>1</v>
      </c>
      <c r="T32" s="4"/>
      <c r="U32" s="4">
        <f t="shared" si="1"/>
        <v>2.97</v>
      </c>
      <c r="V32" s="4">
        <f t="shared" si="2"/>
        <v>2.97</v>
      </c>
      <c r="W32" s="4">
        <f t="shared" si="3"/>
        <v>2.97</v>
      </c>
      <c r="X32" s="4"/>
      <c r="Y32" s="4"/>
      <c r="Z32" s="4"/>
      <c r="AA32" s="4"/>
      <c r="AB32" s="5"/>
      <c r="AC32" s="5"/>
      <c r="AD32" s="4">
        <v>1</v>
      </c>
      <c r="AE32" s="4"/>
      <c r="AF32" s="4">
        <f t="shared" si="0"/>
        <v>24.9</v>
      </c>
      <c r="AG32" s="4">
        <f t="shared" si="4"/>
        <v>24.9</v>
      </c>
      <c r="AH32" s="4">
        <f t="shared" si="5"/>
        <v>24.9</v>
      </c>
      <c r="AI32" s="4"/>
      <c r="AJ32" s="4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1">
        <v>43878</v>
      </c>
      <c r="B33" t="s">
        <v>208</v>
      </c>
      <c r="C33" t="s">
        <v>157</v>
      </c>
      <c r="D33" t="s">
        <v>20</v>
      </c>
      <c r="E33">
        <v>1</v>
      </c>
      <c r="F33">
        <v>1</v>
      </c>
      <c r="G33" t="s">
        <v>12</v>
      </c>
      <c r="H33" t="s">
        <v>13</v>
      </c>
      <c r="I33">
        <v>1.72E-2</v>
      </c>
      <c r="J33">
        <v>0.17299999999999999</v>
      </c>
      <c r="K33">
        <v>1.96</v>
      </c>
      <c r="L33" t="s">
        <v>14</v>
      </c>
      <c r="M33" t="s">
        <v>13</v>
      </c>
      <c r="N33">
        <v>6.7699999999999996E-2</v>
      </c>
      <c r="O33">
        <v>1.05</v>
      </c>
      <c r="P33">
        <v>25.5</v>
      </c>
      <c r="Q33" s="4"/>
      <c r="R33" s="4">
        <v>1</v>
      </c>
      <c r="S33" s="4">
        <v>1</v>
      </c>
      <c r="T33" s="4"/>
      <c r="U33" s="4">
        <f t="shared" si="1"/>
        <v>1.96</v>
      </c>
      <c r="V33" s="4">
        <f t="shared" si="2"/>
        <v>1.96</v>
      </c>
      <c r="W33" s="4">
        <f t="shared" si="3"/>
        <v>1.96</v>
      </c>
      <c r="X33" s="5"/>
      <c r="Y33" s="5"/>
      <c r="Z33" s="4"/>
      <c r="AA33" s="4"/>
      <c r="AB33" s="5"/>
      <c r="AC33" s="5"/>
      <c r="AD33" s="4">
        <v>1</v>
      </c>
      <c r="AE33" s="4"/>
      <c r="AF33" s="4">
        <f t="shared" si="0"/>
        <v>25.5</v>
      </c>
      <c r="AG33" s="4">
        <f t="shared" si="4"/>
        <v>25.5</v>
      </c>
      <c r="AH33" s="4">
        <f t="shared" si="5"/>
        <v>25.5</v>
      </c>
      <c r="AI33" s="5"/>
      <c r="AJ33" s="5"/>
      <c r="AK33" s="4"/>
      <c r="AL33" s="4"/>
      <c r="AM33" s="5"/>
      <c r="AN33" s="5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1">
        <v>43878</v>
      </c>
      <c r="B34" t="s">
        <v>208</v>
      </c>
      <c r="C34" t="s">
        <v>157</v>
      </c>
      <c r="D34" t="s">
        <v>20</v>
      </c>
      <c r="E34">
        <v>1</v>
      </c>
      <c r="F34">
        <v>1</v>
      </c>
      <c r="G34" t="s">
        <v>12</v>
      </c>
      <c r="H34" t="s">
        <v>13</v>
      </c>
      <c r="I34">
        <v>1.3599999999999999E-2</v>
      </c>
      <c r="J34">
        <v>0.23100000000000001</v>
      </c>
      <c r="K34">
        <v>2.91</v>
      </c>
      <c r="L34" t="s">
        <v>14</v>
      </c>
      <c r="M34" t="s">
        <v>13</v>
      </c>
      <c r="N34">
        <v>6.6000000000000003E-2</v>
      </c>
      <c r="O34">
        <v>1.02</v>
      </c>
      <c r="P34">
        <v>24.7</v>
      </c>
      <c r="Q34" s="4"/>
      <c r="R34" s="4">
        <v>1</v>
      </c>
      <c r="S34" s="4">
        <v>1</v>
      </c>
      <c r="T34" s="4"/>
      <c r="U34" s="4">
        <f t="shared" si="1"/>
        <v>2.91</v>
      </c>
      <c r="V34" s="4">
        <f t="shared" si="2"/>
        <v>2.91</v>
      </c>
      <c r="W34" s="4">
        <f t="shared" si="3"/>
        <v>2.91</v>
      </c>
      <c r="X34" s="5"/>
      <c r="Y34" s="5"/>
      <c r="Z34" s="4"/>
      <c r="AA34" s="4"/>
      <c r="AB34" s="4"/>
      <c r="AC34" s="4"/>
      <c r="AD34" s="4">
        <v>1</v>
      </c>
      <c r="AE34" s="4"/>
      <c r="AF34" s="4">
        <f t="shared" si="0"/>
        <v>24.7</v>
      </c>
      <c r="AG34" s="4">
        <f t="shared" si="4"/>
        <v>24.7</v>
      </c>
      <c r="AH34" s="4">
        <f t="shared" si="5"/>
        <v>24.7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1">
        <v>43878</v>
      </c>
      <c r="B35" t="s">
        <v>209</v>
      </c>
      <c r="C35" t="s">
        <v>54</v>
      </c>
      <c r="D35">
        <v>1</v>
      </c>
      <c r="E35">
        <v>1</v>
      </c>
      <c r="F35">
        <v>1</v>
      </c>
      <c r="G35" t="s">
        <v>12</v>
      </c>
      <c r="H35" t="s">
        <v>13</v>
      </c>
      <c r="I35">
        <v>3.44E-2</v>
      </c>
      <c r="J35">
        <v>0.495</v>
      </c>
      <c r="K35">
        <v>6.42</v>
      </c>
      <c r="L35" t="s">
        <v>14</v>
      </c>
      <c r="M35" t="s">
        <v>13</v>
      </c>
      <c r="N35">
        <v>0.92800000000000005</v>
      </c>
      <c r="O35">
        <v>14.3</v>
      </c>
      <c r="P35">
        <v>341</v>
      </c>
      <c r="Q35" s="4"/>
      <c r="R35" s="4">
        <v>1.5</v>
      </c>
      <c r="S35" s="4">
        <v>1</v>
      </c>
      <c r="T35" s="4"/>
      <c r="U35" s="4">
        <f t="shared" si="1"/>
        <v>6.42</v>
      </c>
      <c r="V35" s="4">
        <f t="shared" si="2"/>
        <v>-0.48000000000000043</v>
      </c>
      <c r="W35" s="4">
        <f t="shared" si="3"/>
        <v>-0.72000000000000064</v>
      </c>
      <c r="X35" s="4"/>
      <c r="Y35" s="4"/>
      <c r="Z35" s="4"/>
      <c r="AA35" s="4"/>
      <c r="AB35" s="5"/>
      <c r="AC35" s="5"/>
      <c r="AD35" s="4">
        <v>1</v>
      </c>
      <c r="AE35" s="4"/>
      <c r="AF35" s="4">
        <f t="shared" si="0"/>
        <v>341</v>
      </c>
      <c r="AG35" s="4">
        <f t="shared" si="4"/>
        <v>-22</v>
      </c>
      <c r="AH35" s="4">
        <f t="shared" si="5"/>
        <v>-33</v>
      </c>
      <c r="AI35" s="4"/>
      <c r="AJ35" s="4"/>
      <c r="AK35" s="4"/>
      <c r="AL35" s="4"/>
      <c r="AM35" s="5"/>
      <c r="AN35" s="5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1">
        <v>43878</v>
      </c>
      <c r="B36" t="s">
        <v>209</v>
      </c>
      <c r="C36" t="s">
        <v>55</v>
      </c>
      <c r="D36">
        <v>2</v>
      </c>
      <c r="E36">
        <v>1</v>
      </c>
      <c r="F36">
        <v>1</v>
      </c>
      <c r="G36" t="s">
        <v>12</v>
      </c>
      <c r="H36" t="s">
        <v>13</v>
      </c>
      <c r="I36">
        <v>4.8099999999999997E-2</v>
      </c>
      <c r="J36">
        <v>0.51500000000000001</v>
      </c>
      <c r="K36">
        <v>6.71</v>
      </c>
      <c r="L36" t="s">
        <v>14</v>
      </c>
      <c r="M36" t="s">
        <v>13</v>
      </c>
      <c r="N36">
        <v>0.95299999999999996</v>
      </c>
      <c r="O36">
        <v>14.6</v>
      </c>
      <c r="P36">
        <v>350</v>
      </c>
      <c r="Q36" s="4"/>
      <c r="R36" s="4">
        <v>1.5</v>
      </c>
      <c r="S36" s="4">
        <v>1</v>
      </c>
      <c r="T36" s="4"/>
      <c r="U36" s="4">
        <f t="shared" si="1"/>
        <v>6.71</v>
      </c>
      <c r="V36" s="4">
        <f t="shared" si="2"/>
        <v>-0.19000000000000039</v>
      </c>
      <c r="W36" s="4">
        <f t="shared" si="3"/>
        <v>-0.28500000000000059</v>
      </c>
      <c r="X36" s="5"/>
      <c r="Y36" s="5"/>
      <c r="Z36" s="4"/>
      <c r="AA36" s="4"/>
      <c r="AB36" s="4"/>
      <c r="AC36" s="4"/>
      <c r="AD36" s="4">
        <v>1</v>
      </c>
      <c r="AE36" s="4"/>
      <c r="AF36" s="4">
        <f t="shared" si="0"/>
        <v>350</v>
      </c>
      <c r="AG36" s="4">
        <f t="shared" si="4"/>
        <v>-13</v>
      </c>
      <c r="AH36" s="4">
        <f t="shared" si="5"/>
        <v>-19.5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1">
        <v>43878</v>
      </c>
      <c r="B37" t="s">
        <v>209</v>
      </c>
      <c r="C37" t="s">
        <v>56</v>
      </c>
      <c r="D37">
        <v>3</v>
      </c>
      <c r="E37">
        <v>1</v>
      </c>
      <c r="F37">
        <v>1</v>
      </c>
      <c r="G37" t="s">
        <v>12</v>
      </c>
      <c r="H37" t="s">
        <v>13</v>
      </c>
      <c r="I37">
        <v>3.3799999999999997E-2</v>
      </c>
      <c r="J37">
        <v>0.47799999999999998</v>
      </c>
      <c r="K37">
        <v>6.18</v>
      </c>
      <c r="L37" t="s">
        <v>14</v>
      </c>
      <c r="M37" t="s">
        <v>13</v>
      </c>
      <c r="N37">
        <v>0.97599999999999998</v>
      </c>
      <c r="O37">
        <v>15</v>
      </c>
      <c r="P37">
        <v>359</v>
      </c>
      <c r="Q37" s="4"/>
      <c r="R37" s="4">
        <v>1.5</v>
      </c>
      <c r="S37" s="4">
        <v>1</v>
      </c>
      <c r="T37" s="4"/>
      <c r="U37" s="4">
        <f t="shared" si="1"/>
        <v>6.18</v>
      </c>
      <c r="V37" s="4">
        <f t="shared" si="2"/>
        <v>-0.72000000000000064</v>
      </c>
      <c r="W37" s="4">
        <f t="shared" si="3"/>
        <v>-1.080000000000001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0"/>
        <v>359</v>
      </c>
      <c r="AG37" s="4">
        <f t="shared" si="4"/>
        <v>-4</v>
      </c>
      <c r="AH37" s="4">
        <f t="shared" si="5"/>
        <v>-6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1">
        <v>43878</v>
      </c>
      <c r="B38" t="s">
        <v>209</v>
      </c>
      <c r="C38" t="s">
        <v>57</v>
      </c>
      <c r="D38">
        <v>4</v>
      </c>
      <c r="E38">
        <v>1</v>
      </c>
      <c r="F38">
        <v>1</v>
      </c>
      <c r="G38" t="s">
        <v>12</v>
      </c>
      <c r="H38" t="s">
        <v>13</v>
      </c>
      <c r="I38">
        <v>3.1E-2</v>
      </c>
      <c r="J38">
        <v>0.44900000000000001</v>
      </c>
      <c r="K38">
        <v>5.76</v>
      </c>
      <c r="L38" t="s">
        <v>14</v>
      </c>
      <c r="M38" t="s">
        <v>13</v>
      </c>
      <c r="N38">
        <v>0.94599999999999995</v>
      </c>
      <c r="O38">
        <v>14.5</v>
      </c>
      <c r="P38">
        <v>347</v>
      </c>
      <c r="Q38" s="4"/>
      <c r="R38" s="4">
        <v>1.5</v>
      </c>
      <c r="S38" s="4">
        <v>1</v>
      </c>
      <c r="T38" s="4"/>
      <c r="U38" s="4">
        <f t="shared" si="1"/>
        <v>5.76</v>
      </c>
      <c r="V38" s="4">
        <f t="shared" si="2"/>
        <v>-1.1400000000000006</v>
      </c>
      <c r="W38" s="4">
        <f t="shared" si="3"/>
        <v>-1.7100000000000009</v>
      </c>
      <c r="X38" s="4"/>
      <c r="Y38" s="4"/>
      <c r="Z38" s="7"/>
      <c r="AA38" s="7"/>
      <c r="AB38" s="4"/>
      <c r="AC38" s="4"/>
      <c r="AD38" s="4">
        <v>1</v>
      </c>
      <c r="AE38" s="4"/>
      <c r="AF38" s="4">
        <f t="shared" si="0"/>
        <v>347</v>
      </c>
      <c r="AG38" s="4">
        <f t="shared" si="4"/>
        <v>-16</v>
      </c>
      <c r="AH38" s="4">
        <f t="shared" si="5"/>
        <v>-24</v>
      </c>
      <c r="AI38" s="4"/>
      <c r="AJ38" s="4"/>
      <c r="AK38" s="7"/>
      <c r="AL38" s="7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1">
        <v>43878</v>
      </c>
      <c r="B39" t="s">
        <v>209</v>
      </c>
      <c r="C39" t="s">
        <v>58</v>
      </c>
      <c r="D39">
        <v>5</v>
      </c>
      <c r="E39">
        <v>1</v>
      </c>
      <c r="F39">
        <v>1</v>
      </c>
      <c r="G39" t="s">
        <v>12</v>
      </c>
      <c r="H39" t="s">
        <v>13</v>
      </c>
      <c r="I39">
        <v>3.5299999999999998E-2</v>
      </c>
      <c r="J39">
        <v>0.51900000000000002</v>
      </c>
      <c r="K39">
        <v>6.75</v>
      </c>
      <c r="L39" t="s">
        <v>14</v>
      </c>
      <c r="M39" t="s">
        <v>13</v>
      </c>
      <c r="N39">
        <v>0.94499999999999995</v>
      </c>
      <c r="O39">
        <v>14.6</v>
      </c>
      <c r="P39">
        <v>348</v>
      </c>
      <c r="Q39" s="4"/>
      <c r="R39" s="4">
        <v>1.5</v>
      </c>
      <c r="S39" s="4">
        <v>1</v>
      </c>
      <c r="T39" s="4"/>
      <c r="U39" s="4">
        <f t="shared" si="1"/>
        <v>6.75</v>
      </c>
      <c r="V39" s="4">
        <f t="shared" si="2"/>
        <v>-0.15000000000000036</v>
      </c>
      <c r="W39" s="4">
        <f t="shared" si="3"/>
        <v>-0.22500000000000053</v>
      </c>
      <c r="X39" s="5"/>
      <c r="Y39" s="5"/>
      <c r="Z39" s="4"/>
      <c r="AA39" s="4"/>
      <c r="AB39" s="5"/>
      <c r="AC39" s="5"/>
      <c r="AD39" s="4">
        <v>1</v>
      </c>
      <c r="AE39" s="4"/>
      <c r="AF39" s="4">
        <f t="shared" si="0"/>
        <v>348</v>
      </c>
      <c r="AG39" s="4">
        <f t="shared" si="4"/>
        <v>-15</v>
      </c>
      <c r="AH39" s="4">
        <f t="shared" si="5"/>
        <v>-22.5</v>
      </c>
      <c r="AI39" s="5"/>
      <c r="AJ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1">
        <v>43878</v>
      </c>
      <c r="B40" t="s">
        <v>209</v>
      </c>
      <c r="C40" t="s">
        <v>59</v>
      </c>
      <c r="D40">
        <v>6</v>
      </c>
      <c r="E40">
        <v>1</v>
      </c>
      <c r="F40">
        <v>1</v>
      </c>
      <c r="G40" t="s">
        <v>12</v>
      </c>
      <c r="H40" t="s">
        <v>13</v>
      </c>
      <c r="I40">
        <v>3.7600000000000001E-2</v>
      </c>
      <c r="J40">
        <v>0.55200000000000005</v>
      </c>
      <c r="K40">
        <v>7.23</v>
      </c>
      <c r="L40" t="s">
        <v>14</v>
      </c>
      <c r="M40" t="s">
        <v>13</v>
      </c>
      <c r="N40">
        <v>1</v>
      </c>
      <c r="O40">
        <v>15.2</v>
      </c>
      <c r="P40">
        <v>364</v>
      </c>
      <c r="Q40" s="4"/>
      <c r="R40" s="4">
        <v>1.5</v>
      </c>
      <c r="S40" s="4">
        <v>1</v>
      </c>
      <c r="T40" s="4"/>
      <c r="U40" s="4">
        <f t="shared" si="1"/>
        <v>7.23</v>
      </c>
      <c r="V40" s="4">
        <f t="shared" si="2"/>
        <v>0.33000000000000007</v>
      </c>
      <c r="W40" s="4">
        <f t="shared" si="3"/>
        <v>0.49500000000000011</v>
      </c>
      <c r="X40" s="5"/>
      <c r="Y40" s="5"/>
      <c r="Z40" s="4"/>
      <c r="AA40" s="4"/>
      <c r="AB40" s="7"/>
      <c r="AC40" s="7"/>
      <c r="AD40" s="4">
        <v>1</v>
      </c>
      <c r="AE40" s="4"/>
      <c r="AF40" s="4">
        <f t="shared" si="0"/>
        <v>364</v>
      </c>
      <c r="AG40" s="4">
        <f t="shared" si="4"/>
        <v>1</v>
      </c>
      <c r="AH40" s="4">
        <f t="shared" si="5"/>
        <v>1.5</v>
      </c>
      <c r="AI40" s="5"/>
      <c r="AJ40" s="5"/>
      <c r="AK40" s="4"/>
      <c r="AL40" s="4"/>
      <c r="AM40" s="7"/>
      <c r="AN40" s="7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1">
        <v>43878</v>
      </c>
      <c r="B41" t="s">
        <v>209</v>
      </c>
      <c r="C41" t="s">
        <v>60</v>
      </c>
      <c r="D41">
        <v>7</v>
      </c>
      <c r="E41">
        <v>1</v>
      </c>
      <c r="F41">
        <v>1</v>
      </c>
      <c r="G41" t="s">
        <v>12</v>
      </c>
      <c r="H41" t="s">
        <v>13</v>
      </c>
      <c r="I41">
        <v>3.9E-2</v>
      </c>
      <c r="J41">
        <v>0.59699999999999998</v>
      </c>
      <c r="K41">
        <v>7.88</v>
      </c>
      <c r="L41" t="s">
        <v>14</v>
      </c>
      <c r="M41" t="s">
        <v>13</v>
      </c>
      <c r="N41">
        <v>1.01</v>
      </c>
      <c r="O41">
        <v>15.6</v>
      </c>
      <c r="P41">
        <v>372</v>
      </c>
      <c r="Q41" s="4"/>
      <c r="R41" s="4">
        <v>1.5</v>
      </c>
      <c r="S41" s="4">
        <v>1</v>
      </c>
      <c r="T41" s="4"/>
      <c r="U41" s="4">
        <f t="shared" si="1"/>
        <v>7.88</v>
      </c>
      <c r="V41" s="4">
        <f t="shared" si="2"/>
        <v>0.97999999999999954</v>
      </c>
      <c r="W41" s="4">
        <f t="shared" si="3"/>
        <v>1.4699999999999993</v>
      </c>
      <c r="X41" s="4"/>
      <c r="Y41" s="4"/>
      <c r="Z41" s="5"/>
      <c r="AA41" s="5"/>
      <c r="AB41" s="5"/>
      <c r="AC41" s="5"/>
      <c r="AD41" s="4">
        <v>1</v>
      </c>
      <c r="AE41" s="4"/>
      <c r="AF41" s="4">
        <f t="shared" si="0"/>
        <v>372</v>
      </c>
      <c r="AG41" s="4">
        <f t="shared" si="4"/>
        <v>9</v>
      </c>
      <c r="AH41" s="4">
        <f t="shared" si="5"/>
        <v>13.5</v>
      </c>
      <c r="AI41" s="4"/>
      <c r="AJ41" s="4"/>
      <c r="AK41" s="5"/>
      <c r="AL41" s="5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1">
        <v>43878</v>
      </c>
      <c r="B42" t="s">
        <v>209</v>
      </c>
      <c r="C42" t="s">
        <v>61</v>
      </c>
      <c r="D42">
        <v>8</v>
      </c>
      <c r="E42">
        <v>1</v>
      </c>
      <c r="F42">
        <v>1</v>
      </c>
      <c r="G42" t="s">
        <v>12</v>
      </c>
      <c r="H42" t="s">
        <v>13</v>
      </c>
      <c r="I42">
        <v>4.1000000000000002E-2</v>
      </c>
      <c r="J42">
        <v>0.61299999999999999</v>
      </c>
      <c r="K42">
        <v>8.1</v>
      </c>
      <c r="L42" t="s">
        <v>14</v>
      </c>
      <c r="M42" t="s">
        <v>13</v>
      </c>
      <c r="N42">
        <v>1.06</v>
      </c>
      <c r="O42">
        <v>16.399999999999999</v>
      </c>
      <c r="P42">
        <v>391</v>
      </c>
      <c r="Q42" s="4"/>
      <c r="R42" s="4">
        <v>1.5</v>
      </c>
      <c r="S42" s="4">
        <v>1</v>
      </c>
      <c r="T42" s="4"/>
      <c r="U42" s="4">
        <f t="shared" si="1"/>
        <v>8.1</v>
      </c>
      <c r="V42" s="4">
        <f t="shared" si="2"/>
        <v>1.1999999999999993</v>
      </c>
      <c r="W42" s="4">
        <f t="shared" si="3"/>
        <v>1.7999999999999989</v>
      </c>
      <c r="X42" s="5"/>
      <c r="Y42" s="5"/>
      <c r="Z42" s="5"/>
      <c r="AA42" s="5"/>
      <c r="AB42" s="4"/>
      <c r="AC42" s="4"/>
      <c r="AD42" s="4">
        <v>1</v>
      </c>
      <c r="AE42" s="4"/>
      <c r="AF42" s="4">
        <f t="shared" si="0"/>
        <v>391</v>
      </c>
      <c r="AG42" s="4">
        <f t="shared" si="4"/>
        <v>28</v>
      </c>
      <c r="AH42" s="4">
        <f t="shared" si="5"/>
        <v>42</v>
      </c>
      <c r="AI42" s="5"/>
      <c r="AJ42" s="5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1">
        <v>43878</v>
      </c>
      <c r="B43" t="s">
        <v>209</v>
      </c>
      <c r="C43" t="s">
        <v>62</v>
      </c>
      <c r="D43">
        <v>9</v>
      </c>
      <c r="E43">
        <v>1</v>
      </c>
      <c r="F43">
        <v>1</v>
      </c>
      <c r="G43" t="s">
        <v>12</v>
      </c>
      <c r="H43" t="s">
        <v>13</v>
      </c>
      <c r="I43">
        <v>4.1799999999999997E-2</v>
      </c>
      <c r="J43">
        <v>0.70899999999999996</v>
      </c>
      <c r="K43">
        <v>9.48</v>
      </c>
      <c r="L43" t="s">
        <v>14</v>
      </c>
      <c r="M43" t="s">
        <v>13</v>
      </c>
      <c r="N43">
        <v>1.1599999999999999</v>
      </c>
      <c r="O43">
        <v>17.2</v>
      </c>
      <c r="P43">
        <v>411</v>
      </c>
      <c r="Q43" s="4"/>
      <c r="R43" s="4">
        <v>1.5</v>
      </c>
      <c r="S43" s="4">
        <v>1</v>
      </c>
      <c r="T43" s="4"/>
      <c r="U43" s="4">
        <f t="shared" si="1"/>
        <v>9.48</v>
      </c>
      <c r="V43" s="4">
        <f t="shared" si="2"/>
        <v>2.58</v>
      </c>
      <c r="W43" s="4">
        <f t="shared" si="3"/>
        <v>3.87</v>
      </c>
      <c r="X43" s="5"/>
      <c r="Y43" s="5"/>
      <c r="Z43" s="5"/>
      <c r="AA43" s="5"/>
      <c r="AB43" s="4"/>
      <c r="AC43" s="4"/>
      <c r="AD43" s="4">
        <v>1</v>
      </c>
      <c r="AE43" s="4"/>
      <c r="AF43" s="4">
        <f t="shared" si="0"/>
        <v>411</v>
      </c>
      <c r="AG43" s="4">
        <f t="shared" si="4"/>
        <v>48</v>
      </c>
      <c r="AH43" s="4">
        <f t="shared" si="5"/>
        <v>72</v>
      </c>
      <c r="AI43" s="5"/>
      <c r="AJ43" s="5"/>
      <c r="AK43" s="5"/>
      <c r="AL43" s="5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1">
        <v>43878</v>
      </c>
      <c r="B44" t="s">
        <v>209</v>
      </c>
      <c r="C44" t="s">
        <v>63</v>
      </c>
      <c r="D44">
        <v>10</v>
      </c>
      <c r="E44">
        <v>1</v>
      </c>
      <c r="F44">
        <v>1</v>
      </c>
      <c r="G44" t="s">
        <v>12</v>
      </c>
      <c r="H44" t="s">
        <v>13</v>
      </c>
      <c r="I44">
        <v>5.6300000000000003E-2</v>
      </c>
      <c r="J44">
        <v>1.1399999999999999</v>
      </c>
      <c r="K44">
        <v>15.8</v>
      </c>
      <c r="L44" t="s">
        <v>14</v>
      </c>
      <c r="M44" t="s">
        <v>13</v>
      </c>
      <c r="N44">
        <v>1.39</v>
      </c>
      <c r="O44">
        <v>21.4</v>
      </c>
      <c r="P44">
        <v>508</v>
      </c>
      <c r="Q44" s="4"/>
      <c r="R44" s="4">
        <v>1.5</v>
      </c>
      <c r="S44" s="4">
        <v>1</v>
      </c>
      <c r="T44" s="4"/>
      <c r="U44" s="4">
        <f t="shared" si="1"/>
        <v>15.8</v>
      </c>
      <c r="V44" s="4">
        <f t="shared" si="2"/>
        <v>8.9</v>
      </c>
      <c r="W44" s="4">
        <f t="shared" si="3"/>
        <v>13.350000000000001</v>
      </c>
      <c r="X44" s="5"/>
      <c r="Y44" s="5"/>
      <c r="Z44" s="4"/>
      <c r="AA44" s="4"/>
      <c r="AB44" s="4"/>
      <c r="AC44" s="4"/>
      <c r="AD44" s="4">
        <v>1</v>
      </c>
      <c r="AE44" s="4"/>
      <c r="AF44" s="4">
        <f t="shared" si="0"/>
        <v>508</v>
      </c>
      <c r="AG44" s="4">
        <f t="shared" si="4"/>
        <v>145</v>
      </c>
      <c r="AH44" s="4">
        <f t="shared" si="5"/>
        <v>217.5</v>
      </c>
      <c r="AI44" s="5"/>
      <c r="AJ44" s="5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1">
        <v>43878</v>
      </c>
      <c r="B45" t="s">
        <v>209</v>
      </c>
      <c r="C45" t="s">
        <v>158</v>
      </c>
      <c r="D45">
        <v>11</v>
      </c>
      <c r="E45">
        <v>1</v>
      </c>
      <c r="F45">
        <v>1</v>
      </c>
      <c r="G45" t="s">
        <v>12</v>
      </c>
      <c r="H45" t="s">
        <v>13</v>
      </c>
      <c r="I45">
        <v>8.9700000000000002E-2</v>
      </c>
      <c r="J45">
        <v>1.87</v>
      </c>
      <c r="K45">
        <v>27.1</v>
      </c>
      <c r="L45" t="s">
        <v>14</v>
      </c>
      <c r="M45" t="s">
        <v>13</v>
      </c>
      <c r="N45">
        <v>1.83</v>
      </c>
      <c r="O45">
        <v>28</v>
      </c>
      <c r="P45">
        <v>661</v>
      </c>
      <c r="Q45" s="4"/>
      <c r="R45" s="4">
        <v>1.5</v>
      </c>
      <c r="S45" s="4">
        <v>1</v>
      </c>
      <c r="T45" s="4"/>
      <c r="U45" s="4">
        <f t="shared" si="1"/>
        <v>27.1</v>
      </c>
      <c r="V45" s="4">
        <f t="shared" si="2"/>
        <v>20.200000000000003</v>
      </c>
      <c r="W45" s="4">
        <f t="shared" si="3"/>
        <v>30.300000000000004</v>
      </c>
      <c r="X45" s="5"/>
      <c r="Y45" s="5"/>
      <c r="Z45" s="7"/>
      <c r="AA45" s="7"/>
      <c r="AB45" s="4"/>
      <c r="AC45" s="4"/>
      <c r="AD45" s="4">
        <v>1</v>
      </c>
      <c r="AE45" s="4"/>
      <c r="AF45" s="4">
        <f t="shared" si="0"/>
        <v>661</v>
      </c>
      <c r="AG45" s="4">
        <f t="shared" si="4"/>
        <v>298</v>
      </c>
      <c r="AH45" s="4">
        <f t="shared" si="5"/>
        <v>447</v>
      </c>
      <c r="AI45" s="5"/>
      <c r="AJ45" s="5"/>
      <c r="AK45" s="7"/>
      <c r="AL45" s="7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1">
        <v>43878</v>
      </c>
      <c r="B46" t="s">
        <v>209</v>
      </c>
      <c r="C46" t="s">
        <v>159</v>
      </c>
      <c r="D46">
        <v>12</v>
      </c>
      <c r="E46">
        <v>1</v>
      </c>
      <c r="F46">
        <v>1</v>
      </c>
      <c r="G46" t="s">
        <v>12</v>
      </c>
      <c r="H46" t="s">
        <v>13</v>
      </c>
      <c r="I46">
        <v>0.183</v>
      </c>
      <c r="J46">
        <v>3.33</v>
      </c>
      <c r="K46">
        <v>51.5</v>
      </c>
      <c r="L46" t="s">
        <v>14</v>
      </c>
      <c r="M46" t="s">
        <v>13</v>
      </c>
      <c r="N46">
        <v>2.6</v>
      </c>
      <c r="O46">
        <v>39.9</v>
      </c>
      <c r="P46">
        <v>930</v>
      </c>
      <c r="Q46" s="4"/>
      <c r="R46" s="4">
        <v>1.5</v>
      </c>
      <c r="S46" s="4">
        <v>1</v>
      </c>
      <c r="T46" s="4"/>
      <c r="U46" s="4">
        <f t="shared" si="1"/>
        <v>51.5</v>
      </c>
      <c r="V46" s="4">
        <f t="shared" si="2"/>
        <v>44.6</v>
      </c>
      <c r="W46" s="4">
        <f t="shared" si="3"/>
        <v>66.900000000000006</v>
      </c>
      <c r="X46" s="4"/>
      <c r="Y46" s="4"/>
      <c r="Z46" s="7"/>
      <c r="AA46" s="7"/>
      <c r="AD46" s="4">
        <v>1</v>
      </c>
      <c r="AE46" s="4"/>
      <c r="AF46" s="4">
        <f t="shared" si="0"/>
        <v>930</v>
      </c>
      <c r="AG46" s="4">
        <f t="shared" si="4"/>
        <v>567</v>
      </c>
      <c r="AH46" s="4">
        <f t="shared" si="5"/>
        <v>850.5</v>
      </c>
      <c r="AI46" s="4"/>
      <c r="AJ46" s="4"/>
      <c r="AK46" s="7"/>
      <c r="AL46" s="7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1">
        <v>43878</v>
      </c>
      <c r="B47" t="s">
        <v>209</v>
      </c>
      <c r="C47" t="s">
        <v>160</v>
      </c>
      <c r="D47">
        <v>13</v>
      </c>
      <c r="E47">
        <v>1</v>
      </c>
      <c r="F47">
        <v>1</v>
      </c>
      <c r="G47" t="s">
        <v>12</v>
      </c>
      <c r="H47" t="s">
        <v>13</v>
      </c>
      <c r="I47">
        <v>0.255</v>
      </c>
      <c r="J47">
        <v>4.83</v>
      </c>
      <c r="K47">
        <v>79.3</v>
      </c>
      <c r="L47" t="s">
        <v>14</v>
      </c>
      <c r="M47" t="s">
        <v>13</v>
      </c>
      <c r="N47">
        <v>3.35</v>
      </c>
      <c r="O47">
        <v>51.5</v>
      </c>
      <c r="P47">
        <v>1190</v>
      </c>
      <c r="Q47" s="4"/>
      <c r="R47" s="4">
        <v>1.5</v>
      </c>
      <c r="S47" s="4">
        <v>1</v>
      </c>
      <c r="T47" s="4"/>
      <c r="U47" s="4">
        <f t="shared" si="1"/>
        <v>79.3</v>
      </c>
      <c r="V47" s="4">
        <f t="shared" si="2"/>
        <v>72.399999999999991</v>
      </c>
      <c r="W47" s="4">
        <f t="shared" si="3"/>
        <v>108.6</v>
      </c>
      <c r="X47" s="5"/>
      <c r="Y47" s="5"/>
      <c r="AB47" s="7"/>
      <c r="AC47" s="7"/>
      <c r="AD47" s="4">
        <v>1</v>
      </c>
      <c r="AE47" s="4"/>
      <c r="AF47" s="4">
        <f t="shared" si="0"/>
        <v>1190</v>
      </c>
      <c r="AG47" s="4">
        <f t="shared" si="4"/>
        <v>827</v>
      </c>
      <c r="AH47" s="4">
        <f t="shared" si="5"/>
        <v>1240.5</v>
      </c>
      <c r="AI47" s="5"/>
      <c r="AJ47" s="5"/>
      <c r="AM47" s="7"/>
      <c r="AN47" s="7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1">
        <v>43878</v>
      </c>
      <c r="B48" t="s">
        <v>209</v>
      </c>
      <c r="C48" t="s">
        <v>161</v>
      </c>
      <c r="D48">
        <v>14</v>
      </c>
      <c r="E48">
        <v>1</v>
      </c>
      <c r="F48">
        <v>1</v>
      </c>
      <c r="G48" t="s">
        <v>12</v>
      </c>
      <c r="H48" t="s">
        <v>13</v>
      </c>
      <c r="I48">
        <v>7.8299999999999995E-2</v>
      </c>
      <c r="J48">
        <v>1.63</v>
      </c>
      <c r="K48">
        <v>23.3</v>
      </c>
      <c r="L48" t="s">
        <v>14</v>
      </c>
      <c r="M48" t="s">
        <v>13</v>
      </c>
      <c r="N48">
        <v>1.7</v>
      </c>
      <c r="O48">
        <v>26</v>
      </c>
      <c r="P48">
        <v>615</v>
      </c>
      <c r="Q48" s="4"/>
      <c r="R48" s="4">
        <v>1.5</v>
      </c>
      <c r="S48" s="4">
        <v>1</v>
      </c>
      <c r="T48" s="4"/>
      <c r="U48" s="4">
        <f t="shared" si="1"/>
        <v>23.3</v>
      </c>
      <c r="V48" s="4">
        <f t="shared" si="2"/>
        <v>16.399999999999999</v>
      </c>
      <c r="W48" s="4">
        <f t="shared" si="3"/>
        <v>24.599999999999998</v>
      </c>
      <c r="X48" s="4"/>
      <c r="Y48" s="4"/>
      <c r="Z48" s="4"/>
      <c r="AA48" s="4"/>
      <c r="AB48" s="7"/>
      <c r="AC48" s="7"/>
      <c r="AD48" s="4">
        <v>1</v>
      </c>
      <c r="AE48" s="4"/>
      <c r="AF48" s="4">
        <f t="shared" si="0"/>
        <v>615</v>
      </c>
      <c r="AG48" s="4">
        <f t="shared" si="4"/>
        <v>252</v>
      </c>
      <c r="AH48" s="4">
        <f t="shared" si="5"/>
        <v>378</v>
      </c>
      <c r="AI48" s="4"/>
      <c r="AJ48" s="4"/>
      <c r="AK48" s="4"/>
      <c r="AL48" s="4"/>
      <c r="AM48" s="7"/>
      <c r="AN48" s="7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1">
        <v>43878</v>
      </c>
      <c r="B49" t="s">
        <v>209</v>
      </c>
      <c r="C49" t="s">
        <v>162</v>
      </c>
      <c r="D49">
        <v>15</v>
      </c>
      <c r="E49">
        <v>1</v>
      </c>
      <c r="F49">
        <v>1</v>
      </c>
      <c r="G49" t="s">
        <v>12</v>
      </c>
      <c r="H49" t="s">
        <v>13</v>
      </c>
      <c r="I49">
        <v>7.8600000000000003E-2</v>
      </c>
      <c r="J49">
        <v>1.63</v>
      </c>
      <c r="K49">
        <v>23.3</v>
      </c>
      <c r="L49" t="s">
        <v>14</v>
      </c>
      <c r="M49" t="s">
        <v>13</v>
      </c>
      <c r="N49">
        <v>1.72</v>
      </c>
      <c r="O49">
        <v>26.3</v>
      </c>
      <c r="P49">
        <v>621</v>
      </c>
      <c r="Q49" s="4"/>
      <c r="R49" s="4">
        <v>1.5</v>
      </c>
      <c r="S49" s="4">
        <v>1</v>
      </c>
      <c r="T49" s="4"/>
      <c r="U49" s="4">
        <f t="shared" si="1"/>
        <v>23.3</v>
      </c>
      <c r="V49" s="4">
        <f t="shared" si="2"/>
        <v>16.399999999999999</v>
      </c>
      <c r="W49" s="4">
        <f t="shared" si="3"/>
        <v>24.599999999999998</v>
      </c>
      <c r="X49" s="5"/>
      <c r="Y49" s="5"/>
      <c r="Z49" s="4"/>
      <c r="AA49" s="4"/>
      <c r="AB49" s="5"/>
      <c r="AC49" s="5"/>
      <c r="AD49" s="4">
        <v>1</v>
      </c>
      <c r="AE49" s="4"/>
      <c r="AF49" s="4">
        <f t="shared" si="0"/>
        <v>621</v>
      </c>
      <c r="AG49" s="4">
        <f t="shared" si="4"/>
        <v>258</v>
      </c>
      <c r="AH49" s="4">
        <f t="shared" si="5"/>
        <v>387</v>
      </c>
      <c r="AI49" s="5"/>
      <c r="AJ49" s="5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1">
        <v>43878</v>
      </c>
      <c r="B50" t="s">
        <v>209</v>
      </c>
      <c r="C50" t="s">
        <v>163</v>
      </c>
      <c r="D50">
        <v>16</v>
      </c>
      <c r="E50">
        <v>1</v>
      </c>
      <c r="F50">
        <v>1</v>
      </c>
      <c r="G50" t="s">
        <v>12</v>
      </c>
      <c r="H50" t="s">
        <v>13</v>
      </c>
      <c r="I50">
        <v>7.9100000000000004E-2</v>
      </c>
      <c r="J50">
        <v>1.7</v>
      </c>
      <c r="K50">
        <v>24.4</v>
      </c>
      <c r="L50" t="s">
        <v>14</v>
      </c>
      <c r="M50" t="s">
        <v>13</v>
      </c>
      <c r="N50">
        <v>1.68</v>
      </c>
      <c r="O50">
        <v>25.8</v>
      </c>
      <c r="P50">
        <v>609</v>
      </c>
      <c r="Q50" s="4"/>
      <c r="R50" s="4">
        <v>1.5</v>
      </c>
      <c r="S50" s="4">
        <v>1</v>
      </c>
      <c r="T50" s="4"/>
      <c r="U50" s="4">
        <f t="shared" si="1"/>
        <v>24.4</v>
      </c>
      <c r="V50" s="4">
        <f t="shared" si="2"/>
        <v>17.5</v>
      </c>
      <c r="W50" s="4">
        <f t="shared" si="3"/>
        <v>26.25</v>
      </c>
      <c r="X50" s="5"/>
      <c r="Y50" s="5"/>
      <c r="Z50" s="4"/>
      <c r="AA50" s="4"/>
      <c r="AB50" s="4"/>
      <c r="AC50" s="4"/>
      <c r="AD50" s="4">
        <v>1</v>
      </c>
      <c r="AE50" s="4"/>
      <c r="AF50" s="4">
        <f t="shared" si="0"/>
        <v>609</v>
      </c>
      <c r="AG50" s="4">
        <f t="shared" si="4"/>
        <v>246</v>
      </c>
      <c r="AH50" s="4">
        <f t="shared" si="5"/>
        <v>369</v>
      </c>
      <c r="AI50" s="5"/>
      <c r="AJ50" s="5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1">
        <v>43878</v>
      </c>
      <c r="B51" t="s">
        <v>209</v>
      </c>
      <c r="C51" t="s">
        <v>164</v>
      </c>
      <c r="D51">
        <v>17</v>
      </c>
      <c r="E51">
        <v>1</v>
      </c>
      <c r="F51">
        <v>1</v>
      </c>
      <c r="G51" t="s">
        <v>12</v>
      </c>
      <c r="H51" t="s">
        <v>13</v>
      </c>
      <c r="I51">
        <v>7.6899999999999996E-2</v>
      </c>
      <c r="J51">
        <v>1.62</v>
      </c>
      <c r="K51">
        <v>23.2</v>
      </c>
      <c r="L51" t="s">
        <v>14</v>
      </c>
      <c r="M51" t="s">
        <v>13</v>
      </c>
      <c r="N51">
        <v>1.65</v>
      </c>
      <c r="O51">
        <v>25.2</v>
      </c>
      <c r="P51">
        <v>595</v>
      </c>
      <c r="Q51" s="4"/>
      <c r="R51" s="4">
        <v>1.5</v>
      </c>
      <c r="S51" s="4">
        <v>1</v>
      </c>
      <c r="T51" s="4"/>
      <c r="U51" s="4">
        <f t="shared" si="1"/>
        <v>23.2</v>
      </c>
      <c r="V51" s="4">
        <f t="shared" si="2"/>
        <v>16.299999999999997</v>
      </c>
      <c r="W51" s="4">
        <f t="shared" si="3"/>
        <v>24.449999999999996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0"/>
        <v>595</v>
      </c>
      <c r="AG51" s="4">
        <f t="shared" si="4"/>
        <v>232</v>
      </c>
      <c r="AH51" s="4">
        <f t="shared" si="5"/>
        <v>348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1">
        <v>43878</v>
      </c>
      <c r="B52" t="s">
        <v>209</v>
      </c>
      <c r="C52" t="s">
        <v>165</v>
      </c>
      <c r="D52">
        <v>18</v>
      </c>
      <c r="E52">
        <v>1</v>
      </c>
      <c r="F52">
        <v>1</v>
      </c>
      <c r="G52" t="s">
        <v>12</v>
      </c>
      <c r="H52" t="s">
        <v>13</v>
      </c>
      <c r="I52">
        <v>7.8299999999999995E-2</v>
      </c>
      <c r="J52">
        <v>1.63</v>
      </c>
      <c r="K52">
        <v>23.3</v>
      </c>
      <c r="L52" t="s">
        <v>14</v>
      </c>
      <c r="M52" t="s">
        <v>13</v>
      </c>
      <c r="N52">
        <v>1.68</v>
      </c>
      <c r="O52">
        <v>25.7</v>
      </c>
      <c r="P52">
        <v>607</v>
      </c>
      <c r="Q52" s="4"/>
      <c r="R52" s="4">
        <v>1.5</v>
      </c>
      <c r="S52" s="4">
        <v>1</v>
      </c>
      <c r="T52" s="4"/>
      <c r="U52" s="4">
        <f t="shared" si="1"/>
        <v>23.3</v>
      </c>
      <c r="V52" s="4">
        <f t="shared" si="2"/>
        <v>16.399999999999999</v>
      </c>
      <c r="W52" s="4">
        <f t="shared" si="3"/>
        <v>24.599999999999998</v>
      </c>
      <c r="X52" s="4"/>
      <c r="Y52" s="4"/>
      <c r="Z52" s="7"/>
      <c r="AA52" s="7"/>
      <c r="AB52" s="4"/>
      <c r="AC52" s="4"/>
      <c r="AD52" s="4">
        <v>1</v>
      </c>
      <c r="AE52" s="4"/>
      <c r="AF52" s="4">
        <f t="shared" si="0"/>
        <v>607</v>
      </c>
      <c r="AG52" s="4">
        <f t="shared" si="4"/>
        <v>244</v>
      </c>
      <c r="AH52" s="4">
        <f t="shared" si="5"/>
        <v>366</v>
      </c>
      <c r="AI52" s="4"/>
      <c r="AJ52" s="4"/>
      <c r="AK52" s="7"/>
      <c r="AL52" s="7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1">
        <v>43878</v>
      </c>
      <c r="B53" t="s">
        <v>209</v>
      </c>
      <c r="C53" t="s">
        <v>166</v>
      </c>
      <c r="D53">
        <v>19</v>
      </c>
      <c r="E53">
        <v>1</v>
      </c>
      <c r="F53">
        <v>1</v>
      </c>
      <c r="G53" t="s">
        <v>12</v>
      </c>
      <c r="H53" t="s">
        <v>13</v>
      </c>
      <c r="I53">
        <v>5.0999999999999997E-2</v>
      </c>
      <c r="J53">
        <v>0.98699999999999999</v>
      </c>
      <c r="K53">
        <v>13.6</v>
      </c>
      <c r="L53" t="s">
        <v>14</v>
      </c>
      <c r="M53" t="s">
        <v>13</v>
      </c>
      <c r="N53">
        <v>1.49</v>
      </c>
      <c r="O53">
        <v>22.8</v>
      </c>
      <c r="P53">
        <v>540</v>
      </c>
      <c r="Q53" s="4"/>
      <c r="R53" s="4">
        <v>1.5</v>
      </c>
      <c r="S53" s="4">
        <v>1</v>
      </c>
      <c r="T53" s="4"/>
      <c r="U53" s="4">
        <f t="shared" si="1"/>
        <v>13.6</v>
      </c>
      <c r="V53" s="4">
        <f t="shared" si="2"/>
        <v>6.6999999999999993</v>
      </c>
      <c r="W53" s="4">
        <f t="shared" si="3"/>
        <v>10.049999999999999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0"/>
        <v>540</v>
      </c>
      <c r="AG53" s="4">
        <f t="shared" si="4"/>
        <v>177</v>
      </c>
      <c r="AH53" s="4">
        <f t="shared" si="5"/>
        <v>265.5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1">
        <v>43878</v>
      </c>
      <c r="B54" t="s">
        <v>209</v>
      </c>
      <c r="C54" t="s">
        <v>168</v>
      </c>
      <c r="D54" t="s">
        <v>11</v>
      </c>
      <c r="E54">
        <v>1</v>
      </c>
      <c r="F54">
        <v>1</v>
      </c>
      <c r="G54" t="s">
        <v>12</v>
      </c>
      <c r="H54" t="s">
        <v>13</v>
      </c>
      <c r="I54">
        <v>0.125</v>
      </c>
      <c r="J54">
        <v>2.2000000000000002</v>
      </c>
      <c r="K54">
        <v>32.4</v>
      </c>
      <c r="L54" t="s">
        <v>14</v>
      </c>
      <c r="M54" t="s">
        <v>13</v>
      </c>
      <c r="N54">
        <v>0.70599999999999996</v>
      </c>
      <c r="O54">
        <v>10.8</v>
      </c>
      <c r="P54">
        <v>258</v>
      </c>
      <c r="Q54" s="4"/>
      <c r="R54" s="4">
        <v>1</v>
      </c>
      <c r="S54" s="4">
        <v>1</v>
      </c>
      <c r="T54" s="4"/>
      <c r="U54" s="4">
        <f t="shared" si="1"/>
        <v>32.4</v>
      </c>
      <c r="V54" s="4">
        <f t="shared" si="2"/>
        <v>32.4</v>
      </c>
      <c r="W54" s="4">
        <f t="shared" si="3"/>
        <v>32.4</v>
      </c>
      <c r="X54" s="5">
        <f>100*(W54-25)/25</f>
        <v>29.599999999999994</v>
      </c>
      <c r="Y54" s="5" t="str">
        <f>IF((ABS(X54))&lt;=20,"PASS","FAIL")</f>
        <v>FAIL</v>
      </c>
      <c r="Z54" s="4"/>
      <c r="AA54" s="4"/>
      <c r="AB54" s="7"/>
      <c r="AC54" s="7"/>
      <c r="AD54" s="4">
        <v>1</v>
      </c>
      <c r="AE54" s="4"/>
      <c r="AF54" s="4">
        <f t="shared" si="0"/>
        <v>258</v>
      </c>
      <c r="AG54" s="4">
        <f t="shared" si="4"/>
        <v>258</v>
      </c>
      <c r="AH54" s="4">
        <f t="shared" si="5"/>
        <v>258</v>
      </c>
      <c r="AI54" s="5">
        <f>100*(AH54-250)/250</f>
        <v>3.2</v>
      </c>
      <c r="AJ54" s="5" t="str">
        <f>IF((ABS(AI54))&lt;=20,"PASS","FAIL")</f>
        <v>PASS</v>
      </c>
      <c r="AK54" s="4"/>
      <c r="AL54" s="4"/>
      <c r="AM54" s="7"/>
      <c r="AN54" s="7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1">
        <v>43878</v>
      </c>
      <c r="B55" t="s">
        <v>209</v>
      </c>
      <c r="C55" t="s">
        <v>21</v>
      </c>
      <c r="D55" t="s">
        <v>15</v>
      </c>
      <c r="E55">
        <v>1</v>
      </c>
      <c r="F55">
        <v>1</v>
      </c>
      <c r="G55" t="s">
        <v>12</v>
      </c>
      <c r="H55" t="s">
        <v>13</v>
      </c>
      <c r="I55">
        <v>7.28E-3</v>
      </c>
      <c r="J55">
        <v>9.2700000000000005E-2</v>
      </c>
      <c r="K55">
        <v>0.80300000000000005</v>
      </c>
      <c r="L55" t="s">
        <v>14</v>
      </c>
      <c r="M55" t="s">
        <v>13</v>
      </c>
      <c r="N55">
        <v>4.0200000000000001E-3</v>
      </c>
      <c r="O55">
        <v>6.0900000000000003E-2</v>
      </c>
      <c r="P55">
        <v>1.56</v>
      </c>
      <c r="Q55" s="4"/>
      <c r="R55" s="4">
        <v>1</v>
      </c>
      <c r="S55" s="4">
        <v>1</v>
      </c>
      <c r="T55" s="4"/>
      <c r="U55" s="4">
        <f t="shared" si="1"/>
        <v>0.80300000000000005</v>
      </c>
      <c r="V55" s="4">
        <f t="shared" si="2"/>
        <v>0.80300000000000005</v>
      </c>
      <c r="W55" s="4">
        <f t="shared" si="3"/>
        <v>0.80300000000000005</v>
      </c>
      <c r="X55" s="4"/>
      <c r="Y55" s="4"/>
      <c r="Z55" s="5"/>
      <c r="AA55" s="5"/>
      <c r="AB55" s="5"/>
      <c r="AC55" s="5"/>
      <c r="AD55" s="4">
        <v>1</v>
      </c>
      <c r="AE55" s="4"/>
      <c r="AF55" s="4">
        <f t="shared" si="0"/>
        <v>1.56</v>
      </c>
      <c r="AG55" s="4">
        <f t="shared" si="4"/>
        <v>1.56</v>
      </c>
      <c r="AH55" s="4">
        <f t="shared" si="5"/>
        <v>1.56</v>
      </c>
      <c r="AI55" s="4"/>
      <c r="AJ55" s="4"/>
      <c r="AK55" s="5"/>
      <c r="AL55" s="5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1">
        <v>43878</v>
      </c>
      <c r="B56" t="s">
        <v>209</v>
      </c>
      <c r="C56" t="s">
        <v>167</v>
      </c>
      <c r="D56">
        <v>20</v>
      </c>
      <c r="E56">
        <v>1</v>
      </c>
      <c r="F56">
        <v>1</v>
      </c>
      <c r="G56" t="s">
        <v>12</v>
      </c>
      <c r="H56" t="s">
        <v>13</v>
      </c>
      <c r="I56">
        <v>4.4900000000000002E-2</v>
      </c>
      <c r="J56">
        <v>0.76600000000000001</v>
      </c>
      <c r="K56">
        <v>10.3</v>
      </c>
      <c r="L56" t="s">
        <v>14</v>
      </c>
      <c r="M56" t="s">
        <v>13</v>
      </c>
      <c r="N56">
        <v>1.2</v>
      </c>
      <c r="O56">
        <v>18.5</v>
      </c>
      <c r="P56">
        <v>441</v>
      </c>
      <c r="Q56" s="4"/>
      <c r="R56" s="4">
        <v>1.5</v>
      </c>
      <c r="S56" s="4">
        <v>1</v>
      </c>
      <c r="T56" s="4"/>
      <c r="U56" s="4">
        <f t="shared" si="1"/>
        <v>10.3</v>
      </c>
      <c r="V56" s="4">
        <f t="shared" si="2"/>
        <v>3.4000000000000004</v>
      </c>
      <c r="W56" s="4">
        <f t="shared" si="3"/>
        <v>5.1000000000000005</v>
      </c>
      <c r="X56" s="5"/>
      <c r="Y56" s="5"/>
      <c r="Z56" s="5"/>
      <c r="AA56" s="5"/>
      <c r="AB56" s="4"/>
      <c r="AC56" s="4"/>
      <c r="AD56" s="4">
        <v>1</v>
      </c>
      <c r="AE56" s="4"/>
      <c r="AF56" s="4">
        <f t="shared" si="0"/>
        <v>441</v>
      </c>
      <c r="AG56" s="4">
        <f t="shared" si="4"/>
        <v>78</v>
      </c>
      <c r="AH56" s="4">
        <f t="shared" si="5"/>
        <v>117</v>
      </c>
      <c r="AI56" s="5"/>
      <c r="AJ56" s="5"/>
      <c r="AK56" s="5"/>
      <c r="AL56" s="5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1">
        <v>43878</v>
      </c>
      <c r="B57" t="s">
        <v>209</v>
      </c>
      <c r="C57" t="s">
        <v>169</v>
      </c>
      <c r="D57">
        <v>21</v>
      </c>
      <c r="E57">
        <v>1</v>
      </c>
      <c r="F57">
        <v>1</v>
      </c>
      <c r="G57" t="s">
        <v>12</v>
      </c>
      <c r="H57" t="s">
        <v>13</v>
      </c>
      <c r="I57">
        <v>6.3799999999999996E-2</v>
      </c>
      <c r="J57">
        <v>1.25</v>
      </c>
      <c r="K57">
        <v>17.5</v>
      </c>
      <c r="L57" t="s">
        <v>14</v>
      </c>
      <c r="M57" t="s">
        <v>13</v>
      </c>
      <c r="N57">
        <v>1.33</v>
      </c>
      <c r="O57">
        <v>20.399999999999999</v>
      </c>
      <c r="P57">
        <v>486</v>
      </c>
      <c r="Q57" s="4"/>
      <c r="R57" s="4">
        <v>1.5</v>
      </c>
      <c r="S57" s="4">
        <v>1</v>
      </c>
      <c r="T57" s="4"/>
      <c r="U57" s="4">
        <f t="shared" si="1"/>
        <v>17.5</v>
      </c>
      <c r="V57" s="4">
        <f t="shared" si="2"/>
        <v>10.6</v>
      </c>
      <c r="W57" s="4">
        <f t="shared" si="3"/>
        <v>15.899999999999999</v>
      </c>
      <c r="X57" s="5"/>
      <c r="Y57" s="5"/>
      <c r="Z57" s="5"/>
      <c r="AA57" s="5"/>
      <c r="AB57" s="4"/>
      <c r="AC57" s="4"/>
      <c r="AD57" s="4">
        <v>1</v>
      </c>
      <c r="AE57" s="4"/>
      <c r="AF57" s="4">
        <f t="shared" si="0"/>
        <v>486</v>
      </c>
      <c r="AG57" s="4">
        <f t="shared" si="4"/>
        <v>123</v>
      </c>
      <c r="AH57" s="4">
        <f t="shared" si="5"/>
        <v>184.5</v>
      </c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A58" s="1">
        <v>43878</v>
      </c>
      <c r="B58" t="s">
        <v>209</v>
      </c>
      <c r="C58" t="s">
        <v>170</v>
      </c>
      <c r="D58">
        <v>22</v>
      </c>
      <c r="E58">
        <v>1</v>
      </c>
      <c r="F58">
        <v>1</v>
      </c>
      <c r="G58" t="s">
        <v>12</v>
      </c>
      <c r="H58" t="s">
        <v>13</v>
      </c>
      <c r="I58">
        <v>6.7599999999999993E-2</v>
      </c>
      <c r="J58">
        <v>1.36</v>
      </c>
      <c r="K58">
        <v>19.2</v>
      </c>
      <c r="L58" t="s">
        <v>14</v>
      </c>
      <c r="M58" t="s">
        <v>13</v>
      </c>
      <c r="N58">
        <v>2.4500000000000002</v>
      </c>
      <c r="O58">
        <v>38</v>
      </c>
      <c r="P58">
        <v>889</v>
      </c>
      <c r="Q58" s="4"/>
      <c r="R58" s="4">
        <v>1.5</v>
      </c>
      <c r="S58" s="4">
        <v>1</v>
      </c>
      <c r="T58" s="4"/>
      <c r="U58" s="4">
        <f t="shared" si="1"/>
        <v>19.2</v>
      </c>
      <c r="V58" s="4">
        <f t="shared" si="2"/>
        <v>12.299999999999999</v>
      </c>
      <c r="W58" s="4">
        <f t="shared" si="3"/>
        <v>18.45</v>
      </c>
      <c r="X58" s="5"/>
      <c r="Y58" s="5"/>
      <c r="Z58" s="4"/>
      <c r="AA58" s="4"/>
      <c r="AB58" s="4"/>
      <c r="AC58" s="4"/>
      <c r="AD58" s="4">
        <v>1</v>
      </c>
      <c r="AE58" s="4"/>
      <c r="AF58" s="4">
        <f t="shared" si="0"/>
        <v>889</v>
      </c>
      <c r="AG58" s="4">
        <f t="shared" si="4"/>
        <v>526</v>
      </c>
      <c r="AH58" s="4">
        <f t="shared" si="5"/>
        <v>789</v>
      </c>
      <c r="AI58" s="5"/>
      <c r="AJ58" s="5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1">
        <v>43878</v>
      </c>
      <c r="B59" t="s">
        <v>209</v>
      </c>
      <c r="C59" t="s">
        <v>171</v>
      </c>
      <c r="D59">
        <v>23</v>
      </c>
      <c r="E59">
        <v>1</v>
      </c>
      <c r="F59">
        <v>1</v>
      </c>
      <c r="G59" t="s">
        <v>12</v>
      </c>
      <c r="H59" t="s">
        <v>13</v>
      </c>
      <c r="I59">
        <v>5.2900000000000003E-2</v>
      </c>
      <c r="J59">
        <v>0.96599999999999997</v>
      </c>
      <c r="K59">
        <v>13.2</v>
      </c>
      <c r="L59" t="s">
        <v>14</v>
      </c>
      <c r="M59" t="s">
        <v>13</v>
      </c>
      <c r="N59">
        <v>1.38</v>
      </c>
      <c r="O59">
        <v>21.4</v>
      </c>
      <c r="P59">
        <v>508</v>
      </c>
      <c r="Q59" s="4"/>
      <c r="R59" s="4">
        <v>1.5</v>
      </c>
      <c r="S59" s="4">
        <v>1</v>
      </c>
      <c r="T59" s="4"/>
      <c r="U59" s="4">
        <f t="shared" si="1"/>
        <v>13.2</v>
      </c>
      <c r="V59" s="4">
        <f t="shared" si="2"/>
        <v>6.2999999999999989</v>
      </c>
      <c r="W59" s="4">
        <f t="shared" si="3"/>
        <v>9.4499999999999993</v>
      </c>
      <c r="X59" s="5"/>
      <c r="Y59" s="5"/>
      <c r="Z59" s="7"/>
      <c r="AA59" s="7"/>
      <c r="AB59" s="4"/>
      <c r="AC59" s="4"/>
      <c r="AD59" s="4">
        <v>1</v>
      </c>
      <c r="AE59" s="4"/>
      <c r="AF59" s="4">
        <f t="shared" si="0"/>
        <v>508</v>
      </c>
      <c r="AG59" s="4">
        <f t="shared" si="4"/>
        <v>145</v>
      </c>
      <c r="AH59" s="4">
        <f t="shared" si="5"/>
        <v>217.5</v>
      </c>
      <c r="AI59" s="5"/>
      <c r="AJ59" s="5"/>
      <c r="AK59" s="7"/>
      <c r="AL59" s="7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A60" s="1">
        <v>43878</v>
      </c>
      <c r="B60" t="s">
        <v>209</v>
      </c>
      <c r="C60" t="s">
        <v>172</v>
      </c>
      <c r="D60">
        <v>24</v>
      </c>
      <c r="E60">
        <v>1</v>
      </c>
      <c r="F60">
        <v>1</v>
      </c>
      <c r="G60" t="s">
        <v>12</v>
      </c>
      <c r="H60" t="s">
        <v>13</v>
      </c>
      <c r="I60">
        <v>4.7600000000000003E-2</v>
      </c>
      <c r="J60">
        <v>0.80600000000000005</v>
      </c>
      <c r="K60">
        <v>10.9</v>
      </c>
      <c r="L60" t="s">
        <v>14</v>
      </c>
      <c r="M60" t="s">
        <v>13</v>
      </c>
      <c r="N60">
        <v>1.3</v>
      </c>
      <c r="O60">
        <v>20</v>
      </c>
      <c r="P60">
        <v>475</v>
      </c>
      <c r="R60" s="4">
        <v>1.5</v>
      </c>
      <c r="S60" s="4">
        <v>1</v>
      </c>
      <c r="T60" s="4"/>
      <c r="U60" s="4">
        <f t="shared" si="1"/>
        <v>10.9</v>
      </c>
      <c r="V60" s="4">
        <f t="shared" si="2"/>
        <v>4</v>
      </c>
      <c r="W60" s="4">
        <f t="shared" si="3"/>
        <v>6</v>
      </c>
      <c r="AD60" s="4">
        <v>1</v>
      </c>
      <c r="AE60" s="4"/>
      <c r="AF60" s="4">
        <f t="shared" si="0"/>
        <v>475</v>
      </c>
      <c r="AG60" s="4">
        <f t="shared" si="4"/>
        <v>112</v>
      </c>
      <c r="AH60" s="4">
        <f t="shared" si="5"/>
        <v>168</v>
      </c>
      <c r="AO60" s="4"/>
      <c r="AP60" s="4"/>
      <c r="AQ60" s="4"/>
    </row>
    <row r="61" spans="1:70">
      <c r="A61" s="1">
        <v>43878</v>
      </c>
      <c r="B61" t="s">
        <v>209</v>
      </c>
      <c r="C61" t="s">
        <v>173</v>
      </c>
      <c r="D61">
        <v>25</v>
      </c>
      <c r="E61">
        <v>1</v>
      </c>
      <c r="F61">
        <v>1</v>
      </c>
      <c r="G61" t="s">
        <v>12</v>
      </c>
      <c r="H61" t="s">
        <v>13</v>
      </c>
      <c r="I61">
        <v>5.74E-2</v>
      </c>
      <c r="J61">
        <v>1.19</v>
      </c>
      <c r="K61">
        <v>16.5</v>
      </c>
      <c r="L61" t="s">
        <v>14</v>
      </c>
      <c r="M61" t="s">
        <v>13</v>
      </c>
      <c r="N61">
        <v>1.1499999999999999</v>
      </c>
      <c r="O61">
        <v>17.600000000000001</v>
      </c>
      <c r="P61">
        <v>419</v>
      </c>
      <c r="R61" s="4">
        <v>1.5</v>
      </c>
      <c r="S61" s="4">
        <v>1</v>
      </c>
      <c r="T61" s="4"/>
      <c r="U61" s="4">
        <f t="shared" si="1"/>
        <v>16.5</v>
      </c>
      <c r="V61" s="4">
        <f t="shared" si="2"/>
        <v>9.6</v>
      </c>
      <c r="W61" s="4">
        <f t="shared" si="3"/>
        <v>14.399999999999999</v>
      </c>
      <c r="X61" s="5"/>
      <c r="Y61" s="5"/>
      <c r="Z61" s="7"/>
      <c r="AA61" s="7"/>
      <c r="AB61" s="4"/>
      <c r="AC61" s="4"/>
      <c r="AD61" s="4">
        <v>1</v>
      </c>
      <c r="AE61" s="4"/>
      <c r="AF61" s="4">
        <f t="shared" si="0"/>
        <v>419</v>
      </c>
      <c r="AG61" s="4">
        <f t="shared" si="4"/>
        <v>56</v>
      </c>
      <c r="AH61" s="4">
        <f t="shared" si="5"/>
        <v>84</v>
      </c>
      <c r="AI61" s="5"/>
      <c r="AJ61" s="5"/>
      <c r="AK61" s="7"/>
      <c r="AL61" s="7"/>
      <c r="AM61" s="4"/>
      <c r="AN61" s="4"/>
      <c r="AO61" s="4"/>
      <c r="AP61" s="4"/>
      <c r="AQ61" s="4"/>
    </row>
    <row r="62" spans="1:70">
      <c r="A62" s="1">
        <v>43878</v>
      </c>
      <c r="B62" t="s">
        <v>209</v>
      </c>
      <c r="C62" t="s">
        <v>174</v>
      </c>
      <c r="D62">
        <v>26</v>
      </c>
      <c r="E62">
        <v>1</v>
      </c>
      <c r="F62">
        <v>1</v>
      </c>
      <c r="G62" t="s">
        <v>12</v>
      </c>
      <c r="H62" t="s">
        <v>13</v>
      </c>
      <c r="I62">
        <v>4.1099999999999998E-2</v>
      </c>
      <c r="J62">
        <v>0.65800000000000003</v>
      </c>
      <c r="K62">
        <v>8.74</v>
      </c>
      <c r="L62" t="s">
        <v>14</v>
      </c>
      <c r="M62" t="s">
        <v>13</v>
      </c>
      <c r="N62">
        <v>1.22</v>
      </c>
      <c r="O62">
        <v>18.7</v>
      </c>
      <c r="P62">
        <v>446</v>
      </c>
      <c r="R62" s="4">
        <v>1.5</v>
      </c>
      <c r="S62" s="4">
        <v>1</v>
      </c>
      <c r="T62" s="4"/>
      <c r="U62" s="4">
        <f t="shared" si="1"/>
        <v>8.74</v>
      </c>
      <c r="V62" s="4">
        <f t="shared" si="2"/>
        <v>1.8399999999999999</v>
      </c>
      <c r="W62" s="4">
        <f t="shared" si="3"/>
        <v>2.76</v>
      </c>
      <c r="X62" s="4"/>
      <c r="Y62" s="4"/>
      <c r="Z62" s="4"/>
      <c r="AA62" s="4"/>
      <c r="AB62" s="7"/>
      <c r="AC62" s="7"/>
      <c r="AD62" s="4">
        <v>1</v>
      </c>
      <c r="AE62" s="4"/>
      <c r="AF62" s="4">
        <f t="shared" si="0"/>
        <v>446</v>
      </c>
      <c r="AG62" s="4">
        <f t="shared" si="4"/>
        <v>83</v>
      </c>
      <c r="AH62" s="4">
        <f t="shared" si="5"/>
        <v>124.5</v>
      </c>
      <c r="AI62" s="4"/>
      <c r="AJ62" s="4"/>
      <c r="AK62" s="4"/>
      <c r="AL62" s="4"/>
      <c r="AM62" s="7"/>
      <c r="AN62" s="7"/>
      <c r="AO62" s="4"/>
      <c r="AP62" s="4"/>
      <c r="AQ62" s="4"/>
    </row>
    <row r="63" spans="1:70">
      <c r="A63" s="1">
        <v>43878</v>
      </c>
      <c r="B63" t="s">
        <v>209</v>
      </c>
      <c r="C63" t="s">
        <v>175</v>
      </c>
      <c r="D63">
        <v>27</v>
      </c>
      <c r="E63">
        <v>1</v>
      </c>
      <c r="F63">
        <v>1</v>
      </c>
      <c r="G63" t="s">
        <v>12</v>
      </c>
      <c r="H63" t="s">
        <v>13</v>
      </c>
      <c r="I63">
        <v>5.1400000000000001E-2</v>
      </c>
      <c r="J63">
        <v>0.98299999999999998</v>
      </c>
      <c r="K63">
        <v>13.5</v>
      </c>
      <c r="L63" t="s">
        <v>14</v>
      </c>
      <c r="M63" t="s">
        <v>13</v>
      </c>
      <c r="N63">
        <v>1.57</v>
      </c>
      <c r="O63">
        <v>24</v>
      </c>
      <c r="P63">
        <v>569</v>
      </c>
      <c r="R63" s="4">
        <v>1.5</v>
      </c>
      <c r="S63" s="4">
        <v>1</v>
      </c>
      <c r="T63" s="4"/>
      <c r="U63" s="4">
        <f t="shared" si="1"/>
        <v>13.5</v>
      </c>
      <c r="V63" s="4">
        <f t="shared" si="2"/>
        <v>6.6</v>
      </c>
      <c r="W63" s="4">
        <f t="shared" si="3"/>
        <v>9.8999999999999986</v>
      </c>
      <c r="X63" s="5"/>
      <c r="Y63" s="5"/>
      <c r="Z63" s="4"/>
      <c r="AA63" s="4"/>
      <c r="AB63" s="5"/>
      <c r="AC63" s="5"/>
      <c r="AD63" s="4">
        <v>1</v>
      </c>
      <c r="AE63" s="4"/>
      <c r="AF63" s="4">
        <f t="shared" si="0"/>
        <v>569</v>
      </c>
      <c r="AG63" s="4">
        <f t="shared" si="4"/>
        <v>206</v>
      </c>
      <c r="AH63" s="4">
        <f t="shared" si="5"/>
        <v>309</v>
      </c>
      <c r="AI63" s="5"/>
      <c r="AJ63" s="5"/>
      <c r="AK63" s="4"/>
      <c r="AL63" s="4"/>
      <c r="AM63" s="5"/>
      <c r="AN63" s="5"/>
      <c r="AO63" s="4"/>
      <c r="AP63" s="4"/>
      <c r="AQ63" s="4"/>
    </row>
    <row r="64" spans="1:70">
      <c r="A64" s="1">
        <v>43878</v>
      </c>
      <c r="B64" t="s">
        <v>209</v>
      </c>
      <c r="C64" t="s">
        <v>176</v>
      </c>
      <c r="D64">
        <v>28</v>
      </c>
      <c r="E64">
        <v>1</v>
      </c>
      <c r="F64">
        <v>1</v>
      </c>
      <c r="G64" t="s">
        <v>12</v>
      </c>
      <c r="H64" t="s">
        <v>13</v>
      </c>
      <c r="I64">
        <v>4.5400000000000003E-2</v>
      </c>
      <c r="J64">
        <v>0.75</v>
      </c>
      <c r="K64">
        <v>10.1</v>
      </c>
      <c r="L64" t="s">
        <v>14</v>
      </c>
      <c r="M64" t="s">
        <v>13</v>
      </c>
      <c r="N64">
        <v>1.23</v>
      </c>
      <c r="O64">
        <v>18.899999999999999</v>
      </c>
      <c r="P64">
        <v>451</v>
      </c>
      <c r="R64" s="4">
        <v>1.5</v>
      </c>
      <c r="S64" s="4">
        <v>1</v>
      </c>
      <c r="T64" s="4"/>
      <c r="U64" s="4">
        <f t="shared" si="1"/>
        <v>10.1</v>
      </c>
      <c r="V64" s="4">
        <f t="shared" si="2"/>
        <v>3.1999999999999993</v>
      </c>
      <c r="W64" s="4">
        <f t="shared" si="3"/>
        <v>4.7999999999999989</v>
      </c>
      <c r="AD64" s="4">
        <v>1</v>
      </c>
      <c r="AE64" s="4"/>
      <c r="AF64" s="4">
        <f t="shared" si="0"/>
        <v>451</v>
      </c>
      <c r="AG64" s="4">
        <f t="shared" si="4"/>
        <v>88</v>
      </c>
      <c r="AH64" s="4">
        <f t="shared" si="5"/>
        <v>132</v>
      </c>
      <c r="AO64" s="4"/>
      <c r="AP64" s="4"/>
      <c r="AQ64" s="4"/>
    </row>
    <row r="65" spans="1:43">
      <c r="A65" s="1">
        <v>43878</v>
      </c>
      <c r="B65" t="s">
        <v>209</v>
      </c>
      <c r="C65" t="s">
        <v>210</v>
      </c>
      <c r="D65">
        <v>29</v>
      </c>
      <c r="E65">
        <v>1</v>
      </c>
      <c r="F65">
        <v>1</v>
      </c>
      <c r="G65" t="s">
        <v>12</v>
      </c>
      <c r="H65" t="s">
        <v>13</v>
      </c>
      <c r="I65">
        <v>5.5199999999999999E-2</v>
      </c>
      <c r="J65">
        <v>1.05</v>
      </c>
      <c r="K65">
        <v>14.5</v>
      </c>
      <c r="L65" t="s">
        <v>14</v>
      </c>
      <c r="M65" t="s">
        <v>13</v>
      </c>
      <c r="N65">
        <v>1.39</v>
      </c>
      <c r="O65">
        <v>21.5</v>
      </c>
      <c r="P65">
        <v>510</v>
      </c>
      <c r="R65" s="4">
        <v>1.5</v>
      </c>
      <c r="S65" s="4">
        <v>1</v>
      </c>
      <c r="T65" s="4"/>
      <c r="U65" s="4">
        <f t="shared" si="1"/>
        <v>14.5</v>
      </c>
      <c r="V65" s="4">
        <f t="shared" si="2"/>
        <v>7.6</v>
      </c>
      <c r="W65" s="4">
        <f t="shared" si="3"/>
        <v>11.399999999999999</v>
      </c>
      <c r="Z65" s="7">
        <f>ABS(100*ABS(W65-W59)/AVERAGE(W65,W59))</f>
        <v>18.705035971223019</v>
      </c>
      <c r="AA65" s="7" t="str">
        <f>IF(W65&gt;10, (IF((AND(Z65&gt;=0,Z65&lt;=20)=TRUE),"PASS","FAIL")),(IF((AND(Z65&gt;=0,Z65&lt;=80)=TRUE),"PASS","FAIL")))</f>
        <v>PASS</v>
      </c>
      <c r="AD65" s="4">
        <v>1</v>
      </c>
      <c r="AE65" s="4"/>
      <c r="AF65" s="4">
        <f t="shared" si="0"/>
        <v>510</v>
      </c>
      <c r="AG65" s="4">
        <f t="shared" si="4"/>
        <v>147</v>
      </c>
      <c r="AH65" s="4">
        <f t="shared" si="5"/>
        <v>220.5</v>
      </c>
      <c r="AK65" s="7">
        <f>ABS(100*ABS(AH65-AH59)/AVERAGE(AH65,AH59))</f>
        <v>1.3698630136986301</v>
      </c>
      <c r="AL65" s="7" t="str">
        <f>IF(AH65&gt;10, (IF((AND(AK65&gt;=0,AK65&lt;=20)=TRUE),"PASS","FAIL")),(IF((AND(AK65&gt;=0,AK65&lt;=80)=TRUE),"PASS","FAIL")))</f>
        <v>PASS</v>
      </c>
      <c r="AO65" s="4"/>
      <c r="AP65" s="4"/>
      <c r="AQ65" s="4"/>
    </row>
    <row r="66" spans="1:43">
      <c r="A66" s="1">
        <v>43878</v>
      </c>
      <c r="B66" t="s">
        <v>209</v>
      </c>
      <c r="C66" t="s">
        <v>168</v>
      </c>
      <c r="D66" t="s">
        <v>11</v>
      </c>
      <c r="E66">
        <v>1</v>
      </c>
      <c r="F66">
        <v>1</v>
      </c>
      <c r="G66" t="s">
        <v>12</v>
      </c>
      <c r="H66" t="s">
        <v>13</v>
      </c>
      <c r="I66">
        <v>9.9599999999999994E-2</v>
      </c>
      <c r="J66">
        <v>1.74</v>
      </c>
      <c r="K66">
        <v>25</v>
      </c>
      <c r="L66" t="s">
        <v>14</v>
      </c>
      <c r="M66" t="s">
        <v>13</v>
      </c>
      <c r="N66">
        <v>0.70299999999999996</v>
      </c>
      <c r="O66">
        <v>10.7</v>
      </c>
      <c r="P66">
        <v>257</v>
      </c>
      <c r="R66" s="4">
        <v>1</v>
      </c>
      <c r="S66" s="4">
        <v>1</v>
      </c>
      <c r="T66" s="4"/>
      <c r="U66" s="4">
        <f t="shared" si="1"/>
        <v>25</v>
      </c>
      <c r="V66" s="4">
        <f t="shared" si="2"/>
        <v>25</v>
      </c>
      <c r="W66" s="4">
        <f t="shared" si="3"/>
        <v>25</v>
      </c>
      <c r="X66" s="5">
        <f>100*(W66-25)/25</f>
        <v>0</v>
      </c>
      <c r="Y66" s="5" t="str">
        <f>IF((ABS(X66))&lt;=20,"PASS","FAIL")</f>
        <v>PASS</v>
      </c>
      <c r="Z66" s="7"/>
      <c r="AA66" s="7"/>
      <c r="AD66" s="4">
        <v>1</v>
      </c>
      <c r="AE66" s="4"/>
      <c r="AF66" s="4">
        <f t="shared" ref="AF66:AF129" si="6">P66</f>
        <v>257</v>
      </c>
      <c r="AG66" s="4">
        <f t="shared" si="4"/>
        <v>257</v>
      </c>
      <c r="AH66" s="4">
        <f t="shared" si="5"/>
        <v>257</v>
      </c>
      <c r="AI66" s="5">
        <f>100*(AH66-250)/250</f>
        <v>2.8</v>
      </c>
      <c r="AJ66" s="5" t="str">
        <f>IF((ABS(AI66))&lt;=20,"PASS","FAIL")</f>
        <v>PASS</v>
      </c>
      <c r="AK66" s="7"/>
      <c r="AL66" s="7"/>
      <c r="AO66" s="4"/>
      <c r="AP66" s="4"/>
      <c r="AQ66" s="4"/>
    </row>
    <row r="67" spans="1:43">
      <c r="A67" s="1">
        <v>43878</v>
      </c>
      <c r="B67" t="s">
        <v>209</v>
      </c>
      <c r="C67" t="s">
        <v>21</v>
      </c>
      <c r="D67" t="s">
        <v>15</v>
      </c>
      <c r="E67">
        <v>1</v>
      </c>
      <c r="F67">
        <v>1</v>
      </c>
      <c r="G67" t="s">
        <v>12</v>
      </c>
      <c r="H67" t="s">
        <v>13</v>
      </c>
      <c r="I67">
        <v>7.8899999999999994E-3</v>
      </c>
      <c r="J67">
        <v>0.113</v>
      </c>
      <c r="K67">
        <v>1.08</v>
      </c>
      <c r="L67" t="s">
        <v>14</v>
      </c>
      <c r="M67" t="s">
        <v>13</v>
      </c>
      <c r="N67">
        <v>3.5799999999999998E-3</v>
      </c>
      <c r="O67">
        <v>7.1599999999999997E-2</v>
      </c>
      <c r="P67">
        <v>1.82</v>
      </c>
      <c r="R67" s="4">
        <v>1</v>
      </c>
      <c r="S67" s="4">
        <v>1</v>
      </c>
      <c r="T67" s="4"/>
      <c r="U67" s="4">
        <f t="shared" ref="U67:U130" si="7">K67</f>
        <v>1.08</v>
      </c>
      <c r="V67" s="4">
        <f t="shared" ref="V67:V130" si="8">IF(R67=1,U67,(U67-6.9))</f>
        <v>1.08</v>
      </c>
      <c r="W67" s="4">
        <f t="shared" ref="W67:W130" si="9">IF(R67=1,U67,(V67*R67))</f>
        <v>1.08</v>
      </c>
      <c r="AB67" s="7"/>
      <c r="AC67" s="7"/>
      <c r="AD67" s="4">
        <v>1</v>
      </c>
      <c r="AE67" s="4"/>
      <c r="AF67" s="4">
        <f t="shared" si="6"/>
        <v>1.82</v>
      </c>
      <c r="AG67" s="4">
        <f t="shared" ref="AG67:AG130" si="10">IF(R67=1,AF67,(AF67-363))</f>
        <v>1.82</v>
      </c>
      <c r="AH67" s="4">
        <f t="shared" ref="AH67:AH130" si="11">IF(R67=1,AF67,(AG67*R67))</f>
        <v>1.82</v>
      </c>
      <c r="AM67" s="7"/>
      <c r="AN67" s="7"/>
      <c r="AO67" s="4"/>
      <c r="AP67" s="4"/>
      <c r="AQ67" s="4"/>
    </row>
    <row r="68" spans="1:43">
      <c r="A68" s="1">
        <v>43878</v>
      </c>
      <c r="B68" t="s">
        <v>209</v>
      </c>
      <c r="C68" t="s">
        <v>211</v>
      </c>
      <c r="D68">
        <v>30</v>
      </c>
      <c r="E68">
        <v>1</v>
      </c>
      <c r="F68">
        <v>1</v>
      </c>
      <c r="G68" t="s">
        <v>12</v>
      </c>
      <c r="H68" t="s">
        <v>13</v>
      </c>
      <c r="I68">
        <v>7.0800000000000002E-2</v>
      </c>
      <c r="J68">
        <v>1.43</v>
      </c>
      <c r="K68">
        <v>20.3</v>
      </c>
      <c r="L68" t="s">
        <v>14</v>
      </c>
      <c r="M68" t="s">
        <v>13</v>
      </c>
      <c r="N68">
        <v>1.68</v>
      </c>
      <c r="O68">
        <v>25.8</v>
      </c>
      <c r="P68">
        <v>610</v>
      </c>
      <c r="R68" s="4">
        <v>1.5</v>
      </c>
      <c r="S68" s="4">
        <v>1</v>
      </c>
      <c r="T68" s="4"/>
      <c r="U68" s="4">
        <f t="shared" si="7"/>
        <v>20.3</v>
      </c>
      <c r="V68" s="4">
        <f t="shared" si="8"/>
        <v>13.4</v>
      </c>
      <c r="W68" s="4">
        <f t="shared" si="9"/>
        <v>20.100000000000001</v>
      </c>
      <c r="X68" s="5"/>
      <c r="Y68" s="5"/>
      <c r="AB68" s="7">
        <f>100*((W68*10250)-(W64*10000))/(1000*250)</f>
        <v>63.210000000000015</v>
      </c>
      <c r="AC68" s="7" t="str">
        <f>IF(W68&gt;(10+25), (IF((AND(AB68&gt;=80,AB68&lt;=120)=TRUE),"PASS","FAIL")),(IF((AND(AB68&gt;=20,AB68&lt;=180)=TRUE),"PASS","FAIL")))</f>
        <v>PASS</v>
      </c>
      <c r="AD68" s="4">
        <v>1</v>
      </c>
      <c r="AE68" s="4"/>
      <c r="AF68" s="4">
        <f t="shared" si="6"/>
        <v>610</v>
      </c>
      <c r="AG68" s="4">
        <f t="shared" si="10"/>
        <v>247</v>
      </c>
      <c r="AH68" s="4">
        <f t="shared" si="11"/>
        <v>370.5</v>
      </c>
      <c r="AI68" s="5"/>
      <c r="AJ68" s="5"/>
      <c r="AM68" s="7">
        <f>100*((AH68*10250)-(AH64*10000))/(10000*250)</f>
        <v>99.105000000000004</v>
      </c>
      <c r="AN68" s="7" t="str">
        <f>IF(AH68&gt;(10+25), (IF((AND(AM68&gt;=80,AM68&lt;=120)=TRUE),"PASS","FAIL")),(IF((AND(AM68&gt;=20,AM68&lt;=180)=TRUE),"PASS","FAIL")))</f>
        <v>PASS</v>
      </c>
      <c r="AO68" s="4"/>
      <c r="AP68" s="4"/>
      <c r="AQ68" s="4"/>
    </row>
    <row r="69" spans="1:43">
      <c r="A69" s="1">
        <v>43878</v>
      </c>
      <c r="B69" t="s">
        <v>209</v>
      </c>
      <c r="C69" t="s">
        <v>177</v>
      </c>
      <c r="D69">
        <v>31</v>
      </c>
      <c r="E69">
        <v>1</v>
      </c>
      <c r="F69">
        <v>1</v>
      </c>
      <c r="G69" t="s">
        <v>12</v>
      </c>
      <c r="H69" t="s">
        <v>13</v>
      </c>
      <c r="I69">
        <v>0.10299999999999999</v>
      </c>
      <c r="J69">
        <v>2.16</v>
      </c>
      <c r="K69">
        <v>31.7</v>
      </c>
      <c r="L69" t="s">
        <v>14</v>
      </c>
      <c r="M69" t="s">
        <v>13</v>
      </c>
      <c r="N69">
        <v>2.41</v>
      </c>
      <c r="O69">
        <v>37.6</v>
      </c>
      <c r="P69">
        <v>879</v>
      </c>
      <c r="R69" s="4">
        <v>1.5</v>
      </c>
      <c r="S69" s="4">
        <v>1</v>
      </c>
      <c r="T69" s="4"/>
      <c r="U69" s="4">
        <f t="shared" si="7"/>
        <v>31.7</v>
      </c>
      <c r="V69" s="4">
        <f t="shared" si="8"/>
        <v>24.799999999999997</v>
      </c>
      <c r="W69" s="4">
        <f t="shared" si="9"/>
        <v>37.199999999999996</v>
      </c>
      <c r="Z69" s="7"/>
      <c r="AA69" s="7"/>
      <c r="AD69" s="4">
        <v>1</v>
      </c>
      <c r="AE69" s="4"/>
      <c r="AF69" s="4">
        <f t="shared" si="6"/>
        <v>879</v>
      </c>
      <c r="AG69" s="4">
        <f t="shared" si="10"/>
        <v>516</v>
      </c>
      <c r="AH69" s="4">
        <f t="shared" si="11"/>
        <v>774</v>
      </c>
      <c r="AK69" s="7"/>
      <c r="AL69" s="7"/>
      <c r="AO69" s="4"/>
      <c r="AP69" s="4"/>
      <c r="AQ69" s="4"/>
    </row>
    <row r="70" spans="1:43">
      <c r="A70" s="1">
        <v>43878</v>
      </c>
      <c r="B70" t="s">
        <v>209</v>
      </c>
      <c r="C70" t="s">
        <v>64</v>
      </c>
      <c r="D70">
        <v>32</v>
      </c>
      <c r="E70">
        <v>1</v>
      </c>
      <c r="F70">
        <v>1</v>
      </c>
      <c r="G70" t="s">
        <v>12</v>
      </c>
      <c r="H70" t="s">
        <v>13</v>
      </c>
      <c r="I70">
        <v>6.1400000000000003E-2</v>
      </c>
      <c r="J70">
        <v>1.2</v>
      </c>
      <c r="K70">
        <v>16.7</v>
      </c>
      <c r="L70" t="s">
        <v>14</v>
      </c>
      <c r="M70" t="s">
        <v>13</v>
      </c>
      <c r="N70">
        <v>1.39</v>
      </c>
      <c r="O70">
        <v>21.4</v>
      </c>
      <c r="P70">
        <v>508</v>
      </c>
      <c r="R70" s="4">
        <v>1.5</v>
      </c>
      <c r="S70" s="4">
        <v>1</v>
      </c>
      <c r="T70" s="4"/>
      <c r="U70" s="4">
        <f t="shared" si="7"/>
        <v>16.7</v>
      </c>
      <c r="V70" s="4">
        <f t="shared" si="8"/>
        <v>9.7999999999999989</v>
      </c>
      <c r="W70" s="4">
        <f t="shared" si="9"/>
        <v>14.7</v>
      </c>
      <c r="AB70" s="7"/>
      <c r="AC70" s="7"/>
      <c r="AD70" s="4">
        <v>1</v>
      </c>
      <c r="AE70" s="4"/>
      <c r="AF70" s="4">
        <f t="shared" si="6"/>
        <v>508</v>
      </c>
      <c r="AG70" s="4">
        <f t="shared" si="10"/>
        <v>145</v>
      </c>
      <c r="AH70" s="4">
        <f t="shared" si="11"/>
        <v>217.5</v>
      </c>
      <c r="AM70" s="7"/>
      <c r="AN70" s="7"/>
      <c r="AO70" s="4"/>
      <c r="AP70" s="4"/>
      <c r="AQ70" s="4"/>
    </row>
    <row r="71" spans="1:43">
      <c r="A71" s="1">
        <v>43878</v>
      </c>
      <c r="B71" t="s">
        <v>209</v>
      </c>
      <c r="C71" t="s">
        <v>65</v>
      </c>
      <c r="D71">
        <v>33</v>
      </c>
      <c r="E71">
        <v>1</v>
      </c>
      <c r="F71">
        <v>1</v>
      </c>
      <c r="G71" t="s">
        <v>12</v>
      </c>
      <c r="H71" t="s">
        <v>13</v>
      </c>
      <c r="I71">
        <v>4.24E-2</v>
      </c>
      <c r="J71">
        <v>0.70099999999999996</v>
      </c>
      <c r="K71">
        <v>9.3699999999999992</v>
      </c>
      <c r="L71" t="s">
        <v>14</v>
      </c>
      <c r="M71" t="s">
        <v>13</v>
      </c>
      <c r="N71">
        <v>1.36</v>
      </c>
      <c r="O71">
        <v>20.8</v>
      </c>
      <c r="P71">
        <v>494</v>
      </c>
      <c r="R71" s="4">
        <v>1.5</v>
      </c>
      <c r="S71" s="4">
        <v>1</v>
      </c>
      <c r="T71" s="4"/>
      <c r="U71" s="4">
        <f t="shared" si="7"/>
        <v>9.3699999999999992</v>
      </c>
      <c r="V71" s="4">
        <f t="shared" si="8"/>
        <v>2.4699999999999989</v>
      </c>
      <c r="W71" s="4">
        <f t="shared" si="9"/>
        <v>3.7049999999999983</v>
      </c>
      <c r="X71" s="5"/>
      <c r="Y71" s="5"/>
      <c r="AD71" s="4">
        <v>1</v>
      </c>
      <c r="AE71" s="4"/>
      <c r="AF71" s="4">
        <f t="shared" si="6"/>
        <v>494</v>
      </c>
      <c r="AG71" s="4">
        <f t="shared" si="10"/>
        <v>131</v>
      </c>
      <c r="AH71" s="4">
        <f t="shared" si="11"/>
        <v>196.5</v>
      </c>
      <c r="AI71" s="5"/>
      <c r="AJ71" s="5"/>
      <c r="AO71" s="4"/>
      <c r="AP71" s="4"/>
      <c r="AQ71" s="4"/>
    </row>
    <row r="72" spans="1:43">
      <c r="A72" s="1">
        <v>43878</v>
      </c>
      <c r="B72" t="s">
        <v>209</v>
      </c>
      <c r="C72" t="s">
        <v>66</v>
      </c>
      <c r="D72">
        <v>34</v>
      </c>
      <c r="E72">
        <v>1</v>
      </c>
      <c r="F72">
        <v>1</v>
      </c>
      <c r="G72" t="s">
        <v>12</v>
      </c>
      <c r="H72" t="s">
        <v>13</v>
      </c>
      <c r="I72">
        <v>4.7E-2</v>
      </c>
      <c r="J72">
        <v>0.92300000000000004</v>
      </c>
      <c r="K72">
        <v>12.6</v>
      </c>
      <c r="L72" t="s">
        <v>14</v>
      </c>
      <c r="M72" t="s">
        <v>13</v>
      </c>
      <c r="N72">
        <v>1.18</v>
      </c>
      <c r="O72">
        <v>18</v>
      </c>
      <c r="P72">
        <v>429</v>
      </c>
      <c r="R72" s="4">
        <v>1.5</v>
      </c>
      <c r="S72" s="4">
        <v>1</v>
      </c>
      <c r="T72" s="4"/>
      <c r="U72" s="4">
        <f t="shared" si="7"/>
        <v>12.6</v>
      </c>
      <c r="V72" s="4">
        <f t="shared" si="8"/>
        <v>5.6999999999999993</v>
      </c>
      <c r="W72" s="4">
        <f t="shared" si="9"/>
        <v>8.5499999999999989</v>
      </c>
      <c r="AD72" s="4">
        <v>1</v>
      </c>
      <c r="AE72" s="4"/>
      <c r="AF72" s="4">
        <f t="shared" si="6"/>
        <v>429</v>
      </c>
      <c r="AG72" s="4">
        <f t="shared" si="10"/>
        <v>66</v>
      </c>
      <c r="AH72" s="4">
        <f t="shared" si="11"/>
        <v>99</v>
      </c>
      <c r="AO72" s="4"/>
      <c r="AP72" s="4"/>
      <c r="AQ72" s="4"/>
    </row>
    <row r="73" spans="1:43">
      <c r="A73" s="1">
        <v>43878</v>
      </c>
      <c r="B73" t="s">
        <v>209</v>
      </c>
      <c r="C73" t="s">
        <v>67</v>
      </c>
      <c r="D73">
        <v>35</v>
      </c>
      <c r="E73">
        <v>1</v>
      </c>
      <c r="F73">
        <v>1</v>
      </c>
      <c r="G73" t="s">
        <v>12</v>
      </c>
      <c r="H73" t="s">
        <v>13</v>
      </c>
      <c r="I73">
        <v>4.7699999999999999E-2</v>
      </c>
      <c r="J73">
        <v>0.84399999999999997</v>
      </c>
      <c r="K73">
        <v>11.4</v>
      </c>
      <c r="L73" t="s">
        <v>14</v>
      </c>
      <c r="M73" t="s">
        <v>13</v>
      </c>
      <c r="N73">
        <v>1.52</v>
      </c>
      <c r="O73">
        <v>23.3</v>
      </c>
      <c r="P73">
        <v>553</v>
      </c>
      <c r="R73" s="4">
        <v>1.5</v>
      </c>
      <c r="S73" s="4">
        <v>1</v>
      </c>
      <c r="T73" s="4"/>
      <c r="U73" s="4">
        <f t="shared" si="7"/>
        <v>11.4</v>
      </c>
      <c r="V73" s="4">
        <f t="shared" si="8"/>
        <v>4.5</v>
      </c>
      <c r="W73" s="4">
        <f t="shared" si="9"/>
        <v>6.75</v>
      </c>
      <c r="AD73" s="4">
        <v>1</v>
      </c>
      <c r="AE73" s="4"/>
      <c r="AF73" s="4">
        <f t="shared" si="6"/>
        <v>553</v>
      </c>
      <c r="AG73" s="4">
        <f t="shared" si="10"/>
        <v>190</v>
      </c>
      <c r="AH73" s="4">
        <f t="shared" si="11"/>
        <v>285</v>
      </c>
      <c r="AO73" s="4"/>
      <c r="AP73" s="4"/>
      <c r="AQ73" s="4"/>
    </row>
    <row r="74" spans="1:43">
      <c r="A74" s="1">
        <v>43878</v>
      </c>
      <c r="B74" t="s">
        <v>209</v>
      </c>
      <c r="C74" t="s">
        <v>68</v>
      </c>
      <c r="D74">
        <v>36</v>
      </c>
      <c r="E74">
        <v>1</v>
      </c>
      <c r="F74">
        <v>1</v>
      </c>
      <c r="G74" t="s">
        <v>12</v>
      </c>
      <c r="H74" t="s">
        <v>13</v>
      </c>
      <c r="I74">
        <v>4.48E-2</v>
      </c>
      <c r="J74">
        <v>0.83899999999999997</v>
      </c>
      <c r="K74">
        <v>11.4</v>
      </c>
      <c r="L74" t="s">
        <v>14</v>
      </c>
      <c r="M74" t="s">
        <v>13</v>
      </c>
      <c r="N74">
        <v>1.27</v>
      </c>
      <c r="O74">
        <v>19.5</v>
      </c>
      <c r="P74">
        <v>465</v>
      </c>
      <c r="R74" s="4">
        <v>1.5</v>
      </c>
      <c r="S74" s="4">
        <v>1</v>
      </c>
      <c r="T74" s="4"/>
      <c r="U74" s="4">
        <f t="shared" si="7"/>
        <v>11.4</v>
      </c>
      <c r="V74" s="4">
        <f t="shared" si="8"/>
        <v>4.5</v>
      </c>
      <c r="W74" s="4">
        <f t="shared" si="9"/>
        <v>6.75</v>
      </c>
      <c r="AD74" s="4">
        <v>1</v>
      </c>
      <c r="AE74" s="4"/>
      <c r="AF74" s="4">
        <f t="shared" si="6"/>
        <v>465</v>
      </c>
      <c r="AG74" s="4">
        <f t="shared" si="10"/>
        <v>102</v>
      </c>
      <c r="AH74" s="4">
        <f t="shared" si="11"/>
        <v>153</v>
      </c>
      <c r="AO74" s="4"/>
      <c r="AP74" s="4"/>
      <c r="AQ74" s="4"/>
    </row>
    <row r="75" spans="1:43">
      <c r="A75" s="1">
        <v>43878</v>
      </c>
      <c r="B75" t="s">
        <v>209</v>
      </c>
      <c r="C75" t="s">
        <v>69</v>
      </c>
      <c r="D75">
        <v>37</v>
      </c>
      <c r="E75">
        <v>1</v>
      </c>
      <c r="F75">
        <v>1</v>
      </c>
      <c r="G75" t="s">
        <v>12</v>
      </c>
      <c r="H75" t="s">
        <v>13</v>
      </c>
      <c r="I75">
        <v>6.1699999999999998E-2</v>
      </c>
      <c r="J75">
        <v>1.2</v>
      </c>
      <c r="K75">
        <v>16.8</v>
      </c>
      <c r="L75" t="s">
        <v>14</v>
      </c>
      <c r="M75" t="s">
        <v>13</v>
      </c>
      <c r="N75">
        <v>1.45</v>
      </c>
      <c r="O75">
        <v>22.2</v>
      </c>
      <c r="P75">
        <v>527</v>
      </c>
      <c r="R75" s="4">
        <v>1.5</v>
      </c>
      <c r="S75" s="4">
        <v>1</v>
      </c>
      <c r="T75" s="4"/>
      <c r="U75" s="4">
        <f t="shared" si="7"/>
        <v>16.8</v>
      </c>
      <c r="V75" s="4">
        <f t="shared" si="8"/>
        <v>9.9</v>
      </c>
      <c r="W75" s="4">
        <f t="shared" si="9"/>
        <v>14.850000000000001</v>
      </c>
      <c r="X75" s="5"/>
      <c r="Y75" s="5"/>
      <c r="Z75" s="7"/>
      <c r="AA75" s="7"/>
      <c r="AB75" s="4"/>
      <c r="AC75" s="4"/>
      <c r="AD75" s="4">
        <v>1</v>
      </c>
      <c r="AE75" s="4"/>
      <c r="AF75" s="4">
        <f t="shared" si="6"/>
        <v>527</v>
      </c>
      <c r="AG75" s="4">
        <f t="shared" si="10"/>
        <v>164</v>
      </c>
      <c r="AH75" s="4">
        <f t="shared" si="11"/>
        <v>246</v>
      </c>
      <c r="AI75" s="5"/>
      <c r="AJ75" s="5"/>
      <c r="AK75" s="7"/>
      <c r="AL75" s="7"/>
      <c r="AM75" s="4"/>
      <c r="AN75" s="4"/>
      <c r="AO75" s="4"/>
      <c r="AP75" s="4"/>
      <c r="AQ75" s="4"/>
    </row>
    <row r="76" spans="1:43">
      <c r="A76" s="1">
        <v>43878</v>
      </c>
      <c r="B76" t="s">
        <v>209</v>
      </c>
      <c r="C76" t="s">
        <v>70</v>
      </c>
      <c r="D76">
        <v>38</v>
      </c>
      <c r="E76">
        <v>1</v>
      </c>
      <c r="F76">
        <v>1</v>
      </c>
      <c r="G76" t="s">
        <v>12</v>
      </c>
      <c r="H76" t="s">
        <v>13</v>
      </c>
      <c r="I76">
        <v>0.106</v>
      </c>
      <c r="J76">
        <v>2.23</v>
      </c>
      <c r="K76">
        <v>32.799999999999997</v>
      </c>
      <c r="L76" t="s">
        <v>14</v>
      </c>
      <c r="M76" t="s">
        <v>13</v>
      </c>
      <c r="N76">
        <v>1.29</v>
      </c>
      <c r="O76">
        <v>20</v>
      </c>
      <c r="P76">
        <v>475</v>
      </c>
      <c r="R76" s="4">
        <v>1.5</v>
      </c>
      <c r="S76" s="4">
        <v>1</v>
      </c>
      <c r="T76" s="4"/>
      <c r="U76" s="4">
        <f t="shared" si="7"/>
        <v>32.799999999999997</v>
      </c>
      <c r="V76" s="4">
        <f t="shared" si="8"/>
        <v>25.9</v>
      </c>
      <c r="W76" s="4">
        <f t="shared" si="9"/>
        <v>38.849999999999994</v>
      </c>
      <c r="X76" s="4"/>
      <c r="Y76" s="4"/>
      <c r="Z76" s="4"/>
      <c r="AA76" s="4"/>
      <c r="AB76" s="7"/>
      <c r="AC76" s="7"/>
      <c r="AD76" s="4">
        <v>1</v>
      </c>
      <c r="AE76" s="4"/>
      <c r="AF76" s="4">
        <f t="shared" si="6"/>
        <v>475</v>
      </c>
      <c r="AG76" s="4">
        <f t="shared" si="10"/>
        <v>112</v>
      </c>
      <c r="AH76" s="4">
        <f t="shared" si="11"/>
        <v>168</v>
      </c>
      <c r="AI76" s="4"/>
      <c r="AJ76" s="4"/>
      <c r="AK76" s="4"/>
      <c r="AL76" s="4"/>
      <c r="AM76" s="7"/>
      <c r="AN76" s="7"/>
      <c r="AO76" s="4"/>
      <c r="AP76" s="4"/>
      <c r="AQ76" s="4"/>
    </row>
    <row r="77" spans="1:43">
      <c r="A77" s="1">
        <v>43878</v>
      </c>
      <c r="B77" t="s">
        <v>209</v>
      </c>
      <c r="C77" t="s">
        <v>71</v>
      </c>
      <c r="D77">
        <v>39</v>
      </c>
      <c r="E77">
        <v>1</v>
      </c>
      <c r="F77">
        <v>1</v>
      </c>
      <c r="G77" t="s">
        <v>12</v>
      </c>
      <c r="H77" t="s">
        <v>13</v>
      </c>
      <c r="I77">
        <v>4.99E-2</v>
      </c>
      <c r="J77">
        <v>0.89800000000000002</v>
      </c>
      <c r="K77">
        <v>12.2</v>
      </c>
      <c r="L77" t="s">
        <v>14</v>
      </c>
      <c r="M77" t="s">
        <v>13</v>
      </c>
      <c r="N77">
        <v>1.27</v>
      </c>
      <c r="O77">
        <v>19.399999999999999</v>
      </c>
      <c r="P77">
        <v>462</v>
      </c>
      <c r="R77" s="4">
        <v>1.5</v>
      </c>
      <c r="S77" s="4">
        <v>1</v>
      </c>
      <c r="T77" s="4"/>
      <c r="U77" s="4">
        <f t="shared" si="7"/>
        <v>12.2</v>
      </c>
      <c r="V77" s="4">
        <f t="shared" si="8"/>
        <v>5.2999999999999989</v>
      </c>
      <c r="W77" s="4">
        <f t="shared" si="9"/>
        <v>7.9499999999999984</v>
      </c>
      <c r="X77" s="5"/>
      <c r="Y77" s="5"/>
      <c r="Z77" s="4"/>
      <c r="AA77" s="4"/>
      <c r="AB77" s="5"/>
      <c r="AC77" s="5"/>
      <c r="AD77" s="4">
        <v>1</v>
      </c>
      <c r="AE77" s="4"/>
      <c r="AF77" s="4">
        <f t="shared" si="6"/>
        <v>462</v>
      </c>
      <c r="AG77" s="4">
        <f t="shared" si="10"/>
        <v>99</v>
      </c>
      <c r="AH77" s="4">
        <f t="shared" si="11"/>
        <v>148.5</v>
      </c>
      <c r="AI77" s="5"/>
      <c r="AJ77" s="5"/>
      <c r="AK77" s="4"/>
      <c r="AL77" s="4"/>
      <c r="AM77" s="5"/>
      <c r="AN77" s="5"/>
      <c r="AO77" s="4"/>
      <c r="AP77" s="4"/>
      <c r="AQ77" s="4"/>
    </row>
    <row r="78" spans="1:43">
      <c r="A78" s="1">
        <v>43878</v>
      </c>
      <c r="B78" t="s">
        <v>209</v>
      </c>
      <c r="C78" t="s">
        <v>168</v>
      </c>
      <c r="D78" t="s">
        <v>11</v>
      </c>
      <c r="E78">
        <v>1</v>
      </c>
      <c r="F78">
        <v>1</v>
      </c>
      <c r="G78" t="s">
        <v>12</v>
      </c>
      <c r="H78" t="s">
        <v>13</v>
      </c>
      <c r="I78">
        <v>0.11</v>
      </c>
      <c r="J78">
        <v>1.9</v>
      </c>
      <c r="K78">
        <v>27.6</v>
      </c>
      <c r="L78" t="s">
        <v>14</v>
      </c>
      <c r="M78" t="s">
        <v>13</v>
      </c>
      <c r="N78">
        <v>0.70899999999999996</v>
      </c>
      <c r="O78">
        <v>10.7</v>
      </c>
      <c r="P78">
        <v>257</v>
      </c>
      <c r="R78" s="4">
        <v>1</v>
      </c>
      <c r="S78" s="4">
        <v>1</v>
      </c>
      <c r="T78" s="4"/>
      <c r="U78" s="4">
        <f t="shared" si="7"/>
        <v>27.6</v>
      </c>
      <c r="V78" s="4">
        <f t="shared" si="8"/>
        <v>27.6</v>
      </c>
      <c r="W78" s="4">
        <f t="shared" si="9"/>
        <v>27.6</v>
      </c>
      <c r="X78" s="5">
        <f>100*(W78-25)/25</f>
        <v>10.400000000000004</v>
      </c>
      <c r="Y78" s="5" t="str">
        <f>IF((ABS(X78))&lt;=20,"PASS","FAIL")</f>
        <v>PASS</v>
      </c>
      <c r="AD78" s="4">
        <v>1</v>
      </c>
      <c r="AE78" s="4"/>
      <c r="AF78" s="4">
        <f t="shared" si="6"/>
        <v>257</v>
      </c>
      <c r="AG78" s="4">
        <f t="shared" si="10"/>
        <v>257</v>
      </c>
      <c r="AH78" s="4">
        <f t="shared" si="11"/>
        <v>257</v>
      </c>
      <c r="AI78" s="5">
        <f>100*(AH78-250)/250</f>
        <v>2.8</v>
      </c>
      <c r="AJ78" s="5" t="str">
        <f>IF((ABS(AI78))&lt;=20,"PASS","FAIL")</f>
        <v>PASS</v>
      </c>
      <c r="AO78" s="4"/>
      <c r="AP78" s="4"/>
      <c r="AQ78" s="4"/>
    </row>
    <row r="79" spans="1:43">
      <c r="A79" s="1">
        <v>43878</v>
      </c>
      <c r="B79" t="s">
        <v>209</v>
      </c>
      <c r="C79" t="s">
        <v>21</v>
      </c>
      <c r="D79" t="s">
        <v>15</v>
      </c>
      <c r="E79">
        <v>1</v>
      </c>
      <c r="F79">
        <v>1</v>
      </c>
      <c r="G79" t="s">
        <v>12</v>
      </c>
      <c r="H79" t="s">
        <v>13</v>
      </c>
      <c r="I79">
        <v>6.3499999999999997E-3</v>
      </c>
      <c r="J79">
        <v>7.4800000000000005E-2</v>
      </c>
      <c r="K79">
        <v>0.55700000000000005</v>
      </c>
      <c r="L79" t="s">
        <v>14</v>
      </c>
      <c r="M79" t="s">
        <v>13</v>
      </c>
      <c r="N79">
        <v>5.0200000000000002E-3</v>
      </c>
      <c r="O79">
        <v>5.8000000000000003E-2</v>
      </c>
      <c r="P79">
        <v>1.49</v>
      </c>
      <c r="R79" s="4">
        <v>1</v>
      </c>
      <c r="S79" s="4">
        <v>1</v>
      </c>
      <c r="T79" s="4"/>
      <c r="U79" s="4">
        <f t="shared" si="7"/>
        <v>0.55700000000000005</v>
      </c>
      <c r="V79" s="4">
        <f t="shared" si="8"/>
        <v>0.55700000000000005</v>
      </c>
      <c r="W79" s="4">
        <f t="shared" si="9"/>
        <v>0.55700000000000005</v>
      </c>
      <c r="Z79" s="7"/>
      <c r="AA79" s="7"/>
      <c r="AD79" s="4">
        <v>1</v>
      </c>
      <c r="AE79" s="4"/>
      <c r="AF79" s="4">
        <f t="shared" si="6"/>
        <v>1.49</v>
      </c>
      <c r="AG79" s="4">
        <f t="shared" si="10"/>
        <v>1.49</v>
      </c>
      <c r="AH79" s="4">
        <f t="shared" si="11"/>
        <v>1.49</v>
      </c>
      <c r="AK79" s="7"/>
      <c r="AL79" s="7"/>
      <c r="AO79" s="4"/>
      <c r="AP79" s="4"/>
      <c r="AQ79" s="4"/>
    </row>
    <row r="80" spans="1:43">
      <c r="A80" s="1">
        <v>43878</v>
      </c>
      <c r="B80" t="s">
        <v>209</v>
      </c>
      <c r="C80" t="s">
        <v>72</v>
      </c>
      <c r="D80">
        <v>40</v>
      </c>
      <c r="E80">
        <v>1</v>
      </c>
      <c r="F80">
        <v>1</v>
      </c>
      <c r="G80" t="s">
        <v>12</v>
      </c>
      <c r="H80" t="s">
        <v>13</v>
      </c>
      <c r="I80">
        <v>5.0299999999999997E-2</v>
      </c>
      <c r="J80">
        <v>0.95899999999999996</v>
      </c>
      <c r="K80">
        <v>13.1</v>
      </c>
      <c r="L80" t="s">
        <v>14</v>
      </c>
      <c r="M80" t="s">
        <v>13</v>
      </c>
      <c r="N80">
        <v>1.56</v>
      </c>
      <c r="O80">
        <v>23.9</v>
      </c>
      <c r="P80">
        <v>566</v>
      </c>
      <c r="R80" s="4">
        <v>1.5</v>
      </c>
      <c r="S80" s="4">
        <v>1</v>
      </c>
      <c r="T80" s="4"/>
      <c r="U80" s="4">
        <f t="shared" si="7"/>
        <v>13.1</v>
      </c>
      <c r="V80" s="4">
        <f t="shared" si="8"/>
        <v>6.1999999999999993</v>
      </c>
      <c r="W80" s="4">
        <f t="shared" si="9"/>
        <v>9.2999999999999989</v>
      </c>
      <c r="X80" s="5"/>
      <c r="Y80" s="5"/>
      <c r="AD80" s="4">
        <v>1</v>
      </c>
      <c r="AE80" s="4"/>
      <c r="AF80" s="4">
        <f t="shared" si="6"/>
        <v>566</v>
      </c>
      <c r="AG80" s="4">
        <f t="shared" si="10"/>
        <v>203</v>
      </c>
      <c r="AH80" s="4">
        <f t="shared" si="11"/>
        <v>304.5</v>
      </c>
      <c r="AI80" s="5"/>
      <c r="AJ80" s="5"/>
      <c r="AO80" s="4"/>
      <c r="AP80" s="4"/>
      <c r="AQ80" s="4"/>
    </row>
    <row r="81" spans="1:43">
      <c r="A81" s="1">
        <v>43878</v>
      </c>
      <c r="B81" t="s">
        <v>209</v>
      </c>
      <c r="C81" t="s">
        <v>212</v>
      </c>
      <c r="D81">
        <v>41</v>
      </c>
      <c r="E81">
        <v>1</v>
      </c>
      <c r="F81">
        <v>1</v>
      </c>
      <c r="G81" t="s">
        <v>12</v>
      </c>
      <c r="H81" t="s">
        <v>13</v>
      </c>
      <c r="I81">
        <v>5.0900000000000001E-2</v>
      </c>
      <c r="J81">
        <v>0.95799999999999996</v>
      </c>
      <c r="K81">
        <v>13.1</v>
      </c>
      <c r="L81" t="s">
        <v>14</v>
      </c>
      <c r="M81" t="s">
        <v>13</v>
      </c>
      <c r="N81">
        <v>1.52</v>
      </c>
      <c r="O81">
        <v>23.3</v>
      </c>
      <c r="P81">
        <v>553</v>
      </c>
      <c r="R81" s="4">
        <v>1.5</v>
      </c>
      <c r="S81" s="4">
        <v>1</v>
      </c>
      <c r="T81" s="4"/>
      <c r="U81" s="4">
        <f t="shared" si="7"/>
        <v>13.1</v>
      </c>
      <c r="V81" s="4">
        <f t="shared" si="8"/>
        <v>6.1999999999999993</v>
      </c>
      <c r="W81" s="4">
        <f t="shared" si="9"/>
        <v>9.2999999999999989</v>
      </c>
      <c r="Z81" s="7">
        <f>ABS(100*ABS(W81-W73)/AVERAGE(W81,W73))</f>
        <v>31.775700934579429</v>
      </c>
      <c r="AA81" s="7" t="str">
        <f>IF(W81&gt;10, (IF((AND(Z81&gt;=0,Z81&lt;=20)=TRUE),"PASS","FAIL")),(IF((AND(Z81&gt;=0,Z81&lt;=100)=TRUE),"PASS","FAIL")))</f>
        <v>PASS</v>
      </c>
      <c r="AB81" s="7"/>
      <c r="AC81" s="7"/>
      <c r="AD81" s="4">
        <v>1</v>
      </c>
      <c r="AE81" s="4"/>
      <c r="AF81" s="4">
        <f t="shared" si="6"/>
        <v>553</v>
      </c>
      <c r="AG81" s="4">
        <f t="shared" si="10"/>
        <v>190</v>
      </c>
      <c r="AH81" s="4">
        <f t="shared" si="11"/>
        <v>285</v>
      </c>
      <c r="AK81" s="7">
        <f>ABS(100*ABS(AH81-AH73)/AVERAGE(AH81,AH73))</f>
        <v>0</v>
      </c>
      <c r="AL81" s="7" t="str">
        <f>IF(AH81&gt;10, (IF((AND(AK81&gt;=0,AK81&lt;=20)=TRUE),"PASS","FAIL")),(IF((AND(AK81&gt;=0,AK81&lt;=80)=TRUE),"PASS","FAIL")))</f>
        <v>PASS</v>
      </c>
      <c r="AM81" s="7"/>
      <c r="AN81" s="7"/>
      <c r="AO81" s="4"/>
      <c r="AP81" s="4"/>
      <c r="AQ81" s="4"/>
    </row>
    <row r="82" spans="1:43">
      <c r="A82" s="1">
        <v>43878</v>
      </c>
      <c r="B82" t="s">
        <v>209</v>
      </c>
      <c r="C82" t="s">
        <v>213</v>
      </c>
      <c r="D82">
        <v>42</v>
      </c>
      <c r="E82">
        <v>1</v>
      </c>
      <c r="F82">
        <v>1</v>
      </c>
      <c r="G82" t="s">
        <v>12</v>
      </c>
      <c r="H82" t="s">
        <v>13</v>
      </c>
      <c r="I82">
        <v>8.1100000000000005E-2</v>
      </c>
      <c r="J82">
        <v>1.7</v>
      </c>
      <c r="K82">
        <v>24.4</v>
      </c>
      <c r="L82" t="s">
        <v>14</v>
      </c>
      <c r="M82" t="s">
        <v>13</v>
      </c>
      <c r="N82">
        <v>1.99</v>
      </c>
      <c r="O82">
        <v>30.3</v>
      </c>
      <c r="P82">
        <v>713</v>
      </c>
      <c r="R82" s="4">
        <v>1.5</v>
      </c>
      <c r="S82" s="4">
        <v>1</v>
      </c>
      <c r="T82" s="4"/>
      <c r="U82" s="4">
        <f t="shared" si="7"/>
        <v>24.4</v>
      </c>
      <c r="V82" s="4">
        <f t="shared" si="8"/>
        <v>17.5</v>
      </c>
      <c r="W82" s="4">
        <f t="shared" si="9"/>
        <v>26.25</v>
      </c>
      <c r="Z82" s="7"/>
      <c r="AA82" s="7"/>
      <c r="AB82" s="7">
        <f>100*((W82*10250)-(W80*10000))/(1000*250)</f>
        <v>70.424999999999997</v>
      </c>
      <c r="AC82" s="7" t="str">
        <f>IF(W82&gt;(10+25), (IF((AND(AB82&gt;=80,AB82&lt;=120)=TRUE),"PASS","FAIL")),(IF((AND(AB82&gt;=20,AB82&lt;=180)=TRUE),"PASS","FAIL")))</f>
        <v>PASS</v>
      </c>
      <c r="AD82" s="4">
        <v>1</v>
      </c>
      <c r="AE82" s="4"/>
      <c r="AF82" s="4">
        <f t="shared" si="6"/>
        <v>713</v>
      </c>
      <c r="AG82" s="4">
        <f t="shared" si="10"/>
        <v>350</v>
      </c>
      <c r="AH82" s="4">
        <f t="shared" si="11"/>
        <v>525</v>
      </c>
      <c r="AK82" s="7"/>
      <c r="AL82" s="7"/>
      <c r="AM82" s="7">
        <f>100*((AH82*10250)-(AH80*10000))/(10000*250)</f>
        <v>93.45</v>
      </c>
      <c r="AN82" s="7" t="str">
        <f>IF(AH82&gt;(10+25), (IF((AND(AM82&gt;=80,AM82&lt;=120)=TRUE),"PASS","FAIL")),(IF((AND(AM82&gt;=20,AM82&lt;=180)=TRUE),"PASS","FAIL")))</f>
        <v>PASS</v>
      </c>
      <c r="AO82" s="4"/>
      <c r="AP82" s="4"/>
      <c r="AQ82" s="4"/>
    </row>
    <row r="83" spans="1:43">
      <c r="A83" s="1">
        <v>43878</v>
      </c>
      <c r="B83" t="s">
        <v>209</v>
      </c>
      <c r="C83" t="s">
        <v>73</v>
      </c>
      <c r="D83">
        <v>43</v>
      </c>
      <c r="E83">
        <v>1</v>
      </c>
      <c r="F83">
        <v>1</v>
      </c>
      <c r="G83" t="s">
        <v>12</v>
      </c>
      <c r="H83" t="s">
        <v>13</v>
      </c>
      <c r="I83">
        <v>3.8600000000000002E-2</v>
      </c>
      <c r="J83">
        <v>0.625</v>
      </c>
      <c r="K83">
        <v>8.27</v>
      </c>
      <c r="L83" t="s">
        <v>14</v>
      </c>
      <c r="M83" t="s">
        <v>13</v>
      </c>
      <c r="N83">
        <v>1.21</v>
      </c>
      <c r="O83">
        <v>18.600000000000001</v>
      </c>
      <c r="P83">
        <v>444</v>
      </c>
      <c r="R83" s="4">
        <v>1.5</v>
      </c>
      <c r="S83" s="4">
        <v>1</v>
      </c>
      <c r="T83" s="4"/>
      <c r="U83" s="4">
        <f t="shared" si="7"/>
        <v>8.27</v>
      </c>
      <c r="V83" s="4">
        <f t="shared" si="8"/>
        <v>1.3699999999999992</v>
      </c>
      <c r="W83" s="4">
        <f t="shared" si="9"/>
        <v>2.0549999999999988</v>
      </c>
      <c r="X83" s="5"/>
      <c r="Y83" s="5"/>
      <c r="AB83" s="7"/>
      <c r="AC83" s="7"/>
      <c r="AD83" s="4">
        <v>1</v>
      </c>
      <c r="AE83" s="4"/>
      <c r="AF83" s="4">
        <f t="shared" si="6"/>
        <v>444</v>
      </c>
      <c r="AG83" s="4">
        <f t="shared" si="10"/>
        <v>81</v>
      </c>
      <c r="AH83" s="4">
        <f t="shared" si="11"/>
        <v>121.5</v>
      </c>
      <c r="AI83" s="5"/>
      <c r="AJ83" s="5"/>
      <c r="AM83" s="7"/>
      <c r="AN83" s="7"/>
      <c r="AO83" s="4"/>
      <c r="AP83" s="4"/>
      <c r="AQ83" s="4"/>
    </row>
    <row r="84" spans="1:43">
      <c r="A84" s="1">
        <v>43878</v>
      </c>
      <c r="B84" t="s">
        <v>209</v>
      </c>
      <c r="C84" t="s">
        <v>74</v>
      </c>
      <c r="D84">
        <v>44</v>
      </c>
      <c r="E84">
        <v>1</v>
      </c>
      <c r="F84">
        <v>1</v>
      </c>
      <c r="G84" t="s">
        <v>12</v>
      </c>
      <c r="H84" t="s">
        <v>13</v>
      </c>
      <c r="I84">
        <v>4.41E-2</v>
      </c>
      <c r="J84">
        <v>0.749</v>
      </c>
      <c r="K84">
        <v>10.1</v>
      </c>
      <c r="L84" t="s">
        <v>14</v>
      </c>
      <c r="M84" t="s">
        <v>13</v>
      </c>
      <c r="N84">
        <v>1.31</v>
      </c>
      <c r="O84">
        <v>20</v>
      </c>
      <c r="P84">
        <v>475</v>
      </c>
      <c r="R84" s="4">
        <v>1.5</v>
      </c>
      <c r="S84" s="4">
        <v>1</v>
      </c>
      <c r="T84" s="4"/>
      <c r="U84" s="4">
        <f t="shared" si="7"/>
        <v>10.1</v>
      </c>
      <c r="V84" s="4">
        <f t="shared" si="8"/>
        <v>3.1999999999999993</v>
      </c>
      <c r="W84" s="4">
        <f t="shared" si="9"/>
        <v>4.7999999999999989</v>
      </c>
      <c r="AD84" s="4">
        <v>1</v>
      </c>
      <c r="AE84" s="4"/>
      <c r="AF84" s="4">
        <f t="shared" si="6"/>
        <v>475</v>
      </c>
      <c r="AG84" s="4">
        <f t="shared" si="10"/>
        <v>112</v>
      </c>
      <c r="AH84" s="4">
        <f t="shared" si="11"/>
        <v>168</v>
      </c>
      <c r="AO84" s="4"/>
      <c r="AP84" s="4"/>
      <c r="AQ84" s="4"/>
    </row>
    <row r="85" spans="1:43">
      <c r="A85" s="1">
        <v>43878</v>
      </c>
      <c r="B85" t="s">
        <v>209</v>
      </c>
      <c r="C85" t="s">
        <v>75</v>
      </c>
      <c r="D85">
        <v>45</v>
      </c>
      <c r="E85">
        <v>1</v>
      </c>
      <c r="F85">
        <v>1</v>
      </c>
      <c r="G85" t="s">
        <v>12</v>
      </c>
      <c r="H85" t="s">
        <v>13</v>
      </c>
      <c r="I85">
        <v>6.4899999999999999E-2</v>
      </c>
      <c r="J85">
        <v>1.38</v>
      </c>
      <c r="K85">
        <v>19.399999999999999</v>
      </c>
      <c r="L85" t="s">
        <v>14</v>
      </c>
      <c r="M85" t="s">
        <v>13</v>
      </c>
      <c r="N85">
        <v>1.72</v>
      </c>
      <c r="O85">
        <v>26.4</v>
      </c>
      <c r="P85">
        <v>625</v>
      </c>
      <c r="R85" s="4">
        <v>1.5</v>
      </c>
      <c r="S85" s="4">
        <v>1</v>
      </c>
      <c r="T85" s="4"/>
      <c r="U85" s="4">
        <f t="shared" si="7"/>
        <v>19.399999999999999</v>
      </c>
      <c r="V85" s="4">
        <f t="shared" si="8"/>
        <v>12.499999999999998</v>
      </c>
      <c r="W85" s="4">
        <f t="shared" si="9"/>
        <v>18.749999999999996</v>
      </c>
      <c r="Z85" s="7"/>
      <c r="AA85" s="7"/>
      <c r="AD85" s="4">
        <v>1</v>
      </c>
      <c r="AE85" s="4"/>
      <c r="AF85" s="4">
        <f t="shared" si="6"/>
        <v>625</v>
      </c>
      <c r="AG85" s="4">
        <f t="shared" si="10"/>
        <v>262</v>
      </c>
      <c r="AH85" s="4">
        <f t="shared" si="11"/>
        <v>393</v>
      </c>
      <c r="AK85" s="7"/>
      <c r="AL85" s="7"/>
      <c r="AO85" s="4"/>
      <c r="AP85" s="4"/>
      <c r="AQ85" s="4"/>
    </row>
    <row r="86" spans="1:43">
      <c r="A86" s="1">
        <v>43878</v>
      </c>
      <c r="B86" t="s">
        <v>209</v>
      </c>
      <c r="C86" t="s">
        <v>76</v>
      </c>
      <c r="D86">
        <v>46</v>
      </c>
      <c r="E86">
        <v>1</v>
      </c>
      <c r="F86">
        <v>1</v>
      </c>
      <c r="G86" t="s">
        <v>12</v>
      </c>
      <c r="H86" t="s">
        <v>13</v>
      </c>
      <c r="I86">
        <v>6.6299999999999998E-2</v>
      </c>
      <c r="J86">
        <v>1.36</v>
      </c>
      <c r="K86">
        <v>19.2</v>
      </c>
      <c r="L86" t="s">
        <v>14</v>
      </c>
      <c r="M86" t="s">
        <v>13</v>
      </c>
      <c r="N86">
        <v>1.5</v>
      </c>
      <c r="O86">
        <v>22.9</v>
      </c>
      <c r="P86">
        <v>543</v>
      </c>
      <c r="R86" s="4">
        <v>1.5</v>
      </c>
      <c r="S86" s="4">
        <v>1</v>
      </c>
      <c r="T86" s="4"/>
      <c r="U86" s="4">
        <f t="shared" si="7"/>
        <v>19.2</v>
      </c>
      <c r="V86" s="4">
        <f t="shared" si="8"/>
        <v>12.299999999999999</v>
      </c>
      <c r="W86" s="4">
        <f t="shared" si="9"/>
        <v>18.45</v>
      </c>
      <c r="AB86" s="7"/>
      <c r="AC86" s="7"/>
      <c r="AD86" s="4">
        <v>1</v>
      </c>
      <c r="AE86" s="4"/>
      <c r="AF86" s="4">
        <f t="shared" si="6"/>
        <v>543</v>
      </c>
      <c r="AG86" s="4">
        <f t="shared" si="10"/>
        <v>180</v>
      </c>
      <c r="AH86" s="4">
        <f t="shared" si="11"/>
        <v>270</v>
      </c>
      <c r="AM86" s="7"/>
      <c r="AN86" s="7"/>
      <c r="AO86" s="4"/>
      <c r="AP86" s="4"/>
      <c r="AQ86" s="4"/>
    </row>
    <row r="87" spans="1:43">
      <c r="A87" s="1">
        <v>43878</v>
      </c>
      <c r="B87" t="s">
        <v>209</v>
      </c>
      <c r="C87" t="s">
        <v>77</v>
      </c>
      <c r="D87">
        <v>47</v>
      </c>
      <c r="E87">
        <v>1</v>
      </c>
      <c r="F87">
        <v>1</v>
      </c>
      <c r="G87" t="s">
        <v>12</v>
      </c>
      <c r="H87" t="s">
        <v>13</v>
      </c>
      <c r="I87">
        <v>4.7600000000000003E-2</v>
      </c>
      <c r="J87">
        <v>0.81699999999999995</v>
      </c>
      <c r="K87">
        <v>11</v>
      </c>
      <c r="L87" t="s">
        <v>14</v>
      </c>
      <c r="M87" t="s">
        <v>13</v>
      </c>
      <c r="N87">
        <v>1.39</v>
      </c>
      <c r="O87">
        <v>21.3</v>
      </c>
      <c r="P87">
        <v>507</v>
      </c>
      <c r="R87" s="4">
        <v>1.5</v>
      </c>
      <c r="S87" s="4">
        <v>1</v>
      </c>
      <c r="T87" s="4"/>
      <c r="U87" s="4">
        <f t="shared" si="7"/>
        <v>11</v>
      </c>
      <c r="V87" s="4">
        <f t="shared" si="8"/>
        <v>4.0999999999999996</v>
      </c>
      <c r="W87" s="4">
        <f t="shared" si="9"/>
        <v>6.1499999999999995</v>
      </c>
      <c r="X87" s="5"/>
      <c r="Y87" s="5"/>
      <c r="Z87" s="7"/>
      <c r="AA87" s="7"/>
      <c r="AB87" s="4"/>
      <c r="AC87" s="4"/>
      <c r="AD87" s="4">
        <v>1</v>
      </c>
      <c r="AE87" s="4"/>
      <c r="AF87" s="4">
        <f t="shared" si="6"/>
        <v>507</v>
      </c>
      <c r="AG87" s="4">
        <f t="shared" si="10"/>
        <v>144</v>
      </c>
      <c r="AH87" s="4">
        <f t="shared" si="11"/>
        <v>216</v>
      </c>
      <c r="AI87" s="5"/>
      <c r="AJ87" s="5"/>
      <c r="AK87" s="7"/>
      <c r="AL87" s="7"/>
      <c r="AM87" s="4"/>
      <c r="AN87" s="4"/>
      <c r="AO87" s="4"/>
      <c r="AP87" s="4"/>
      <c r="AQ87" s="4"/>
    </row>
    <row r="88" spans="1:43">
      <c r="A88" s="1">
        <v>43878</v>
      </c>
      <c r="B88" t="s">
        <v>209</v>
      </c>
      <c r="C88" t="s">
        <v>78</v>
      </c>
      <c r="D88">
        <v>48</v>
      </c>
      <c r="E88">
        <v>1</v>
      </c>
      <c r="F88">
        <v>1</v>
      </c>
      <c r="G88" t="s">
        <v>12</v>
      </c>
      <c r="H88" t="s">
        <v>13</v>
      </c>
      <c r="I88">
        <v>4.7699999999999999E-2</v>
      </c>
      <c r="J88">
        <v>0.85599999999999998</v>
      </c>
      <c r="K88">
        <v>11.6</v>
      </c>
      <c r="L88" t="s">
        <v>14</v>
      </c>
      <c r="M88" t="s">
        <v>13</v>
      </c>
      <c r="N88">
        <v>1.41</v>
      </c>
      <c r="O88">
        <v>21.6</v>
      </c>
      <c r="P88">
        <v>513</v>
      </c>
      <c r="R88" s="4">
        <v>1.5</v>
      </c>
      <c r="S88" s="4">
        <v>1</v>
      </c>
      <c r="T88" s="4"/>
      <c r="U88" s="4">
        <f t="shared" si="7"/>
        <v>11.6</v>
      </c>
      <c r="V88" s="4">
        <f t="shared" si="8"/>
        <v>4.6999999999999993</v>
      </c>
      <c r="W88" s="4">
        <f t="shared" si="9"/>
        <v>7.0499999999999989</v>
      </c>
      <c r="X88" s="4"/>
      <c r="Y88" s="4"/>
      <c r="Z88" s="4"/>
      <c r="AA88" s="4"/>
      <c r="AB88" s="7"/>
      <c r="AC88" s="7"/>
      <c r="AD88" s="4">
        <v>1</v>
      </c>
      <c r="AE88" s="4"/>
      <c r="AF88" s="4">
        <f t="shared" si="6"/>
        <v>513</v>
      </c>
      <c r="AG88" s="4">
        <f t="shared" si="10"/>
        <v>150</v>
      </c>
      <c r="AH88" s="4">
        <f t="shared" si="11"/>
        <v>225</v>
      </c>
      <c r="AI88" s="4"/>
      <c r="AJ88" s="4"/>
      <c r="AK88" s="4"/>
      <c r="AL88" s="4"/>
      <c r="AM88" s="7"/>
      <c r="AN88" s="7"/>
      <c r="AO88" s="4"/>
      <c r="AP88" s="4"/>
      <c r="AQ88" s="4"/>
    </row>
    <row r="89" spans="1:43">
      <c r="A89" s="1">
        <v>43878</v>
      </c>
      <c r="B89" t="s">
        <v>209</v>
      </c>
      <c r="C89" t="s">
        <v>79</v>
      </c>
      <c r="D89">
        <v>49</v>
      </c>
      <c r="E89">
        <v>1</v>
      </c>
      <c r="F89">
        <v>1</v>
      </c>
      <c r="G89" t="s">
        <v>12</v>
      </c>
      <c r="H89" t="s">
        <v>13</v>
      </c>
      <c r="I89">
        <v>5.96E-2</v>
      </c>
      <c r="J89">
        <v>1.26</v>
      </c>
      <c r="K89">
        <v>17.7</v>
      </c>
      <c r="L89" t="s">
        <v>14</v>
      </c>
      <c r="M89" t="s">
        <v>13</v>
      </c>
      <c r="N89">
        <v>1.39</v>
      </c>
      <c r="O89">
        <v>21.4</v>
      </c>
      <c r="P89">
        <v>508</v>
      </c>
      <c r="R89" s="4">
        <v>1.5</v>
      </c>
      <c r="S89" s="4">
        <v>1</v>
      </c>
      <c r="T89" s="4"/>
      <c r="U89" s="4">
        <f t="shared" si="7"/>
        <v>17.7</v>
      </c>
      <c r="V89" s="4">
        <f t="shared" si="8"/>
        <v>10.799999999999999</v>
      </c>
      <c r="W89" s="4">
        <f t="shared" si="9"/>
        <v>16.2</v>
      </c>
      <c r="X89" s="5"/>
      <c r="Y89" s="5"/>
      <c r="Z89" s="7"/>
      <c r="AA89" s="7"/>
      <c r="AB89" s="4"/>
      <c r="AC89" s="4"/>
      <c r="AD89" s="4">
        <v>1</v>
      </c>
      <c r="AE89" s="4"/>
      <c r="AF89" s="4">
        <f t="shared" si="6"/>
        <v>508</v>
      </c>
      <c r="AG89" s="4">
        <f t="shared" si="10"/>
        <v>145</v>
      </c>
      <c r="AH89" s="4">
        <f t="shared" si="11"/>
        <v>217.5</v>
      </c>
      <c r="AI89" s="5"/>
      <c r="AJ89" s="5"/>
      <c r="AK89" s="7"/>
      <c r="AL89" s="7"/>
      <c r="AM89" s="4"/>
      <c r="AN89" s="4"/>
      <c r="AO89" s="4"/>
      <c r="AP89" s="4"/>
      <c r="AQ89" s="4"/>
    </row>
    <row r="90" spans="1:43">
      <c r="A90" s="1">
        <v>43878</v>
      </c>
      <c r="B90" t="s">
        <v>209</v>
      </c>
      <c r="C90" t="s">
        <v>168</v>
      </c>
      <c r="D90" t="s">
        <v>11</v>
      </c>
      <c r="E90">
        <v>1</v>
      </c>
      <c r="F90">
        <v>1</v>
      </c>
      <c r="G90" t="s">
        <v>12</v>
      </c>
      <c r="H90" t="s">
        <v>13</v>
      </c>
      <c r="I90">
        <v>0.109</v>
      </c>
      <c r="J90">
        <v>1.86</v>
      </c>
      <c r="K90">
        <v>26.9</v>
      </c>
      <c r="L90" t="s">
        <v>14</v>
      </c>
      <c r="M90" t="s">
        <v>13</v>
      </c>
      <c r="N90">
        <v>0.70399999999999996</v>
      </c>
      <c r="O90">
        <v>10.7</v>
      </c>
      <c r="P90">
        <v>258</v>
      </c>
      <c r="R90" s="4">
        <v>1</v>
      </c>
      <c r="S90" s="4">
        <v>1</v>
      </c>
      <c r="T90" s="4"/>
      <c r="U90" s="4">
        <f t="shared" si="7"/>
        <v>26.9</v>
      </c>
      <c r="V90" s="4">
        <f t="shared" si="8"/>
        <v>26.9</v>
      </c>
      <c r="W90" s="4">
        <f t="shared" si="9"/>
        <v>26.9</v>
      </c>
      <c r="X90" s="5">
        <f>100*(W90-25)/25</f>
        <v>7.5999999999999943</v>
      </c>
      <c r="Y90" s="5" t="str">
        <f>IF((ABS(X90))&lt;=20,"PASS","FAIL")</f>
        <v>PASS</v>
      </c>
      <c r="Z90" s="4"/>
      <c r="AA90" s="4"/>
      <c r="AB90" s="7"/>
      <c r="AC90" s="7"/>
      <c r="AD90" s="4">
        <v>1</v>
      </c>
      <c r="AE90" s="4"/>
      <c r="AF90" s="4">
        <f t="shared" si="6"/>
        <v>258</v>
      </c>
      <c r="AG90" s="4">
        <f t="shared" si="10"/>
        <v>258</v>
      </c>
      <c r="AH90" s="4">
        <f t="shared" si="11"/>
        <v>258</v>
      </c>
      <c r="AI90" s="5">
        <f>100*(AH90-250)/250</f>
        <v>3.2</v>
      </c>
      <c r="AJ90" s="5" t="str">
        <f>IF((ABS(AI90))&lt;=20,"PASS","FAIL")</f>
        <v>PASS</v>
      </c>
      <c r="AK90" s="4"/>
      <c r="AL90" s="4"/>
      <c r="AM90" s="7"/>
      <c r="AN90" s="7"/>
      <c r="AO90" s="4"/>
      <c r="AP90" s="4"/>
      <c r="AQ90" s="4"/>
    </row>
    <row r="91" spans="1:43">
      <c r="A91" s="1">
        <v>43878</v>
      </c>
      <c r="B91" t="s">
        <v>209</v>
      </c>
      <c r="C91" t="s">
        <v>21</v>
      </c>
      <c r="D91" t="s">
        <v>15</v>
      </c>
      <c r="E91">
        <v>1</v>
      </c>
      <c r="F91">
        <v>1</v>
      </c>
      <c r="G91" t="s">
        <v>12</v>
      </c>
      <c r="H91" t="s">
        <v>13</v>
      </c>
      <c r="I91">
        <v>1.6400000000000001E-2</v>
      </c>
      <c r="J91">
        <v>0.14499999999999999</v>
      </c>
      <c r="K91">
        <v>1.52</v>
      </c>
      <c r="L91" t="s">
        <v>14</v>
      </c>
      <c r="M91" t="s">
        <v>13</v>
      </c>
      <c r="N91">
        <v>6.2500000000000003E-3</v>
      </c>
      <c r="O91">
        <v>8.2100000000000006E-2</v>
      </c>
      <c r="P91">
        <v>2.08</v>
      </c>
      <c r="R91" s="4">
        <v>1</v>
      </c>
      <c r="S91" s="4">
        <v>1</v>
      </c>
      <c r="T91" s="4"/>
      <c r="U91" s="4">
        <f t="shared" si="7"/>
        <v>1.52</v>
      </c>
      <c r="V91" s="4">
        <f t="shared" si="8"/>
        <v>1.52</v>
      </c>
      <c r="W91" s="4">
        <f t="shared" si="9"/>
        <v>1.52</v>
      </c>
      <c r="X91" s="5"/>
      <c r="Y91" s="5"/>
      <c r="Z91" s="4"/>
      <c r="AA91" s="4"/>
      <c r="AB91" s="5"/>
      <c r="AC91" s="5"/>
      <c r="AD91" s="4">
        <v>1</v>
      </c>
      <c r="AE91" s="4"/>
      <c r="AF91" s="4">
        <f t="shared" si="6"/>
        <v>2.08</v>
      </c>
      <c r="AG91" s="4">
        <f t="shared" si="10"/>
        <v>2.08</v>
      </c>
      <c r="AH91" s="4">
        <f t="shared" si="11"/>
        <v>2.08</v>
      </c>
      <c r="AI91" s="5"/>
      <c r="AJ91" s="5"/>
      <c r="AK91" s="4"/>
      <c r="AL91" s="4"/>
      <c r="AM91" s="5"/>
      <c r="AN91" s="5"/>
      <c r="AO91" s="4"/>
      <c r="AP91" s="4"/>
      <c r="AQ91" s="4"/>
    </row>
    <row r="92" spans="1:43">
      <c r="A92" s="1">
        <v>43878</v>
      </c>
      <c r="B92" t="s">
        <v>209</v>
      </c>
      <c r="C92" t="s">
        <v>80</v>
      </c>
      <c r="D92">
        <v>50</v>
      </c>
      <c r="E92">
        <v>1</v>
      </c>
      <c r="F92">
        <v>1</v>
      </c>
      <c r="G92" t="s">
        <v>12</v>
      </c>
      <c r="H92" t="s">
        <v>13</v>
      </c>
      <c r="I92">
        <v>0.14199999999999999</v>
      </c>
      <c r="J92">
        <v>2.86</v>
      </c>
      <c r="K92">
        <v>43.3</v>
      </c>
      <c r="L92" t="s">
        <v>14</v>
      </c>
      <c r="M92" t="s">
        <v>13</v>
      </c>
      <c r="N92">
        <v>4.13</v>
      </c>
      <c r="O92">
        <v>65</v>
      </c>
      <c r="P92">
        <v>1480</v>
      </c>
      <c r="R92" s="4">
        <v>1.5</v>
      </c>
      <c r="S92" s="4">
        <v>1</v>
      </c>
      <c r="T92" s="4"/>
      <c r="U92" s="4">
        <f t="shared" si="7"/>
        <v>43.3</v>
      </c>
      <c r="V92" s="4">
        <f t="shared" si="8"/>
        <v>36.4</v>
      </c>
      <c r="W92" s="4">
        <f t="shared" si="9"/>
        <v>54.599999999999994</v>
      </c>
      <c r="AD92" s="4">
        <v>3</v>
      </c>
      <c r="AE92" s="4" t="s">
        <v>248</v>
      </c>
      <c r="AF92" s="4">
        <f t="shared" si="6"/>
        <v>1480</v>
      </c>
      <c r="AG92" s="4">
        <f t="shared" si="10"/>
        <v>1117</v>
      </c>
      <c r="AH92" s="4">
        <f t="shared" si="11"/>
        <v>1675.5</v>
      </c>
      <c r="AO92" s="4"/>
      <c r="AP92" s="4"/>
      <c r="AQ92" s="4"/>
    </row>
    <row r="93" spans="1:43">
      <c r="A93" s="1">
        <v>43878</v>
      </c>
      <c r="B93" t="s">
        <v>209</v>
      </c>
      <c r="C93" t="s">
        <v>81</v>
      </c>
      <c r="D93">
        <v>51</v>
      </c>
      <c r="E93">
        <v>1</v>
      </c>
      <c r="F93">
        <v>1</v>
      </c>
      <c r="G93" t="s">
        <v>12</v>
      </c>
      <c r="H93" t="s">
        <v>13</v>
      </c>
      <c r="I93">
        <v>4.2999999999999997E-2</v>
      </c>
      <c r="J93">
        <v>0.71</v>
      </c>
      <c r="K93">
        <v>9.5</v>
      </c>
      <c r="L93" t="s">
        <v>14</v>
      </c>
      <c r="M93" t="s">
        <v>13</v>
      </c>
      <c r="N93">
        <v>1.2</v>
      </c>
      <c r="O93">
        <v>18.5</v>
      </c>
      <c r="P93">
        <v>440</v>
      </c>
      <c r="R93" s="4">
        <v>1.5</v>
      </c>
      <c r="S93" s="4">
        <v>1</v>
      </c>
      <c r="T93" s="4"/>
      <c r="U93" s="4">
        <f t="shared" si="7"/>
        <v>9.5</v>
      </c>
      <c r="V93" s="4">
        <f t="shared" si="8"/>
        <v>2.5999999999999996</v>
      </c>
      <c r="W93" s="4">
        <f t="shared" si="9"/>
        <v>3.8999999999999995</v>
      </c>
      <c r="AD93" s="4">
        <v>1</v>
      </c>
      <c r="AE93" s="4"/>
      <c r="AF93" s="4">
        <f t="shared" si="6"/>
        <v>440</v>
      </c>
      <c r="AG93" s="4">
        <f t="shared" si="10"/>
        <v>77</v>
      </c>
      <c r="AH93" s="4">
        <f t="shared" si="11"/>
        <v>115.5</v>
      </c>
      <c r="AO93" s="4"/>
      <c r="AP93" s="4"/>
      <c r="AQ93" s="4"/>
    </row>
    <row r="94" spans="1:43">
      <c r="A94" s="1">
        <v>43878</v>
      </c>
      <c r="B94" t="s">
        <v>209</v>
      </c>
      <c r="C94" t="s">
        <v>82</v>
      </c>
      <c r="D94">
        <v>52</v>
      </c>
      <c r="E94">
        <v>1</v>
      </c>
      <c r="F94">
        <v>1</v>
      </c>
      <c r="G94" t="s">
        <v>12</v>
      </c>
      <c r="H94" t="s">
        <v>13</v>
      </c>
      <c r="I94">
        <v>4.5600000000000002E-2</v>
      </c>
      <c r="J94">
        <v>0.79600000000000004</v>
      </c>
      <c r="K94">
        <v>10.8</v>
      </c>
      <c r="L94" t="s">
        <v>14</v>
      </c>
      <c r="M94" t="s">
        <v>13</v>
      </c>
      <c r="N94">
        <v>1.38</v>
      </c>
      <c r="O94">
        <v>21.2</v>
      </c>
      <c r="P94">
        <v>505</v>
      </c>
      <c r="R94" s="4">
        <v>1.5</v>
      </c>
      <c r="S94" s="4">
        <v>1</v>
      </c>
      <c r="T94" s="4"/>
      <c r="U94" s="4">
        <f t="shared" si="7"/>
        <v>10.8</v>
      </c>
      <c r="V94" s="4">
        <f t="shared" si="8"/>
        <v>3.9000000000000004</v>
      </c>
      <c r="W94" s="4">
        <f t="shared" si="9"/>
        <v>5.8500000000000005</v>
      </c>
      <c r="Z94" s="7"/>
      <c r="AA94" s="7"/>
      <c r="AD94" s="4">
        <v>1</v>
      </c>
      <c r="AE94" s="4"/>
      <c r="AF94" s="4">
        <f t="shared" si="6"/>
        <v>505</v>
      </c>
      <c r="AG94" s="4">
        <f t="shared" si="10"/>
        <v>142</v>
      </c>
      <c r="AH94" s="4">
        <f t="shared" si="11"/>
        <v>213</v>
      </c>
      <c r="AK94" s="7"/>
      <c r="AL94" s="7"/>
      <c r="AO94" s="4"/>
      <c r="AP94" s="4"/>
      <c r="AQ94" s="4"/>
    </row>
    <row r="95" spans="1:43">
      <c r="A95" s="1">
        <v>43878</v>
      </c>
      <c r="B95" t="s">
        <v>209</v>
      </c>
      <c r="C95" t="s">
        <v>214</v>
      </c>
      <c r="D95">
        <v>53</v>
      </c>
      <c r="E95">
        <v>1</v>
      </c>
      <c r="F95">
        <v>1</v>
      </c>
      <c r="G95" t="s">
        <v>12</v>
      </c>
      <c r="H95" t="s">
        <v>13</v>
      </c>
      <c r="I95">
        <v>4.5999999999999999E-2</v>
      </c>
      <c r="J95">
        <v>0.79600000000000004</v>
      </c>
      <c r="K95">
        <v>10.7</v>
      </c>
      <c r="L95" t="s">
        <v>14</v>
      </c>
      <c r="M95" t="s">
        <v>13</v>
      </c>
      <c r="N95">
        <v>1.3</v>
      </c>
      <c r="O95">
        <v>19.2</v>
      </c>
      <c r="P95">
        <v>457</v>
      </c>
      <c r="R95" s="4">
        <v>1.5</v>
      </c>
      <c r="S95" s="4">
        <v>1</v>
      </c>
      <c r="T95" s="4"/>
      <c r="U95" s="4">
        <f t="shared" si="7"/>
        <v>10.7</v>
      </c>
      <c r="V95" s="4">
        <f t="shared" si="8"/>
        <v>3.7999999999999989</v>
      </c>
      <c r="W95" s="4">
        <f t="shared" si="9"/>
        <v>5.6999999999999984</v>
      </c>
      <c r="X95" s="5"/>
      <c r="Y95" s="5"/>
      <c r="Z95" s="7">
        <f>ABS(100*ABS(W95-W87)/AVERAGE(W95,W87))</f>
        <v>7.5949367088607787</v>
      </c>
      <c r="AA95" s="7" t="str">
        <f>IF(W95&gt;10, (IF((AND(Z95&gt;=0,Z95&lt;=20)=TRUE),"PASS","FAIL")),(IF((AND(Z95&gt;=0,Z95&lt;=100)=TRUE),"PASS","FAIL")))</f>
        <v>PASS</v>
      </c>
      <c r="AB95" s="7"/>
      <c r="AC95" s="7"/>
      <c r="AD95" s="4">
        <v>1</v>
      </c>
      <c r="AE95" s="4"/>
      <c r="AF95" s="4">
        <f t="shared" si="6"/>
        <v>457</v>
      </c>
      <c r="AG95" s="4">
        <f t="shared" si="10"/>
        <v>94</v>
      </c>
      <c r="AH95" s="4">
        <f t="shared" si="11"/>
        <v>141</v>
      </c>
      <c r="AI95" s="5"/>
      <c r="AJ95" s="5"/>
      <c r="AK95" s="7">
        <f>ABS(100*ABS(AH95-AH87)/AVERAGE(AH95,AH87))</f>
        <v>42.016806722689076</v>
      </c>
      <c r="AL95" s="7" t="str">
        <f>IF(AH95&gt;10, (IF((AND(AK95&gt;=0,AK95&lt;=20)=TRUE),"PASS","FAIL")),(IF((AND(AK95&gt;=0,AK95&lt;=80)=TRUE),"PASS","FAIL")))</f>
        <v>FAIL</v>
      </c>
      <c r="AM95" s="7"/>
      <c r="AN95" s="7"/>
      <c r="AO95" s="4"/>
      <c r="AP95" s="4"/>
      <c r="AQ95" s="4"/>
    </row>
    <row r="96" spans="1:43">
      <c r="A96" s="1">
        <v>43878</v>
      </c>
      <c r="B96" t="s">
        <v>209</v>
      </c>
      <c r="C96" t="s">
        <v>215</v>
      </c>
      <c r="D96">
        <v>54</v>
      </c>
      <c r="E96">
        <v>1</v>
      </c>
      <c r="F96">
        <v>1</v>
      </c>
      <c r="G96" t="s">
        <v>12</v>
      </c>
      <c r="H96" t="s">
        <v>13</v>
      </c>
      <c r="I96">
        <v>7.8E-2</v>
      </c>
      <c r="J96">
        <v>1.66</v>
      </c>
      <c r="K96">
        <v>23.7</v>
      </c>
      <c r="L96" t="s">
        <v>14</v>
      </c>
      <c r="M96" t="s">
        <v>13</v>
      </c>
      <c r="N96">
        <v>1.81</v>
      </c>
      <c r="O96">
        <v>27.6</v>
      </c>
      <c r="P96">
        <v>652</v>
      </c>
      <c r="R96" s="4">
        <v>1.5</v>
      </c>
      <c r="S96" s="4">
        <v>1</v>
      </c>
      <c r="T96" s="4"/>
      <c r="U96" s="4">
        <f t="shared" si="7"/>
        <v>23.7</v>
      </c>
      <c r="V96" s="4">
        <f t="shared" si="8"/>
        <v>16.799999999999997</v>
      </c>
      <c r="W96" s="4">
        <f t="shared" si="9"/>
        <v>25.199999999999996</v>
      </c>
      <c r="AB96" s="7">
        <f>100*((W96*10250)-(W94*10000))/(1000*250)</f>
        <v>79.919999999999973</v>
      </c>
      <c r="AC96" s="7" t="str">
        <f>IF(W96&gt;(10+25), (IF((AND(AB96&gt;=80,AB96&lt;=120)=TRUE),"PASS","FAIL")),(IF((AND(AB96&gt;=20,AB96&lt;=180)=TRUE),"PASS","FAIL")))</f>
        <v>PASS</v>
      </c>
      <c r="AD96" s="4">
        <v>1</v>
      </c>
      <c r="AE96" s="4"/>
      <c r="AF96" s="4">
        <f t="shared" si="6"/>
        <v>652</v>
      </c>
      <c r="AG96" s="4">
        <f t="shared" si="10"/>
        <v>289</v>
      </c>
      <c r="AH96" s="4">
        <f t="shared" si="11"/>
        <v>433.5</v>
      </c>
      <c r="AM96" s="7">
        <f>100*((AH96*10250)-(AH94*10000))/(10000*250)</f>
        <v>92.534999999999997</v>
      </c>
      <c r="AN96" s="7" t="str">
        <f>IF(AH96&gt;(10+25), (IF((AND(AM96&gt;=80,AM96&lt;=120)=TRUE),"PASS","FAIL")),(IF((AND(AM96&gt;=20,AM96&lt;=180)=TRUE),"PASS","FAIL")))</f>
        <v>PASS</v>
      </c>
      <c r="AO96" s="4"/>
      <c r="AP96" s="4"/>
      <c r="AQ96" s="4"/>
    </row>
    <row r="97" spans="1:43">
      <c r="A97" s="1">
        <v>43878</v>
      </c>
      <c r="B97" t="s">
        <v>209</v>
      </c>
      <c r="C97" t="s">
        <v>83</v>
      </c>
      <c r="D97">
        <v>55</v>
      </c>
      <c r="E97">
        <v>1</v>
      </c>
      <c r="F97">
        <v>1</v>
      </c>
      <c r="G97" t="s">
        <v>12</v>
      </c>
      <c r="H97" t="s">
        <v>13</v>
      </c>
      <c r="I97">
        <v>4.8099999999999997E-2</v>
      </c>
      <c r="J97">
        <v>0.77200000000000002</v>
      </c>
      <c r="K97">
        <v>10.4</v>
      </c>
      <c r="L97" t="s">
        <v>14</v>
      </c>
      <c r="M97" t="s">
        <v>13</v>
      </c>
      <c r="N97">
        <v>1.33</v>
      </c>
      <c r="O97">
        <v>20.3</v>
      </c>
      <c r="P97">
        <v>483</v>
      </c>
      <c r="R97" s="4">
        <v>1.5</v>
      </c>
      <c r="S97" s="4">
        <v>1</v>
      </c>
      <c r="T97" s="4"/>
      <c r="U97" s="4">
        <f t="shared" si="7"/>
        <v>10.4</v>
      </c>
      <c r="V97" s="4">
        <f t="shared" si="8"/>
        <v>3.5</v>
      </c>
      <c r="W97" s="4">
        <f t="shared" si="9"/>
        <v>5.25</v>
      </c>
      <c r="AD97" s="4">
        <v>1</v>
      </c>
      <c r="AE97" s="4"/>
      <c r="AF97" s="4">
        <f t="shared" si="6"/>
        <v>483</v>
      </c>
      <c r="AG97" s="4">
        <f t="shared" si="10"/>
        <v>120</v>
      </c>
      <c r="AH97" s="4">
        <f t="shared" si="11"/>
        <v>180</v>
      </c>
      <c r="AO97" s="4"/>
      <c r="AP97" s="4"/>
      <c r="AQ97" s="4"/>
    </row>
    <row r="98" spans="1:43">
      <c r="A98" s="1">
        <v>43878</v>
      </c>
      <c r="B98" t="s">
        <v>209</v>
      </c>
      <c r="C98" t="s">
        <v>84</v>
      </c>
      <c r="D98">
        <v>56</v>
      </c>
      <c r="E98">
        <v>1</v>
      </c>
      <c r="F98">
        <v>1</v>
      </c>
      <c r="G98" t="s">
        <v>12</v>
      </c>
      <c r="H98" t="s">
        <v>13</v>
      </c>
      <c r="I98">
        <v>6.3299999999999995E-2</v>
      </c>
      <c r="J98">
        <v>1.27</v>
      </c>
      <c r="K98">
        <v>17.8</v>
      </c>
      <c r="L98" t="s">
        <v>14</v>
      </c>
      <c r="M98" t="s">
        <v>13</v>
      </c>
      <c r="N98">
        <v>1.42</v>
      </c>
      <c r="O98">
        <v>21.7</v>
      </c>
      <c r="P98">
        <v>516</v>
      </c>
      <c r="R98" s="4">
        <v>1.5</v>
      </c>
      <c r="S98" s="4">
        <v>1</v>
      </c>
      <c r="T98" s="4"/>
      <c r="U98" s="4">
        <f t="shared" si="7"/>
        <v>17.8</v>
      </c>
      <c r="V98" s="4">
        <f t="shared" si="8"/>
        <v>10.9</v>
      </c>
      <c r="W98" s="4">
        <f t="shared" si="9"/>
        <v>16.350000000000001</v>
      </c>
      <c r="AD98" s="4">
        <v>1</v>
      </c>
      <c r="AE98" s="4"/>
      <c r="AF98" s="4">
        <f t="shared" si="6"/>
        <v>516</v>
      </c>
      <c r="AG98" s="4">
        <f t="shared" si="10"/>
        <v>153</v>
      </c>
      <c r="AH98" s="4">
        <f t="shared" si="11"/>
        <v>229.5</v>
      </c>
      <c r="AO98" s="4"/>
      <c r="AP98" s="4"/>
      <c r="AQ98" s="4"/>
    </row>
    <row r="99" spans="1:43">
      <c r="A99" s="1">
        <v>43878</v>
      </c>
      <c r="B99" t="s">
        <v>209</v>
      </c>
      <c r="C99" t="s">
        <v>85</v>
      </c>
      <c r="D99">
        <v>57</v>
      </c>
      <c r="E99">
        <v>1</v>
      </c>
      <c r="F99">
        <v>1</v>
      </c>
      <c r="G99" t="s">
        <v>12</v>
      </c>
      <c r="H99" t="s">
        <v>13</v>
      </c>
      <c r="I99">
        <v>5.9299999999999999E-2</v>
      </c>
      <c r="J99">
        <v>1.19</v>
      </c>
      <c r="K99">
        <v>16.600000000000001</v>
      </c>
      <c r="L99" t="s">
        <v>14</v>
      </c>
      <c r="M99" t="s">
        <v>13</v>
      </c>
      <c r="N99">
        <v>1.35</v>
      </c>
      <c r="O99">
        <v>20.8</v>
      </c>
      <c r="P99">
        <v>493</v>
      </c>
      <c r="R99" s="4">
        <v>1.5</v>
      </c>
      <c r="S99" s="4">
        <v>1</v>
      </c>
      <c r="T99" s="4"/>
      <c r="U99" s="4">
        <f t="shared" si="7"/>
        <v>16.600000000000001</v>
      </c>
      <c r="V99" s="4">
        <f t="shared" si="8"/>
        <v>9.7000000000000011</v>
      </c>
      <c r="W99" s="4">
        <f t="shared" si="9"/>
        <v>14.55</v>
      </c>
      <c r="X99" s="5"/>
      <c r="Y99" s="5"/>
      <c r="Z99" s="7"/>
      <c r="AA99" s="7"/>
      <c r="AD99" s="4">
        <v>1</v>
      </c>
      <c r="AE99" s="4"/>
      <c r="AF99" s="4">
        <f t="shared" si="6"/>
        <v>493</v>
      </c>
      <c r="AG99" s="4">
        <f t="shared" si="10"/>
        <v>130</v>
      </c>
      <c r="AH99" s="4">
        <f t="shared" si="11"/>
        <v>195</v>
      </c>
      <c r="AI99" s="5"/>
      <c r="AJ99" s="5"/>
      <c r="AK99" s="7"/>
      <c r="AL99" s="7"/>
      <c r="AO99" s="4"/>
      <c r="AP99" s="4"/>
      <c r="AQ99" s="4"/>
    </row>
    <row r="100" spans="1:43">
      <c r="A100" s="1">
        <v>43878</v>
      </c>
      <c r="B100" t="s">
        <v>209</v>
      </c>
      <c r="C100" t="s">
        <v>86</v>
      </c>
      <c r="D100">
        <v>58</v>
      </c>
      <c r="E100">
        <v>1</v>
      </c>
      <c r="F100">
        <v>1</v>
      </c>
      <c r="G100" t="s">
        <v>12</v>
      </c>
      <c r="H100" t="s">
        <v>13</v>
      </c>
      <c r="I100">
        <v>4.7E-2</v>
      </c>
      <c r="J100">
        <v>0.85499999999999998</v>
      </c>
      <c r="K100">
        <v>11.6</v>
      </c>
      <c r="L100" t="s">
        <v>14</v>
      </c>
      <c r="M100" t="s">
        <v>13</v>
      </c>
      <c r="N100">
        <v>1.42</v>
      </c>
      <c r="O100">
        <v>21.7</v>
      </c>
      <c r="P100">
        <v>515</v>
      </c>
      <c r="R100" s="4">
        <v>1.5</v>
      </c>
      <c r="S100" s="4">
        <v>1</v>
      </c>
      <c r="T100" s="4"/>
      <c r="U100" s="4">
        <f t="shared" si="7"/>
        <v>11.6</v>
      </c>
      <c r="V100" s="4">
        <f t="shared" si="8"/>
        <v>4.6999999999999993</v>
      </c>
      <c r="W100" s="4">
        <f t="shared" si="9"/>
        <v>7.0499999999999989</v>
      </c>
      <c r="AB100" s="7"/>
      <c r="AC100" s="7"/>
      <c r="AD100" s="4">
        <v>1</v>
      </c>
      <c r="AE100" s="4"/>
      <c r="AF100" s="4">
        <f t="shared" si="6"/>
        <v>515</v>
      </c>
      <c r="AG100" s="4">
        <f t="shared" si="10"/>
        <v>152</v>
      </c>
      <c r="AH100" s="4">
        <f t="shared" si="11"/>
        <v>228</v>
      </c>
      <c r="AM100" s="7"/>
      <c r="AN100" s="7"/>
      <c r="AO100" s="4"/>
      <c r="AP100" s="4"/>
      <c r="AQ100" s="4"/>
    </row>
    <row r="101" spans="1:43">
      <c r="A101" s="1">
        <v>43878</v>
      </c>
      <c r="B101" t="s">
        <v>209</v>
      </c>
      <c r="C101" t="s">
        <v>87</v>
      </c>
      <c r="D101">
        <v>59</v>
      </c>
      <c r="E101">
        <v>1</v>
      </c>
      <c r="F101">
        <v>1</v>
      </c>
      <c r="G101" t="s">
        <v>12</v>
      </c>
      <c r="H101" t="s">
        <v>13</v>
      </c>
      <c r="I101">
        <v>6.5799999999999997E-2</v>
      </c>
      <c r="J101">
        <v>0.83599999999999997</v>
      </c>
      <c r="K101">
        <v>11.3</v>
      </c>
      <c r="L101" t="s">
        <v>14</v>
      </c>
      <c r="M101" t="s">
        <v>13</v>
      </c>
      <c r="N101">
        <v>1.26</v>
      </c>
      <c r="O101">
        <v>19.100000000000001</v>
      </c>
      <c r="P101">
        <v>455</v>
      </c>
      <c r="R101" s="4">
        <v>1.5</v>
      </c>
      <c r="S101" s="4">
        <v>1</v>
      </c>
      <c r="T101" s="4"/>
      <c r="U101" s="4">
        <f t="shared" si="7"/>
        <v>11.3</v>
      </c>
      <c r="V101" s="4">
        <f t="shared" si="8"/>
        <v>4.4000000000000004</v>
      </c>
      <c r="W101" s="4">
        <f t="shared" si="9"/>
        <v>6.6000000000000005</v>
      </c>
      <c r="X101" s="5"/>
      <c r="Y101" s="5"/>
      <c r="AD101" s="4">
        <v>1</v>
      </c>
      <c r="AE101" s="4"/>
      <c r="AF101" s="4">
        <f t="shared" si="6"/>
        <v>455</v>
      </c>
      <c r="AG101" s="4">
        <f t="shared" si="10"/>
        <v>92</v>
      </c>
      <c r="AH101" s="4">
        <f t="shared" si="11"/>
        <v>138</v>
      </c>
      <c r="AI101" s="5"/>
      <c r="AJ101" s="5"/>
      <c r="AO101" s="4"/>
      <c r="AP101" s="4"/>
      <c r="AQ101" s="4"/>
    </row>
    <row r="102" spans="1:43">
      <c r="A102" s="1">
        <v>43878</v>
      </c>
      <c r="B102" t="s">
        <v>209</v>
      </c>
      <c r="C102" t="s">
        <v>168</v>
      </c>
      <c r="D102" t="s">
        <v>11</v>
      </c>
      <c r="E102">
        <v>1</v>
      </c>
      <c r="F102">
        <v>1</v>
      </c>
      <c r="G102" t="s">
        <v>12</v>
      </c>
      <c r="H102" t="s">
        <v>13</v>
      </c>
      <c r="I102">
        <v>0.112</v>
      </c>
      <c r="J102">
        <v>1.94</v>
      </c>
      <c r="K102">
        <v>28.1</v>
      </c>
      <c r="L102" t="s">
        <v>14</v>
      </c>
      <c r="M102" t="s">
        <v>13</v>
      </c>
      <c r="N102">
        <v>0.70799999999999996</v>
      </c>
      <c r="O102">
        <v>10.8</v>
      </c>
      <c r="P102">
        <v>259</v>
      </c>
      <c r="R102" s="4">
        <v>1</v>
      </c>
      <c r="S102" s="4">
        <v>1</v>
      </c>
      <c r="T102" s="4"/>
      <c r="U102" s="4">
        <f t="shared" si="7"/>
        <v>28.1</v>
      </c>
      <c r="V102" s="4">
        <f t="shared" si="8"/>
        <v>28.1</v>
      </c>
      <c r="W102" s="4">
        <f t="shared" si="9"/>
        <v>28.1</v>
      </c>
      <c r="X102" s="5">
        <f>100*(W102-25)/25</f>
        <v>12.400000000000004</v>
      </c>
      <c r="Y102" s="5" t="str">
        <f>IF((ABS(X102))&lt;=20,"PASS","FAIL")</f>
        <v>PASS</v>
      </c>
      <c r="AD102" s="4">
        <v>1</v>
      </c>
      <c r="AE102" s="4"/>
      <c r="AF102" s="4">
        <f t="shared" si="6"/>
        <v>259</v>
      </c>
      <c r="AG102" s="4">
        <f t="shared" si="10"/>
        <v>259</v>
      </c>
      <c r="AH102" s="4">
        <f t="shared" si="11"/>
        <v>259</v>
      </c>
      <c r="AI102" s="5">
        <f>100*(AH102-250)/250</f>
        <v>3.6</v>
      </c>
      <c r="AJ102" s="5" t="str">
        <f>IF((ABS(AI102))&lt;=20,"PASS","FAIL")</f>
        <v>PASS</v>
      </c>
      <c r="AO102" s="4"/>
      <c r="AP102" s="4"/>
      <c r="AQ102" s="4"/>
    </row>
    <row r="103" spans="1:43">
      <c r="A103" s="1">
        <v>43878</v>
      </c>
      <c r="B103" t="s">
        <v>209</v>
      </c>
      <c r="C103" t="s">
        <v>21</v>
      </c>
      <c r="D103" t="s">
        <v>15</v>
      </c>
      <c r="E103">
        <v>1</v>
      </c>
      <c r="F103">
        <v>1</v>
      </c>
      <c r="G103" t="s">
        <v>12</v>
      </c>
      <c r="H103" t="s">
        <v>13</v>
      </c>
      <c r="I103">
        <v>7.4400000000000004E-3</v>
      </c>
      <c r="J103">
        <v>0.11</v>
      </c>
      <c r="K103">
        <v>1.04</v>
      </c>
      <c r="L103" t="s">
        <v>14</v>
      </c>
      <c r="M103" t="s">
        <v>13</v>
      </c>
      <c r="N103">
        <v>2.81E-3</v>
      </c>
      <c r="O103">
        <v>2.58E-2</v>
      </c>
      <c r="P103">
        <v>0.71199999999999997</v>
      </c>
      <c r="R103" s="4">
        <v>1</v>
      </c>
      <c r="S103" s="4">
        <v>1</v>
      </c>
      <c r="T103" s="4"/>
      <c r="U103" s="4">
        <f t="shared" si="7"/>
        <v>1.04</v>
      </c>
      <c r="V103" s="4">
        <f t="shared" si="8"/>
        <v>1.04</v>
      </c>
      <c r="W103" s="4">
        <f t="shared" si="9"/>
        <v>1.04</v>
      </c>
      <c r="X103" s="5"/>
      <c r="Y103" s="5"/>
      <c r="Z103" s="7"/>
      <c r="AA103" s="7"/>
      <c r="AB103" s="4"/>
      <c r="AC103" s="4"/>
      <c r="AD103" s="4">
        <v>1</v>
      </c>
      <c r="AE103" s="4"/>
      <c r="AF103" s="4">
        <f t="shared" si="6"/>
        <v>0.71199999999999997</v>
      </c>
      <c r="AG103" s="4">
        <f t="shared" si="10"/>
        <v>0.71199999999999997</v>
      </c>
      <c r="AH103" s="4">
        <f t="shared" si="11"/>
        <v>0.71199999999999997</v>
      </c>
      <c r="AI103" s="5"/>
      <c r="AJ103" s="5"/>
      <c r="AK103" s="7"/>
      <c r="AL103" s="7"/>
      <c r="AM103" s="4"/>
      <c r="AN103" s="4"/>
      <c r="AO103" s="4"/>
      <c r="AP103" s="4"/>
      <c r="AQ103" s="4"/>
    </row>
    <row r="104" spans="1:43">
      <c r="A104" s="1">
        <v>43878</v>
      </c>
      <c r="B104" t="s">
        <v>209</v>
      </c>
      <c r="C104" t="s">
        <v>88</v>
      </c>
      <c r="D104">
        <v>60</v>
      </c>
      <c r="E104">
        <v>1</v>
      </c>
      <c r="F104">
        <v>1</v>
      </c>
      <c r="G104" t="s">
        <v>12</v>
      </c>
      <c r="H104" t="s">
        <v>13</v>
      </c>
      <c r="I104">
        <v>4.1700000000000001E-2</v>
      </c>
      <c r="J104">
        <v>0.70599999999999996</v>
      </c>
      <c r="K104">
        <v>9.4499999999999993</v>
      </c>
      <c r="L104" t="s">
        <v>14</v>
      </c>
      <c r="M104" t="s">
        <v>13</v>
      </c>
      <c r="N104">
        <v>1.3</v>
      </c>
      <c r="O104">
        <v>19.7</v>
      </c>
      <c r="P104">
        <v>469</v>
      </c>
      <c r="R104" s="4">
        <v>1.5</v>
      </c>
      <c r="S104" s="4">
        <v>1</v>
      </c>
      <c r="T104" s="4"/>
      <c r="U104" s="4">
        <f t="shared" si="7"/>
        <v>9.4499999999999993</v>
      </c>
      <c r="V104" s="4">
        <f t="shared" si="8"/>
        <v>2.5499999999999989</v>
      </c>
      <c r="W104" s="4">
        <f t="shared" si="9"/>
        <v>3.8249999999999984</v>
      </c>
      <c r="X104" s="4"/>
      <c r="Y104" s="4"/>
      <c r="Z104" s="4"/>
      <c r="AA104" s="4"/>
      <c r="AB104" s="7"/>
      <c r="AC104" s="7"/>
      <c r="AD104" s="4">
        <v>1</v>
      </c>
      <c r="AE104" s="4"/>
      <c r="AF104" s="4">
        <f t="shared" si="6"/>
        <v>469</v>
      </c>
      <c r="AG104" s="4">
        <f t="shared" si="10"/>
        <v>106</v>
      </c>
      <c r="AH104" s="4">
        <f t="shared" si="11"/>
        <v>159</v>
      </c>
      <c r="AI104" s="4"/>
      <c r="AJ104" s="4"/>
      <c r="AK104" s="4"/>
      <c r="AL104" s="4"/>
      <c r="AM104" s="7"/>
      <c r="AN104" s="7"/>
      <c r="AO104" s="4"/>
      <c r="AP104" s="4"/>
      <c r="AQ104" s="4"/>
    </row>
    <row r="105" spans="1:43">
      <c r="A105" s="1">
        <v>43878</v>
      </c>
      <c r="B105" t="s">
        <v>209</v>
      </c>
      <c r="C105" t="s">
        <v>89</v>
      </c>
      <c r="D105">
        <v>61</v>
      </c>
      <c r="E105">
        <v>1</v>
      </c>
      <c r="F105">
        <v>1</v>
      </c>
      <c r="G105" t="s">
        <v>12</v>
      </c>
      <c r="H105" t="s">
        <v>13</v>
      </c>
      <c r="I105">
        <v>4.2999999999999997E-2</v>
      </c>
      <c r="J105">
        <v>0.71799999999999997</v>
      </c>
      <c r="K105">
        <v>9.61</v>
      </c>
      <c r="L105" t="s">
        <v>14</v>
      </c>
      <c r="M105" t="s">
        <v>13</v>
      </c>
      <c r="N105">
        <v>1.21</v>
      </c>
      <c r="O105">
        <v>18.600000000000001</v>
      </c>
      <c r="P105">
        <v>442</v>
      </c>
      <c r="R105" s="4">
        <v>1.5</v>
      </c>
      <c r="S105" s="4">
        <v>1</v>
      </c>
      <c r="T105" s="4"/>
      <c r="U105" s="4">
        <f t="shared" si="7"/>
        <v>9.61</v>
      </c>
      <c r="V105" s="4">
        <f t="shared" si="8"/>
        <v>2.7099999999999991</v>
      </c>
      <c r="W105" s="4">
        <f t="shared" si="9"/>
        <v>4.0649999999999986</v>
      </c>
      <c r="X105" s="5"/>
      <c r="Y105" s="5"/>
      <c r="Z105" s="4"/>
      <c r="AA105" s="4"/>
      <c r="AB105" s="5"/>
      <c r="AC105" s="5"/>
      <c r="AD105" s="4">
        <v>1</v>
      </c>
      <c r="AE105" s="4"/>
      <c r="AF105" s="4">
        <f t="shared" si="6"/>
        <v>442</v>
      </c>
      <c r="AG105" s="4">
        <f t="shared" si="10"/>
        <v>79</v>
      </c>
      <c r="AH105" s="4">
        <f t="shared" si="11"/>
        <v>118.5</v>
      </c>
      <c r="AI105" s="5"/>
      <c r="AJ105" s="5"/>
      <c r="AK105" s="4"/>
      <c r="AL105" s="4"/>
      <c r="AM105" s="5"/>
      <c r="AN105" s="5"/>
      <c r="AO105" s="4"/>
      <c r="AP105" s="4"/>
      <c r="AQ105" s="4"/>
    </row>
    <row r="106" spans="1:43">
      <c r="A106" s="1">
        <v>43878</v>
      </c>
      <c r="B106" t="s">
        <v>209</v>
      </c>
      <c r="C106" t="s">
        <v>90</v>
      </c>
      <c r="D106">
        <v>62</v>
      </c>
      <c r="E106">
        <v>1</v>
      </c>
      <c r="F106">
        <v>1</v>
      </c>
      <c r="G106" t="s">
        <v>12</v>
      </c>
      <c r="H106" t="s">
        <v>13</v>
      </c>
      <c r="I106">
        <v>5.8000000000000003E-2</v>
      </c>
      <c r="J106">
        <v>1.18</v>
      </c>
      <c r="K106">
        <v>16.399999999999999</v>
      </c>
      <c r="L106" t="s">
        <v>14</v>
      </c>
      <c r="M106" t="s">
        <v>13</v>
      </c>
      <c r="N106">
        <v>1.97</v>
      </c>
      <c r="O106">
        <v>30.2</v>
      </c>
      <c r="P106">
        <v>712</v>
      </c>
      <c r="R106" s="4">
        <v>1.5</v>
      </c>
      <c r="S106" s="4">
        <v>1</v>
      </c>
      <c r="T106" s="4"/>
      <c r="U106" s="4">
        <f t="shared" si="7"/>
        <v>16.399999999999999</v>
      </c>
      <c r="V106" s="4">
        <f t="shared" si="8"/>
        <v>9.4999999999999982</v>
      </c>
      <c r="W106" s="4">
        <f t="shared" si="9"/>
        <v>14.249999999999996</v>
      </c>
      <c r="AD106" s="4">
        <v>1</v>
      </c>
      <c r="AE106" s="4"/>
      <c r="AF106" s="4">
        <f t="shared" si="6"/>
        <v>712</v>
      </c>
      <c r="AG106" s="4">
        <f t="shared" si="10"/>
        <v>349</v>
      </c>
      <c r="AH106" s="4">
        <f t="shared" si="11"/>
        <v>523.5</v>
      </c>
      <c r="AO106" s="4"/>
      <c r="AP106" s="4"/>
      <c r="AQ106" s="4"/>
    </row>
    <row r="107" spans="1:43">
      <c r="A107" s="1">
        <v>43878</v>
      </c>
      <c r="B107" t="s">
        <v>209</v>
      </c>
      <c r="C107" t="s">
        <v>91</v>
      </c>
      <c r="D107">
        <v>63</v>
      </c>
      <c r="E107">
        <v>1</v>
      </c>
      <c r="F107">
        <v>1</v>
      </c>
      <c r="G107" t="s">
        <v>12</v>
      </c>
      <c r="H107" t="s">
        <v>13</v>
      </c>
      <c r="I107">
        <v>7.5899999999999995E-2</v>
      </c>
      <c r="J107">
        <v>1.61</v>
      </c>
      <c r="K107">
        <v>23</v>
      </c>
      <c r="L107" t="s">
        <v>14</v>
      </c>
      <c r="M107" t="s">
        <v>13</v>
      </c>
      <c r="N107">
        <v>2.84</v>
      </c>
      <c r="O107">
        <v>43.8</v>
      </c>
      <c r="P107">
        <v>1020</v>
      </c>
      <c r="R107" s="4">
        <v>1.5</v>
      </c>
      <c r="S107" s="4">
        <v>1</v>
      </c>
      <c r="T107" s="4"/>
      <c r="U107" s="4">
        <f t="shared" si="7"/>
        <v>23</v>
      </c>
      <c r="V107" s="4">
        <f t="shared" si="8"/>
        <v>16.100000000000001</v>
      </c>
      <c r="W107" s="4">
        <f t="shared" si="9"/>
        <v>24.150000000000002</v>
      </c>
      <c r="AD107" s="4">
        <v>1</v>
      </c>
      <c r="AE107" s="4"/>
      <c r="AF107" s="4">
        <f t="shared" si="6"/>
        <v>1020</v>
      </c>
      <c r="AG107" s="4">
        <f t="shared" si="10"/>
        <v>657</v>
      </c>
      <c r="AH107" s="4">
        <f t="shared" si="11"/>
        <v>985.5</v>
      </c>
      <c r="AO107" s="4"/>
      <c r="AP107" s="4"/>
      <c r="AQ107" s="4"/>
    </row>
    <row r="108" spans="1:43">
      <c r="A108" s="1">
        <v>43878</v>
      </c>
      <c r="B108" t="s">
        <v>209</v>
      </c>
      <c r="C108" t="s">
        <v>92</v>
      </c>
      <c r="D108">
        <v>64</v>
      </c>
      <c r="E108">
        <v>1</v>
      </c>
      <c r="F108">
        <v>1</v>
      </c>
      <c r="G108" t="s">
        <v>12</v>
      </c>
      <c r="H108" t="s">
        <v>13</v>
      </c>
      <c r="I108">
        <v>5.5500000000000001E-2</v>
      </c>
      <c r="J108">
        <v>1.1000000000000001</v>
      </c>
      <c r="K108">
        <v>15.3</v>
      </c>
      <c r="L108" t="s">
        <v>14</v>
      </c>
      <c r="M108" t="s">
        <v>13</v>
      </c>
      <c r="N108">
        <v>1.35</v>
      </c>
      <c r="O108">
        <v>20.6</v>
      </c>
      <c r="P108">
        <v>490</v>
      </c>
      <c r="R108" s="4">
        <v>1.5</v>
      </c>
      <c r="S108" s="4">
        <v>1</v>
      </c>
      <c r="T108" s="4"/>
      <c r="U108" s="4">
        <f t="shared" si="7"/>
        <v>15.3</v>
      </c>
      <c r="V108" s="4">
        <f t="shared" si="8"/>
        <v>8.4</v>
      </c>
      <c r="W108" s="4">
        <f t="shared" si="9"/>
        <v>12.600000000000001</v>
      </c>
      <c r="Z108" s="7"/>
      <c r="AA108" s="7"/>
      <c r="AD108" s="4">
        <v>1</v>
      </c>
      <c r="AE108" s="4"/>
      <c r="AF108" s="4">
        <f t="shared" si="6"/>
        <v>490</v>
      </c>
      <c r="AG108" s="4">
        <f t="shared" si="10"/>
        <v>127</v>
      </c>
      <c r="AH108" s="4">
        <f t="shared" si="11"/>
        <v>190.5</v>
      </c>
      <c r="AK108" s="7"/>
      <c r="AL108" s="7"/>
      <c r="AO108" s="4"/>
      <c r="AP108" s="4"/>
      <c r="AQ108" s="4"/>
    </row>
    <row r="109" spans="1:43">
      <c r="A109" s="1">
        <v>43878</v>
      </c>
      <c r="B109" t="s">
        <v>209</v>
      </c>
      <c r="C109" t="s">
        <v>216</v>
      </c>
      <c r="D109">
        <v>65</v>
      </c>
      <c r="E109">
        <v>1</v>
      </c>
      <c r="F109">
        <v>1</v>
      </c>
      <c r="G109" t="s">
        <v>12</v>
      </c>
      <c r="H109" t="s">
        <v>13</v>
      </c>
      <c r="I109">
        <v>4.2200000000000001E-2</v>
      </c>
      <c r="J109">
        <v>0.71499999999999997</v>
      </c>
      <c r="K109">
        <v>9.57</v>
      </c>
      <c r="L109" t="s">
        <v>14</v>
      </c>
      <c r="M109" t="s">
        <v>13</v>
      </c>
      <c r="N109">
        <v>1.19</v>
      </c>
      <c r="O109">
        <v>18.2</v>
      </c>
      <c r="P109">
        <v>433</v>
      </c>
      <c r="R109" s="4">
        <v>1.5</v>
      </c>
      <c r="S109" s="4">
        <v>1</v>
      </c>
      <c r="T109" s="4"/>
      <c r="U109" s="4">
        <f t="shared" si="7"/>
        <v>9.57</v>
      </c>
      <c r="V109" s="4">
        <f t="shared" si="8"/>
        <v>2.67</v>
      </c>
      <c r="W109" s="4">
        <f t="shared" si="9"/>
        <v>4.0049999999999999</v>
      </c>
      <c r="X109" s="5"/>
      <c r="Y109" s="5"/>
      <c r="Z109" s="7">
        <f>ABS(100*ABS(W109-W101)/AVERAGE(W109,W101))</f>
        <v>48.939179632248951</v>
      </c>
      <c r="AA109" s="7" t="str">
        <f>IF(W109&gt;10, (IF((AND(Z109&gt;=0,Z109&lt;=20)=TRUE),"PASS","FAIL")),(IF((AND(Z109&gt;=0,Z109&lt;=80)=TRUE),"PASS","FAIL")))</f>
        <v>PASS</v>
      </c>
      <c r="AB109" s="7"/>
      <c r="AC109" s="7"/>
      <c r="AD109" s="4">
        <v>1</v>
      </c>
      <c r="AE109" s="4"/>
      <c r="AF109" s="4">
        <f t="shared" si="6"/>
        <v>433</v>
      </c>
      <c r="AG109" s="4">
        <f t="shared" si="10"/>
        <v>70</v>
      </c>
      <c r="AH109" s="4">
        <f t="shared" si="11"/>
        <v>105</v>
      </c>
      <c r="AI109" s="5"/>
      <c r="AJ109" s="5"/>
      <c r="AK109" s="7">
        <f>ABS(100*ABS(AH109-AH101)/AVERAGE(AH109,AH101))</f>
        <v>27.160493827160494</v>
      </c>
      <c r="AL109" s="7" t="str">
        <f>IF(AH109&gt;10, (IF((AND(AK109&gt;=0,AK109&lt;=20)=TRUE),"PASS","FAIL")),(IF((AND(AK109&gt;=0,AK109&lt;=80)=TRUE),"PASS","FAIL")))</f>
        <v>FAIL</v>
      </c>
      <c r="AM109" s="7"/>
      <c r="AN109" s="7"/>
      <c r="AO109" s="4"/>
      <c r="AP109" s="4"/>
      <c r="AQ109" s="4"/>
    </row>
    <row r="110" spans="1:43">
      <c r="A110" s="1">
        <v>43878</v>
      </c>
      <c r="B110" t="s">
        <v>209</v>
      </c>
      <c r="C110" t="s">
        <v>217</v>
      </c>
      <c r="D110">
        <v>66</v>
      </c>
      <c r="E110">
        <v>1</v>
      </c>
      <c r="F110">
        <v>1</v>
      </c>
      <c r="G110" t="s">
        <v>12</v>
      </c>
      <c r="H110" t="s">
        <v>13</v>
      </c>
      <c r="I110">
        <v>8.4699999999999998E-2</v>
      </c>
      <c r="J110">
        <v>1.72</v>
      </c>
      <c r="K110">
        <v>24.8</v>
      </c>
      <c r="L110" t="s">
        <v>14</v>
      </c>
      <c r="M110" t="s">
        <v>13</v>
      </c>
      <c r="N110">
        <v>1.67</v>
      </c>
      <c r="O110">
        <v>25.6</v>
      </c>
      <c r="P110">
        <v>606</v>
      </c>
      <c r="R110" s="4">
        <v>1.5</v>
      </c>
      <c r="S110" s="4">
        <v>1</v>
      </c>
      <c r="T110" s="4"/>
      <c r="U110" s="4">
        <f t="shared" si="7"/>
        <v>24.8</v>
      </c>
      <c r="V110" s="4">
        <f t="shared" si="8"/>
        <v>17.899999999999999</v>
      </c>
      <c r="W110" s="4">
        <f t="shared" si="9"/>
        <v>26.849999999999998</v>
      </c>
      <c r="X110" s="5"/>
      <c r="Y110" s="5"/>
      <c r="AB110" s="7">
        <f>100*((W110*10250)-(W108*10000))/(1000*250)</f>
        <v>59.685000000000002</v>
      </c>
      <c r="AC110" s="7" t="str">
        <f>IF(W110&gt;(10+25), (IF((AND(AB110&gt;=80,AB110&lt;=120)=TRUE),"PASS","FAIL")),(IF((AND(AB110&gt;=20,AB110&lt;=180)=TRUE),"PASS","FAIL")))</f>
        <v>PASS</v>
      </c>
      <c r="AD110" s="4">
        <v>1</v>
      </c>
      <c r="AE110" s="4"/>
      <c r="AF110" s="4">
        <f t="shared" si="6"/>
        <v>606</v>
      </c>
      <c r="AG110" s="4">
        <f t="shared" si="10"/>
        <v>243</v>
      </c>
      <c r="AH110" s="4">
        <f t="shared" si="11"/>
        <v>364.5</v>
      </c>
      <c r="AI110" s="5"/>
      <c r="AJ110" s="5"/>
      <c r="AM110" s="7">
        <f>100*((AH110*10250)-(AH108*10000))/(10000*250)</f>
        <v>73.245000000000005</v>
      </c>
      <c r="AN110" s="7" t="str">
        <f>IF(AH110&gt;(10+25), (IF((AND(AM110&gt;=80,AM110&lt;=120)=TRUE),"PASS","FAIL")),(IF((AND(AM110&gt;=20,AM110&lt;=180)=TRUE),"PASS","FAIL")))</f>
        <v>FAIL</v>
      </c>
      <c r="AO110" s="4"/>
      <c r="AP110" s="4"/>
      <c r="AQ110" s="4"/>
    </row>
    <row r="111" spans="1:43">
      <c r="A111" s="1">
        <v>43878</v>
      </c>
      <c r="B111" t="s">
        <v>209</v>
      </c>
      <c r="C111" t="s">
        <v>93</v>
      </c>
      <c r="D111">
        <v>67</v>
      </c>
      <c r="E111">
        <v>1</v>
      </c>
      <c r="F111">
        <v>1</v>
      </c>
      <c r="G111" t="s">
        <v>12</v>
      </c>
      <c r="H111" t="s">
        <v>13</v>
      </c>
      <c r="I111">
        <v>0.124</v>
      </c>
      <c r="J111">
        <v>2.66</v>
      </c>
      <c r="K111">
        <v>40</v>
      </c>
      <c r="L111" t="s">
        <v>14</v>
      </c>
      <c r="M111" t="s">
        <v>13</v>
      </c>
      <c r="N111">
        <v>1.29</v>
      </c>
      <c r="O111">
        <v>19.8</v>
      </c>
      <c r="P111">
        <v>471</v>
      </c>
      <c r="R111" s="4">
        <v>1.5</v>
      </c>
      <c r="S111" s="4">
        <v>1</v>
      </c>
      <c r="T111" s="4"/>
      <c r="U111" s="4">
        <f t="shared" si="7"/>
        <v>40</v>
      </c>
      <c r="V111" s="4">
        <f t="shared" si="8"/>
        <v>33.1</v>
      </c>
      <c r="W111" s="4">
        <f t="shared" si="9"/>
        <v>49.650000000000006</v>
      </c>
      <c r="AD111" s="4">
        <v>1</v>
      </c>
      <c r="AE111" s="4"/>
      <c r="AF111" s="4">
        <f t="shared" si="6"/>
        <v>471</v>
      </c>
      <c r="AG111" s="4">
        <f t="shared" si="10"/>
        <v>108</v>
      </c>
      <c r="AH111" s="4">
        <f t="shared" si="11"/>
        <v>162</v>
      </c>
      <c r="AO111" s="4"/>
      <c r="AP111" s="4"/>
      <c r="AQ111" s="4"/>
    </row>
    <row r="112" spans="1:43">
      <c r="A112" s="1">
        <v>43878</v>
      </c>
      <c r="B112" t="s">
        <v>209</v>
      </c>
      <c r="C112" t="s">
        <v>94</v>
      </c>
      <c r="D112">
        <v>68</v>
      </c>
      <c r="E112">
        <v>1</v>
      </c>
      <c r="F112">
        <v>1</v>
      </c>
      <c r="G112" t="s">
        <v>12</v>
      </c>
      <c r="H112" t="s">
        <v>13</v>
      </c>
      <c r="I112">
        <v>4.8000000000000001E-2</v>
      </c>
      <c r="J112">
        <v>0.90200000000000002</v>
      </c>
      <c r="K112">
        <v>12.3</v>
      </c>
      <c r="L112" t="s">
        <v>14</v>
      </c>
      <c r="M112" t="s">
        <v>13</v>
      </c>
      <c r="N112">
        <v>1.26</v>
      </c>
      <c r="O112">
        <v>19.3</v>
      </c>
      <c r="P112">
        <v>459</v>
      </c>
      <c r="R112" s="4">
        <v>1.5</v>
      </c>
      <c r="S112" s="4">
        <v>1</v>
      </c>
      <c r="T112" s="4"/>
      <c r="U112" s="4">
        <f t="shared" si="7"/>
        <v>12.3</v>
      </c>
      <c r="V112" s="4">
        <f t="shared" si="8"/>
        <v>5.4</v>
      </c>
      <c r="W112" s="4">
        <f t="shared" si="9"/>
        <v>8.1000000000000014</v>
      </c>
      <c r="AD112" s="4">
        <v>1</v>
      </c>
      <c r="AE112" s="4"/>
      <c r="AF112" s="4">
        <f t="shared" si="6"/>
        <v>459</v>
      </c>
      <c r="AG112" s="4">
        <f t="shared" si="10"/>
        <v>96</v>
      </c>
      <c r="AH112" s="4">
        <f t="shared" si="11"/>
        <v>144</v>
      </c>
      <c r="AO112" s="4"/>
      <c r="AP112" s="4"/>
      <c r="AQ112" s="4"/>
    </row>
    <row r="113" spans="1:43">
      <c r="A113" s="1">
        <v>43878</v>
      </c>
      <c r="B113" t="s">
        <v>209</v>
      </c>
      <c r="C113" t="s">
        <v>95</v>
      </c>
      <c r="D113">
        <v>69</v>
      </c>
      <c r="E113">
        <v>1</v>
      </c>
      <c r="F113">
        <v>1</v>
      </c>
      <c r="G113" t="s">
        <v>12</v>
      </c>
      <c r="H113" t="s">
        <v>13</v>
      </c>
      <c r="I113">
        <v>9.7100000000000006E-2</v>
      </c>
      <c r="J113">
        <v>2.0299999999999998</v>
      </c>
      <c r="K113">
        <v>29.6</v>
      </c>
      <c r="L113" t="s">
        <v>14</v>
      </c>
      <c r="M113" t="s">
        <v>13</v>
      </c>
      <c r="N113">
        <v>1.32</v>
      </c>
      <c r="O113">
        <v>20.3</v>
      </c>
      <c r="P113">
        <v>484</v>
      </c>
      <c r="R113" s="4">
        <v>1.5</v>
      </c>
      <c r="S113" s="4">
        <v>1</v>
      </c>
      <c r="T113" s="4"/>
      <c r="U113" s="4">
        <f t="shared" si="7"/>
        <v>29.6</v>
      </c>
      <c r="V113" s="4">
        <f t="shared" si="8"/>
        <v>22.700000000000003</v>
      </c>
      <c r="W113" s="4">
        <f t="shared" si="9"/>
        <v>34.050000000000004</v>
      </c>
      <c r="X113" s="5"/>
      <c r="Y113" s="5"/>
      <c r="Z113" s="7"/>
      <c r="AA113" s="7"/>
      <c r="AB113" s="4"/>
      <c r="AC113" s="4"/>
      <c r="AD113" s="4">
        <v>1</v>
      </c>
      <c r="AE113" s="4"/>
      <c r="AF113" s="4">
        <f t="shared" si="6"/>
        <v>484</v>
      </c>
      <c r="AG113" s="4">
        <f t="shared" si="10"/>
        <v>121</v>
      </c>
      <c r="AH113" s="4">
        <f t="shared" si="11"/>
        <v>181.5</v>
      </c>
      <c r="AI113" s="5"/>
      <c r="AJ113" s="5"/>
      <c r="AK113" s="7"/>
      <c r="AL113" s="7"/>
      <c r="AM113" s="4"/>
      <c r="AN113" s="4"/>
      <c r="AO113" s="4"/>
      <c r="AP113" s="4"/>
      <c r="AQ113" s="4"/>
    </row>
    <row r="114" spans="1:43">
      <c r="A114" s="1">
        <v>43878</v>
      </c>
      <c r="B114" t="s">
        <v>209</v>
      </c>
      <c r="C114" t="s">
        <v>178</v>
      </c>
      <c r="D114" t="s">
        <v>16</v>
      </c>
      <c r="E114">
        <v>1</v>
      </c>
      <c r="F114">
        <v>1</v>
      </c>
      <c r="G114" t="s">
        <v>12</v>
      </c>
      <c r="H114" t="s">
        <v>13</v>
      </c>
      <c r="I114">
        <v>0.34499999999999997</v>
      </c>
      <c r="J114">
        <v>5.97</v>
      </c>
      <c r="K114">
        <v>102</v>
      </c>
      <c r="L114" t="s">
        <v>14</v>
      </c>
      <c r="M114" t="s">
        <v>13</v>
      </c>
      <c r="N114">
        <v>2.8</v>
      </c>
      <c r="O114">
        <v>42.8</v>
      </c>
      <c r="P114">
        <v>994</v>
      </c>
      <c r="R114" s="4">
        <v>1</v>
      </c>
      <c r="S114" s="4">
        <v>1</v>
      </c>
      <c r="T114" s="4"/>
      <c r="U114" s="4">
        <f t="shared" si="7"/>
        <v>102</v>
      </c>
      <c r="V114" s="4">
        <f t="shared" si="8"/>
        <v>102</v>
      </c>
      <c r="W114" s="4">
        <f t="shared" si="9"/>
        <v>102</v>
      </c>
      <c r="X114" s="4"/>
      <c r="Y114" s="4"/>
      <c r="Z114" s="4"/>
      <c r="AA114" s="4"/>
      <c r="AB114" s="7"/>
      <c r="AC114" s="7"/>
      <c r="AD114" s="4">
        <v>1</v>
      </c>
      <c r="AE114" s="4"/>
      <c r="AF114" s="4">
        <f t="shared" si="6"/>
        <v>994</v>
      </c>
      <c r="AG114" s="4">
        <f t="shared" si="10"/>
        <v>994</v>
      </c>
      <c r="AH114" s="4">
        <f t="shared" si="11"/>
        <v>994</v>
      </c>
      <c r="AI114" s="4"/>
      <c r="AJ114" s="4"/>
      <c r="AK114" s="4"/>
      <c r="AL114" s="4"/>
      <c r="AM114" s="7"/>
      <c r="AN114" s="7"/>
      <c r="AO114" s="4"/>
      <c r="AP114" s="4"/>
      <c r="AQ114" s="4"/>
    </row>
    <row r="115" spans="1:43">
      <c r="A115" s="1">
        <v>43878</v>
      </c>
      <c r="B115" t="s">
        <v>209</v>
      </c>
      <c r="C115" t="s">
        <v>179</v>
      </c>
      <c r="D115" t="s">
        <v>17</v>
      </c>
      <c r="E115">
        <v>1</v>
      </c>
      <c r="F115">
        <v>1</v>
      </c>
      <c r="G115" t="s">
        <v>12</v>
      </c>
      <c r="H115" t="s">
        <v>13</v>
      </c>
      <c r="I115">
        <v>0.20699999999999999</v>
      </c>
      <c r="J115">
        <v>3.33</v>
      </c>
      <c r="K115">
        <v>51.5</v>
      </c>
      <c r="L115" t="s">
        <v>14</v>
      </c>
      <c r="M115" t="s">
        <v>13</v>
      </c>
      <c r="N115">
        <v>1.41</v>
      </c>
      <c r="O115">
        <v>21.4</v>
      </c>
      <c r="P115">
        <v>508</v>
      </c>
      <c r="R115" s="4">
        <v>1</v>
      </c>
      <c r="S115" s="4">
        <v>1</v>
      </c>
      <c r="T115" s="4"/>
      <c r="U115" s="4">
        <f t="shared" si="7"/>
        <v>51.5</v>
      </c>
      <c r="V115" s="4">
        <f t="shared" si="8"/>
        <v>51.5</v>
      </c>
      <c r="W115" s="4">
        <f t="shared" si="9"/>
        <v>51.5</v>
      </c>
      <c r="X115" s="5"/>
      <c r="Y115" s="5"/>
      <c r="Z115" s="4"/>
      <c r="AA115" s="4"/>
      <c r="AB115" s="5"/>
      <c r="AC115" s="5"/>
      <c r="AD115" s="4">
        <v>1</v>
      </c>
      <c r="AE115" s="4"/>
      <c r="AF115" s="4">
        <f t="shared" si="6"/>
        <v>508</v>
      </c>
      <c r="AG115" s="4">
        <f t="shared" si="10"/>
        <v>508</v>
      </c>
      <c r="AH115" s="4">
        <f t="shared" si="11"/>
        <v>508</v>
      </c>
      <c r="AI115" s="5"/>
      <c r="AJ115" s="5"/>
      <c r="AK115" s="4"/>
      <c r="AL115" s="4"/>
      <c r="AM115" s="5"/>
      <c r="AN115" s="5"/>
      <c r="AO115" s="4"/>
      <c r="AP115" s="4"/>
      <c r="AQ115" s="4"/>
    </row>
    <row r="116" spans="1:43">
      <c r="A116" s="1">
        <v>43878</v>
      </c>
      <c r="B116" t="s">
        <v>209</v>
      </c>
      <c r="C116" t="s">
        <v>168</v>
      </c>
      <c r="D116" t="s">
        <v>11</v>
      </c>
      <c r="E116">
        <v>1</v>
      </c>
      <c r="F116">
        <v>1</v>
      </c>
      <c r="G116" t="s">
        <v>12</v>
      </c>
      <c r="H116" t="s">
        <v>13</v>
      </c>
      <c r="I116">
        <v>0.112</v>
      </c>
      <c r="J116">
        <v>1.95</v>
      </c>
      <c r="K116">
        <v>28.4</v>
      </c>
      <c r="L116" t="s">
        <v>14</v>
      </c>
      <c r="M116" t="s">
        <v>13</v>
      </c>
      <c r="N116">
        <v>0.70099999999999996</v>
      </c>
      <c r="O116">
        <v>10.7</v>
      </c>
      <c r="P116">
        <v>256</v>
      </c>
      <c r="R116" s="4">
        <v>1</v>
      </c>
      <c r="S116" s="4">
        <v>1</v>
      </c>
      <c r="T116" s="4"/>
      <c r="U116" s="4">
        <f t="shared" si="7"/>
        <v>28.4</v>
      </c>
      <c r="V116" s="4">
        <f t="shared" si="8"/>
        <v>28.4</v>
      </c>
      <c r="W116" s="4">
        <f t="shared" si="9"/>
        <v>28.4</v>
      </c>
      <c r="X116" s="5">
        <f>100*(W116-25)/25</f>
        <v>13.599999999999996</v>
      </c>
      <c r="Y116" s="5" t="str">
        <f>IF((ABS(X116))&lt;=20,"PASS","FAIL")</f>
        <v>PASS</v>
      </c>
      <c r="Z116" s="7"/>
      <c r="AA116" s="7"/>
      <c r="AD116" s="4">
        <v>1</v>
      </c>
      <c r="AE116" s="4"/>
      <c r="AF116" s="4">
        <f t="shared" si="6"/>
        <v>256</v>
      </c>
      <c r="AG116" s="4">
        <f t="shared" si="10"/>
        <v>256</v>
      </c>
      <c r="AH116" s="4">
        <f t="shared" si="11"/>
        <v>256</v>
      </c>
      <c r="AI116" s="5">
        <f>100*(AH116-250)/250</f>
        <v>2.4</v>
      </c>
      <c r="AJ116" s="5" t="str">
        <f>IF((ABS(AI116))&lt;=20,"PASS","FAIL")</f>
        <v>PASS</v>
      </c>
      <c r="AK116" s="7"/>
      <c r="AL116" s="7"/>
      <c r="AO116" s="4"/>
      <c r="AP116" s="4"/>
      <c r="AQ116" s="4"/>
    </row>
    <row r="117" spans="1:43">
      <c r="A117" s="1">
        <v>43878</v>
      </c>
      <c r="B117" t="s">
        <v>209</v>
      </c>
      <c r="C117" t="s">
        <v>180</v>
      </c>
      <c r="D117" t="s">
        <v>18</v>
      </c>
      <c r="E117">
        <v>1</v>
      </c>
      <c r="F117">
        <v>1</v>
      </c>
      <c r="G117" t="s">
        <v>12</v>
      </c>
      <c r="H117" t="s">
        <v>13</v>
      </c>
      <c r="I117">
        <v>3.6900000000000002E-2</v>
      </c>
      <c r="J117">
        <v>0.61099999999999999</v>
      </c>
      <c r="K117">
        <v>8.08</v>
      </c>
      <c r="L117" t="s">
        <v>14</v>
      </c>
      <c r="M117" t="s">
        <v>13</v>
      </c>
      <c r="N117">
        <v>0.27600000000000002</v>
      </c>
      <c r="O117">
        <v>4.18</v>
      </c>
      <c r="P117">
        <v>101</v>
      </c>
      <c r="R117" s="4">
        <v>1</v>
      </c>
      <c r="S117" s="4">
        <v>1</v>
      </c>
      <c r="T117" s="4"/>
      <c r="U117" s="4">
        <f t="shared" si="7"/>
        <v>8.08</v>
      </c>
      <c r="V117" s="4">
        <f t="shared" si="8"/>
        <v>8.08</v>
      </c>
      <c r="W117" s="4">
        <f t="shared" si="9"/>
        <v>8.08</v>
      </c>
      <c r="X117" s="5"/>
      <c r="Y117" s="5"/>
      <c r="AB117" s="7"/>
      <c r="AC117" s="7"/>
      <c r="AD117" s="4">
        <v>1</v>
      </c>
      <c r="AE117" s="4"/>
      <c r="AF117" s="4">
        <f t="shared" si="6"/>
        <v>101</v>
      </c>
      <c r="AG117" s="4">
        <f t="shared" si="10"/>
        <v>101</v>
      </c>
      <c r="AH117" s="4">
        <f t="shared" si="11"/>
        <v>101</v>
      </c>
      <c r="AI117" s="5"/>
      <c r="AJ117" s="5"/>
      <c r="AM117" s="7"/>
      <c r="AN117" s="7"/>
      <c r="AO117" s="4"/>
      <c r="AP117" s="4"/>
      <c r="AQ117" s="4"/>
    </row>
    <row r="118" spans="1:43">
      <c r="A118" s="1">
        <v>43878</v>
      </c>
      <c r="B118" t="s">
        <v>209</v>
      </c>
      <c r="C118" t="s">
        <v>181</v>
      </c>
      <c r="D118" t="s">
        <v>19</v>
      </c>
      <c r="E118">
        <v>1</v>
      </c>
      <c r="F118">
        <v>1</v>
      </c>
      <c r="G118" t="s">
        <v>12</v>
      </c>
      <c r="H118" t="s">
        <v>13</v>
      </c>
      <c r="I118">
        <v>2.2499999999999999E-2</v>
      </c>
      <c r="J118">
        <v>0.39100000000000001</v>
      </c>
      <c r="K118">
        <v>4.95</v>
      </c>
      <c r="L118" t="s">
        <v>14</v>
      </c>
      <c r="M118" t="s">
        <v>13</v>
      </c>
      <c r="N118">
        <v>0.13800000000000001</v>
      </c>
      <c r="O118">
        <v>2.1</v>
      </c>
      <c r="P118">
        <v>50.9</v>
      </c>
      <c r="R118" s="4">
        <v>1</v>
      </c>
      <c r="S118" s="4">
        <v>1</v>
      </c>
      <c r="T118" s="4"/>
      <c r="U118" s="4">
        <f t="shared" si="7"/>
        <v>4.95</v>
      </c>
      <c r="V118" s="4">
        <f t="shared" si="8"/>
        <v>4.95</v>
      </c>
      <c r="W118" s="4">
        <f t="shared" si="9"/>
        <v>4.95</v>
      </c>
      <c r="X118" s="4"/>
      <c r="Y118" s="4"/>
      <c r="Z118" s="4"/>
      <c r="AA118" s="4"/>
      <c r="AB118" s="7"/>
      <c r="AC118" s="7"/>
      <c r="AD118" s="4">
        <v>1</v>
      </c>
      <c r="AE118" s="4"/>
      <c r="AF118" s="4">
        <f t="shared" si="6"/>
        <v>50.9</v>
      </c>
      <c r="AG118" s="4">
        <f t="shared" si="10"/>
        <v>50.9</v>
      </c>
      <c r="AH118" s="4">
        <f t="shared" si="11"/>
        <v>50.9</v>
      </c>
      <c r="AI118" s="4"/>
      <c r="AJ118" s="4"/>
      <c r="AK118" s="4"/>
      <c r="AL118" s="4"/>
      <c r="AM118" s="7"/>
      <c r="AN118" s="7"/>
      <c r="AO118" s="4"/>
      <c r="AP118" s="4"/>
      <c r="AQ118" s="4"/>
    </row>
    <row r="119" spans="1:43">
      <c r="A119" s="1">
        <v>43878</v>
      </c>
      <c r="B119" t="s">
        <v>209</v>
      </c>
      <c r="C119" t="s">
        <v>182</v>
      </c>
      <c r="D119">
        <v>6</v>
      </c>
      <c r="E119">
        <v>1</v>
      </c>
      <c r="F119">
        <v>1</v>
      </c>
      <c r="G119" t="s">
        <v>12</v>
      </c>
      <c r="H119" t="s">
        <v>13</v>
      </c>
      <c r="I119">
        <v>4.6399999999999997E-2</v>
      </c>
      <c r="J119">
        <v>0.52500000000000002</v>
      </c>
      <c r="K119">
        <v>6.84</v>
      </c>
      <c r="L119" t="s">
        <v>14</v>
      </c>
      <c r="M119" t="s">
        <v>13</v>
      </c>
      <c r="N119">
        <v>0.97299999999999998</v>
      </c>
      <c r="O119">
        <v>15</v>
      </c>
      <c r="P119">
        <v>358</v>
      </c>
      <c r="R119" s="4">
        <v>1</v>
      </c>
      <c r="S119" s="4">
        <v>3</v>
      </c>
      <c r="T119" s="4" t="s">
        <v>247</v>
      </c>
      <c r="U119" s="4">
        <f t="shared" si="7"/>
        <v>6.84</v>
      </c>
      <c r="V119" s="4">
        <f t="shared" si="8"/>
        <v>6.84</v>
      </c>
      <c r="W119" s="4">
        <f t="shared" si="9"/>
        <v>6.84</v>
      </c>
      <c r="X119" s="5"/>
      <c r="Y119" s="5"/>
      <c r="Z119" s="7"/>
      <c r="AA119" s="7"/>
      <c r="AD119" s="4">
        <v>1</v>
      </c>
      <c r="AE119" s="4"/>
      <c r="AF119" s="4">
        <f t="shared" si="6"/>
        <v>358</v>
      </c>
      <c r="AG119" s="4">
        <f t="shared" si="10"/>
        <v>358</v>
      </c>
      <c r="AH119" s="4">
        <f t="shared" si="11"/>
        <v>358</v>
      </c>
      <c r="AI119" s="5"/>
      <c r="AJ119" s="5"/>
      <c r="AK119" s="7"/>
      <c r="AL119" s="7"/>
      <c r="AO119" s="4"/>
      <c r="AP119" s="4"/>
      <c r="AQ119" s="4"/>
    </row>
    <row r="120" spans="1:43">
      <c r="A120" s="1">
        <v>43878</v>
      </c>
      <c r="B120" t="s">
        <v>209</v>
      </c>
      <c r="C120" t="s">
        <v>21</v>
      </c>
      <c r="D120" t="s">
        <v>15</v>
      </c>
      <c r="E120">
        <v>1</v>
      </c>
      <c r="F120">
        <v>1</v>
      </c>
      <c r="G120" t="s">
        <v>12</v>
      </c>
      <c r="H120" t="s">
        <v>13</v>
      </c>
      <c r="I120">
        <v>6.7600000000000004E-3</v>
      </c>
      <c r="J120">
        <v>0.104</v>
      </c>
      <c r="K120">
        <v>0.95499999999999996</v>
      </c>
      <c r="L120" t="s">
        <v>14</v>
      </c>
      <c r="M120" t="s">
        <v>13</v>
      </c>
      <c r="N120">
        <v>-7.9600000000000001E-3</v>
      </c>
      <c r="O120">
        <v>-4.8800000000000003E-2</v>
      </c>
      <c r="P120">
        <v>-1.1000000000000001</v>
      </c>
      <c r="R120" s="4">
        <v>1</v>
      </c>
      <c r="S120" s="4">
        <v>1</v>
      </c>
      <c r="T120" s="4"/>
      <c r="U120" s="4">
        <f t="shared" si="7"/>
        <v>0.95499999999999996</v>
      </c>
      <c r="V120" s="4">
        <f t="shared" si="8"/>
        <v>0.95499999999999996</v>
      </c>
      <c r="W120" s="4">
        <f t="shared" si="9"/>
        <v>0.95499999999999996</v>
      </c>
      <c r="AB120" s="7"/>
      <c r="AC120" s="7"/>
      <c r="AD120" s="4">
        <v>1</v>
      </c>
      <c r="AE120" s="4"/>
      <c r="AF120" s="4">
        <f t="shared" si="6"/>
        <v>-1.1000000000000001</v>
      </c>
      <c r="AG120" s="4">
        <f t="shared" si="10"/>
        <v>-1.1000000000000001</v>
      </c>
      <c r="AH120" s="4">
        <f t="shared" si="11"/>
        <v>-1.1000000000000001</v>
      </c>
      <c r="AM120" s="7"/>
      <c r="AN120" s="7"/>
      <c r="AO120" s="4"/>
      <c r="AP120" s="4"/>
      <c r="AQ120" s="4"/>
    </row>
    <row r="121" spans="1:43">
      <c r="A121" s="1">
        <v>43878</v>
      </c>
      <c r="B121" t="s">
        <v>209</v>
      </c>
      <c r="C121" t="s">
        <v>138</v>
      </c>
      <c r="D121" t="s">
        <v>139</v>
      </c>
      <c r="E121">
        <v>1</v>
      </c>
      <c r="F121">
        <v>1</v>
      </c>
      <c r="G121" t="s">
        <v>12</v>
      </c>
      <c r="H121" t="s">
        <v>13</v>
      </c>
      <c r="I121">
        <v>1.84E-2</v>
      </c>
      <c r="J121">
        <v>0.185</v>
      </c>
      <c r="K121">
        <v>2.08</v>
      </c>
      <c r="L121" t="s">
        <v>14</v>
      </c>
      <c r="M121" t="s">
        <v>13</v>
      </c>
      <c r="N121">
        <v>2.35</v>
      </c>
      <c r="O121">
        <v>36.6</v>
      </c>
      <c r="P121">
        <v>857</v>
      </c>
      <c r="Q121" s="4">
        <f>100*O114/O121</f>
        <v>116.93989071038251</v>
      </c>
      <c r="R121" s="4">
        <v>1.5</v>
      </c>
      <c r="S121" s="4">
        <v>1</v>
      </c>
      <c r="T121" s="4"/>
      <c r="U121" s="4">
        <f t="shared" si="7"/>
        <v>2.08</v>
      </c>
      <c r="V121" s="4">
        <f t="shared" si="8"/>
        <v>-4.82</v>
      </c>
      <c r="W121" s="4">
        <f t="shared" si="9"/>
        <v>-7.23</v>
      </c>
      <c r="AD121" s="4">
        <v>1</v>
      </c>
      <c r="AE121" s="4"/>
      <c r="AF121" s="4">
        <f t="shared" si="6"/>
        <v>857</v>
      </c>
      <c r="AG121" s="4">
        <f t="shared" si="10"/>
        <v>494</v>
      </c>
      <c r="AH121" s="4">
        <f t="shared" si="11"/>
        <v>741</v>
      </c>
      <c r="AO121" s="4"/>
      <c r="AP121" s="4"/>
      <c r="AQ121" s="4"/>
    </row>
    <row r="122" spans="1:43">
      <c r="A122" s="1">
        <v>43878</v>
      </c>
      <c r="B122" t="s">
        <v>209</v>
      </c>
      <c r="C122" t="s">
        <v>96</v>
      </c>
      <c r="D122">
        <v>70</v>
      </c>
      <c r="E122">
        <v>1</v>
      </c>
      <c r="F122">
        <v>1</v>
      </c>
      <c r="G122" t="s">
        <v>12</v>
      </c>
      <c r="H122" t="s">
        <v>13</v>
      </c>
      <c r="I122">
        <v>5.1299999999999998E-2</v>
      </c>
      <c r="J122">
        <v>0.96699999999999997</v>
      </c>
      <c r="K122">
        <v>13.3</v>
      </c>
      <c r="L122" t="s">
        <v>14</v>
      </c>
      <c r="M122" t="s">
        <v>13</v>
      </c>
      <c r="N122">
        <v>1.23</v>
      </c>
      <c r="O122">
        <v>18.899999999999999</v>
      </c>
      <c r="P122">
        <v>450</v>
      </c>
      <c r="R122" s="4">
        <v>1.5</v>
      </c>
      <c r="S122" s="4">
        <v>1</v>
      </c>
      <c r="T122" s="4"/>
      <c r="U122" s="4">
        <f t="shared" si="7"/>
        <v>13.3</v>
      </c>
      <c r="V122" s="4">
        <f t="shared" si="8"/>
        <v>6.4</v>
      </c>
      <c r="W122" s="4">
        <f t="shared" si="9"/>
        <v>9.6000000000000014</v>
      </c>
      <c r="X122" s="5"/>
      <c r="Y122" s="5"/>
      <c r="Z122" s="7"/>
      <c r="AA122" s="7"/>
      <c r="AD122" s="4">
        <v>1</v>
      </c>
      <c r="AE122" s="4"/>
      <c r="AF122" s="4">
        <f t="shared" si="6"/>
        <v>450</v>
      </c>
      <c r="AG122" s="4">
        <f t="shared" si="10"/>
        <v>87</v>
      </c>
      <c r="AH122" s="4">
        <f t="shared" si="11"/>
        <v>130.5</v>
      </c>
      <c r="AI122" s="5"/>
      <c r="AJ122" s="5"/>
      <c r="AK122" s="7"/>
      <c r="AL122" s="7"/>
      <c r="AO122" s="4"/>
      <c r="AP122" s="4"/>
      <c r="AQ122" s="4"/>
    </row>
    <row r="123" spans="1:43">
      <c r="A123" s="1">
        <v>43878</v>
      </c>
      <c r="B123" t="s">
        <v>209</v>
      </c>
      <c r="C123" t="s">
        <v>97</v>
      </c>
      <c r="D123">
        <v>71</v>
      </c>
      <c r="E123">
        <v>1</v>
      </c>
      <c r="F123">
        <v>1</v>
      </c>
      <c r="G123" t="s">
        <v>12</v>
      </c>
      <c r="H123" t="s">
        <v>13</v>
      </c>
      <c r="I123">
        <v>5.0200000000000002E-2</v>
      </c>
      <c r="J123">
        <v>0.94899999999999995</v>
      </c>
      <c r="K123">
        <v>13</v>
      </c>
      <c r="L123" t="s">
        <v>14</v>
      </c>
      <c r="M123" t="s">
        <v>13</v>
      </c>
      <c r="N123">
        <v>1.53</v>
      </c>
      <c r="O123">
        <v>23.4</v>
      </c>
      <c r="P123">
        <v>555</v>
      </c>
      <c r="R123" s="4">
        <v>1.5</v>
      </c>
      <c r="S123" s="4">
        <v>1</v>
      </c>
      <c r="T123" s="4"/>
      <c r="U123" s="4">
        <f t="shared" si="7"/>
        <v>13</v>
      </c>
      <c r="V123" s="4">
        <f t="shared" si="8"/>
        <v>6.1</v>
      </c>
      <c r="W123" s="4">
        <f t="shared" si="9"/>
        <v>9.1499999999999986</v>
      </c>
      <c r="AB123" s="7"/>
      <c r="AC123" s="7"/>
      <c r="AD123" s="4">
        <v>1</v>
      </c>
      <c r="AE123" s="4"/>
      <c r="AF123" s="4">
        <f t="shared" si="6"/>
        <v>555</v>
      </c>
      <c r="AG123" s="4">
        <f t="shared" si="10"/>
        <v>192</v>
      </c>
      <c r="AH123" s="4">
        <f t="shared" si="11"/>
        <v>288</v>
      </c>
      <c r="AM123" s="7"/>
      <c r="AN123" s="7"/>
      <c r="AO123" s="4"/>
      <c r="AP123" s="4"/>
      <c r="AQ123" s="4"/>
    </row>
    <row r="124" spans="1:43">
      <c r="A124" s="1">
        <v>43878</v>
      </c>
      <c r="B124" t="s">
        <v>209</v>
      </c>
      <c r="C124" t="s">
        <v>98</v>
      </c>
      <c r="D124">
        <v>72</v>
      </c>
      <c r="E124">
        <v>1</v>
      </c>
      <c r="F124">
        <v>1</v>
      </c>
      <c r="G124" t="s">
        <v>12</v>
      </c>
      <c r="H124" t="s">
        <v>13</v>
      </c>
      <c r="I124">
        <v>4.8300000000000003E-2</v>
      </c>
      <c r="J124">
        <v>0.84899999999999998</v>
      </c>
      <c r="K124">
        <v>11.5</v>
      </c>
      <c r="L124" t="s">
        <v>14</v>
      </c>
      <c r="M124" t="s">
        <v>13</v>
      </c>
      <c r="N124">
        <v>1.32</v>
      </c>
      <c r="O124">
        <v>20.2</v>
      </c>
      <c r="P124">
        <v>480</v>
      </c>
      <c r="R124" s="4">
        <v>1.5</v>
      </c>
      <c r="S124" s="4">
        <v>1</v>
      </c>
      <c r="T124" s="4"/>
      <c r="U124" s="4">
        <f t="shared" si="7"/>
        <v>11.5</v>
      </c>
      <c r="V124" s="4">
        <f t="shared" si="8"/>
        <v>4.5999999999999996</v>
      </c>
      <c r="W124" s="4">
        <f t="shared" si="9"/>
        <v>6.8999999999999995</v>
      </c>
      <c r="AD124" s="4">
        <v>1</v>
      </c>
      <c r="AE124" s="4"/>
      <c r="AF124" s="4">
        <f t="shared" si="6"/>
        <v>480</v>
      </c>
      <c r="AG124" s="4">
        <f t="shared" si="10"/>
        <v>117</v>
      </c>
      <c r="AH124" s="4">
        <f t="shared" si="11"/>
        <v>175.5</v>
      </c>
      <c r="AO124" s="4"/>
      <c r="AP124" s="4"/>
      <c r="AQ124" s="4"/>
    </row>
    <row r="125" spans="1:43">
      <c r="A125" s="1">
        <v>43878</v>
      </c>
      <c r="B125" t="s">
        <v>209</v>
      </c>
      <c r="C125" t="s">
        <v>99</v>
      </c>
      <c r="D125">
        <v>73</v>
      </c>
      <c r="E125">
        <v>1</v>
      </c>
      <c r="F125">
        <v>1</v>
      </c>
      <c r="G125" t="s">
        <v>12</v>
      </c>
      <c r="H125" t="s">
        <v>13</v>
      </c>
      <c r="I125">
        <v>4.9299999999999997E-2</v>
      </c>
      <c r="J125">
        <v>1.05</v>
      </c>
      <c r="K125">
        <v>14.5</v>
      </c>
      <c r="L125" t="s">
        <v>14</v>
      </c>
      <c r="M125" t="s">
        <v>13</v>
      </c>
      <c r="N125">
        <v>1.26</v>
      </c>
      <c r="O125">
        <v>19.2</v>
      </c>
      <c r="P125">
        <v>456</v>
      </c>
      <c r="R125" s="4">
        <v>1.5</v>
      </c>
      <c r="S125" s="4">
        <v>1</v>
      </c>
      <c r="T125" s="4"/>
      <c r="U125" s="4">
        <f t="shared" si="7"/>
        <v>14.5</v>
      </c>
      <c r="V125" s="4">
        <f t="shared" si="8"/>
        <v>7.6</v>
      </c>
      <c r="W125" s="4">
        <f t="shared" si="9"/>
        <v>11.399999999999999</v>
      </c>
      <c r="X125" s="5"/>
      <c r="Y125" s="5"/>
      <c r="AD125" s="4">
        <v>1</v>
      </c>
      <c r="AE125" s="4"/>
      <c r="AF125" s="4">
        <f t="shared" si="6"/>
        <v>456</v>
      </c>
      <c r="AG125" s="4">
        <f t="shared" si="10"/>
        <v>93</v>
      </c>
      <c r="AH125" s="4">
        <f t="shared" si="11"/>
        <v>139.5</v>
      </c>
      <c r="AI125" s="5"/>
      <c r="AJ125" s="5"/>
      <c r="AO125" s="4"/>
      <c r="AP125" s="4"/>
      <c r="AQ125" s="4"/>
    </row>
    <row r="126" spans="1:43">
      <c r="A126" s="1">
        <v>43878</v>
      </c>
      <c r="B126" t="s">
        <v>209</v>
      </c>
      <c r="C126" t="s">
        <v>100</v>
      </c>
      <c r="D126">
        <v>74</v>
      </c>
      <c r="E126">
        <v>1</v>
      </c>
      <c r="F126">
        <v>1</v>
      </c>
      <c r="G126" t="s">
        <v>12</v>
      </c>
      <c r="H126" t="s">
        <v>13</v>
      </c>
      <c r="I126">
        <v>4.9299999999999997E-2</v>
      </c>
      <c r="J126">
        <v>0.92900000000000005</v>
      </c>
      <c r="K126">
        <v>12.7</v>
      </c>
      <c r="L126" t="s">
        <v>14</v>
      </c>
      <c r="M126" t="s">
        <v>13</v>
      </c>
      <c r="N126">
        <v>1.46</v>
      </c>
      <c r="O126">
        <v>22.3</v>
      </c>
      <c r="P126">
        <v>530</v>
      </c>
      <c r="R126" s="4">
        <v>1.5</v>
      </c>
      <c r="S126" s="4">
        <v>1</v>
      </c>
      <c r="T126" s="4"/>
      <c r="U126" s="4">
        <f t="shared" si="7"/>
        <v>12.7</v>
      </c>
      <c r="V126" s="4">
        <f t="shared" si="8"/>
        <v>5.7999999999999989</v>
      </c>
      <c r="W126" s="4">
        <f t="shared" si="9"/>
        <v>8.6999999999999993</v>
      </c>
      <c r="AD126" s="4">
        <v>1</v>
      </c>
      <c r="AE126" s="4"/>
      <c r="AF126" s="4">
        <f t="shared" si="6"/>
        <v>530</v>
      </c>
      <c r="AG126" s="4">
        <f t="shared" si="10"/>
        <v>167</v>
      </c>
      <c r="AH126" s="4">
        <f t="shared" si="11"/>
        <v>250.5</v>
      </c>
      <c r="AO126" s="4"/>
      <c r="AP126" s="4"/>
      <c r="AQ126" s="4"/>
    </row>
    <row r="127" spans="1:43">
      <c r="A127" s="1">
        <v>43878</v>
      </c>
      <c r="B127" t="s">
        <v>209</v>
      </c>
      <c r="C127" t="s">
        <v>101</v>
      </c>
      <c r="D127">
        <v>75</v>
      </c>
      <c r="E127">
        <v>1</v>
      </c>
      <c r="F127">
        <v>1</v>
      </c>
      <c r="G127" t="s">
        <v>12</v>
      </c>
      <c r="H127" t="s">
        <v>13</v>
      </c>
      <c r="I127">
        <v>4.2999999999999997E-2</v>
      </c>
      <c r="J127">
        <v>0.72399999999999998</v>
      </c>
      <c r="K127">
        <v>9.6999999999999993</v>
      </c>
      <c r="L127" t="s">
        <v>14</v>
      </c>
      <c r="M127" t="s">
        <v>13</v>
      </c>
      <c r="N127">
        <v>1.2</v>
      </c>
      <c r="O127">
        <v>18.399999999999999</v>
      </c>
      <c r="P127">
        <v>439</v>
      </c>
      <c r="R127" s="4">
        <v>1.5</v>
      </c>
      <c r="S127" s="4">
        <v>1</v>
      </c>
      <c r="T127" s="4"/>
      <c r="U127" s="4">
        <f t="shared" si="7"/>
        <v>9.6999999999999993</v>
      </c>
      <c r="V127" s="4">
        <f t="shared" si="8"/>
        <v>2.7999999999999989</v>
      </c>
      <c r="W127" s="4">
        <f t="shared" si="9"/>
        <v>4.1999999999999984</v>
      </c>
      <c r="X127" s="5"/>
      <c r="Y127" s="5"/>
      <c r="AD127" s="4">
        <v>1</v>
      </c>
      <c r="AE127" s="4"/>
      <c r="AF127" s="4">
        <f t="shared" si="6"/>
        <v>439</v>
      </c>
      <c r="AG127" s="4">
        <f t="shared" si="10"/>
        <v>76</v>
      </c>
      <c r="AH127" s="4">
        <f t="shared" si="11"/>
        <v>114</v>
      </c>
      <c r="AI127" s="5"/>
      <c r="AJ127" s="5"/>
      <c r="AO127" s="4"/>
      <c r="AP127" s="4"/>
      <c r="AQ127" s="4"/>
    </row>
    <row r="128" spans="1:43">
      <c r="A128" s="1">
        <v>43878</v>
      </c>
      <c r="B128" t="s">
        <v>209</v>
      </c>
      <c r="C128" t="s">
        <v>102</v>
      </c>
      <c r="D128">
        <v>76</v>
      </c>
      <c r="E128">
        <v>1</v>
      </c>
      <c r="F128">
        <v>1</v>
      </c>
      <c r="G128" t="s">
        <v>12</v>
      </c>
      <c r="H128" t="s">
        <v>13</v>
      </c>
      <c r="I128">
        <v>5.0799999999999998E-2</v>
      </c>
      <c r="J128">
        <v>0.94899999999999995</v>
      </c>
      <c r="K128">
        <v>13</v>
      </c>
      <c r="L128" t="s">
        <v>14</v>
      </c>
      <c r="M128" t="s">
        <v>13</v>
      </c>
      <c r="N128">
        <v>1.58</v>
      </c>
      <c r="O128">
        <v>24</v>
      </c>
      <c r="P128">
        <v>569</v>
      </c>
      <c r="R128" s="4">
        <v>1.5</v>
      </c>
      <c r="S128" s="4">
        <v>1</v>
      </c>
      <c r="T128" s="4"/>
      <c r="U128" s="4">
        <f t="shared" si="7"/>
        <v>13</v>
      </c>
      <c r="V128" s="4">
        <f t="shared" si="8"/>
        <v>6.1</v>
      </c>
      <c r="W128" s="4">
        <f t="shared" si="9"/>
        <v>9.1499999999999986</v>
      </c>
      <c r="AD128" s="4">
        <v>1</v>
      </c>
      <c r="AE128" s="4"/>
      <c r="AF128" s="4">
        <f t="shared" si="6"/>
        <v>569</v>
      </c>
      <c r="AG128" s="4">
        <f t="shared" si="10"/>
        <v>206</v>
      </c>
      <c r="AH128" s="4">
        <f t="shared" si="11"/>
        <v>309</v>
      </c>
      <c r="AO128" s="4"/>
      <c r="AP128" s="4"/>
      <c r="AQ128" s="4"/>
    </row>
    <row r="129" spans="1:43">
      <c r="A129" s="1">
        <v>43878</v>
      </c>
      <c r="B129" t="s">
        <v>209</v>
      </c>
      <c r="C129" t="s">
        <v>218</v>
      </c>
      <c r="D129">
        <v>77</v>
      </c>
      <c r="E129">
        <v>1</v>
      </c>
      <c r="F129">
        <v>1</v>
      </c>
      <c r="G129" t="s">
        <v>12</v>
      </c>
      <c r="H129" t="s">
        <v>13</v>
      </c>
      <c r="I129">
        <v>4.7800000000000002E-2</v>
      </c>
      <c r="J129">
        <v>0.85099999999999998</v>
      </c>
      <c r="K129">
        <v>11.5</v>
      </c>
      <c r="L129" t="s">
        <v>14</v>
      </c>
      <c r="M129" t="s">
        <v>13</v>
      </c>
      <c r="N129">
        <v>1.51</v>
      </c>
      <c r="O129">
        <v>23.1</v>
      </c>
      <c r="P129">
        <v>549</v>
      </c>
      <c r="R129" s="4">
        <v>1.5</v>
      </c>
      <c r="S129" s="4">
        <v>1</v>
      </c>
      <c r="T129" s="4"/>
      <c r="U129" s="4">
        <f t="shared" si="7"/>
        <v>11.5</v>
      </c>
      <c r="V129" s="4">
        <f t="shared" si="8"/>
        <v>4.5999999999999996</v>
      </c>
      <c r="W129" s="4">
        <f t="shared" si="9"/>
        <v>6.8999999999999995</v>
      </c>
      <c r="Z129" s="7">
        <f>ABS(100*ABS(W129-W123)/AVERAGE(W129,W123))</f>
        <v>28.037383177570089</v>
      </c>
      <c r="AA129" s="7" t="str">
        <f>IF(W129&gt;10, (IF((AND(Z129&gt;=0,Z129&lt;=20)=TRUE),"PASS","FAIL")),(IF((AND(Z129&gt;=0,Z129&lt;=80)=TRUE),"PASS","FAIL")))</f>
        <v>PASS</v>
      </c>
      <c r="AD129" s="4">
        <v>1</v>
      </c>
      <c r="AE129" s="4"/>
      <c r="AF129" s="4">
        <f t="shared" si="6"/>
        <v>549</v>
      </c>
      <c r="AG129" s="4">
        <f t="shared" si="10"/>
        <v>186</v>
      </c>
      <c r="AH129" s="4">
        <f t="shared" si="11"/>
        <v>279</v>
      </c>
      <c r="AK129" s="7">
        <f>ABS(100*ABS(AH129-AH123)/AVERAGE(AH129,AH123))</f>
        <v>3.1746031746031744</v>
      </c>
      <c r="AL129" s="7" t="str">
        <f>IF(AH129&gt;10, (IF((AND(AK129&gt;=0,AK129&lt;=20)=TRUE),"PASS","FAIL")),(IF((AND(AK129&gt;=0,AK129&lt;=80)=TRUE),"PASS","FAIL")))</f>
        <v>PASS</v>
      </c>
      <c r="AO129" s="4"/>
      <c r="AP129" s="4"/>
      <c r="AQ129" s="4"/>
    </row>
    <row r="130" spans="1:43">
      <c r="A130" s="1">
        <v>43878</v>
      </c>
      <c r="B130" t="s">
        <v>209</v>
      </c>
      <c r="C130" t="s">
        <v>219</v>
      </c>
      <c r="D130">
        <v>78</v>
      </c>
      <c r="E130">
        <v>1</v>
      </c>
      <c r="F130">
        <v>1</v>
      </c>
      <c r="G130" t="s">
        <v>12</v>
      </c>
      <c r="H130" t="s">
        <v>13</v>
      </c>
      <c r="I130">
        <v>8.3299999999999999E-2</v>
      </c>
      <c r="J130">
        <v>1.69</v>
      </c>
      <c r="K130">
        <v>24.3</v>
      </c>
      <c r="L130" t="s">
        <v>14</v>
      </c>
      <c r="M130" t="s">
        <v>13</v>
      </c>
      <c r="N130">
        <v>2.02</v>
      </c>
      <c r="O130">
        <v>30.9</v>
      </c>
      <c r="P130">
        <v>727</v>
      </c>
      <c r="R130" s="4">
        <v>1.5</v>
      </c>
      <c r="S130" s="4">
        <v>1</v>
      </c>
      <c r="T130" s="4"/>
      <c r="U130" s="4">
        <f t="shared" si="7"/>
        <v>24.3</v>
      </c>
      <c r="V130" s="4">
        <f t="shared" si="8"/>
        <v>17.399999999999999</v>
      </c>
      <c r="W130" s="4">
        <f t="shared" si="9"/>
        <v>26.099999999999998</v>
      </c>
      <c r="Z130" s="7"/>
      <c r="AA130" s="7"/>
      <c r="AB130" s="7">
        <f>100*((W130*10250)-(W128*10000))/(1000*250)</f>
        <v>70.41</v>
      </c>
      <c r="AC130" s="7" t="str">
        <f>IF(W130&gt;(10+25), (IF((AND(AB130&gt;=80,AB130&lt;=120)=TRUE),"PASS","FAIL")),(IF((AND(AB130&gt;=20,AB130&lt;=180)=TRUE),"PASS","FAIL")))</f>
        <v>PASS</v>
      </c>
      <c r="AD130" s="4">
        <v>1</v>
      </c>
      <c r="AE130" s="4"/>
      <c r="AF130" s="4">
        <f t="shared" ref="AF130:AF193" si="12">P130</f>
        <v>727</v>
      </c>
      <c r="AG130" s="4">
        <f t="shared" si="10"/>
        <v>364</v>
      </c>
      <c r="AH130" s="4">
        <f t="shared" si="11"/>
        <v>546</v>
      </c>
      <c r="AK130" s="7"/>
      <c r="AL130" s="7"/>
      <c r="AM130" s="7">
        <f>100*((AH130*10250)-(AH128*10000))/(10000*250)</f>
        <v>100.26</v>
      </c>
      <c r="AN130" s="7" t="str">
        <f>IF(AH130&gt;(10+25), (IF((AND(AM130&gt;=80,AM130&lt;=120)=TRUE),"PASS","FAIL")),(IF((AND(AM130&gt;=20,AM130&lt;=180)=TRUE),"PASS","FAIL")))</f>
        <v>PASS</v>
      </c>
      <c r="AO130" s="4"/>
      <c r="AP130" s="4"/>
      <c r="AQ130" s="4"/>
    </row>
    <row r="131" spans="1:43">
      <c r="A131" s="1">
        <v>43878</v>
      </c>
      <c r="B131" t="s">
        <v>209</v>
      </c>
      <c r="C131" t="s">
        <v>103</v>
      </c>
      <c r="D131">
        <v>79</v>
      </c>
      <c r="E131">
        <v>1</v>
      </c>
      <c r="F131">
        <v>1</v>
      </c>
      <c r="G131" t="s">
        <v>12</v>
      </c>
      <c r="H131" t="s">
        <v>13</v>
      </c>
      <c r="I131">
        <v>4.1799999999999997E-2</v>
      </c>
      <c r="J131">
        <v>0.72699999999999998</v>
      </c>
      <c r="K131">
        <v>9.74</v>
      </c>
      <c r="L131" t="s">
        <v>14</v>
      </c>
      <c r="M131" t="s">
        <v>13</v>
      </c>
      <c r="N131">
        <v>1.23</v>
      </c>
      <c r="O131">
        <v>18.8</v>
      </c>
      <c r="P131">
        <v>448</v>
      </c>
      <c r="R131" s="4">
        <v>1.5</v>
      </c>
      <c r="S131" s="4">
        <v>1</v>
      </c>
      <c r="T131" s="4"/>
      <c r="U131" s="4">
        <f t="shared" ref="U131:U194" si="13">K131</f>
        <v>9.74</v>
      </c>
      <c r="V131" s="4">
        <f t="shared" ref="V131:V194" si="14">IF(R131=1,U131,(U131-6.9))</f>
        <v>2.84</v>
      </c>
      <c r="W131" s="4">
        <f t="shared" ref="W131:W194" si="15">IF(R131=1,U131,(V131*R131))</f>
        <v>4.26</v>
      </c>
      <c r="AB131" s="7"/>
      <c r="AC131" s="7"/>
      <c r="AD131" s="4">
        <v>1</v>
      </c>
      <c r="AE131" s="4"/>
      <c r="AF131" s="4">
        <f t="shared" si="12"/>
        <v>448</v>
      </c>
      <c r="AG131" s="4">
        <f t="shared" ref="AG131:AG194" si="16">IF(R131=1,AF131,(AF131-363))</f>
        <v>85</v>
      </c>
      <c r="AH131" s="4">
        <f t="shared" ref="AH131:AH194" si="17">IF(R131=1,AF131,(AG131*R131))</f>
        <v>127.5</v>
      </c>
      <c r="AM131" s="7"/>
      <c r="AN131" s="7"/>
      <c r="AO131" s="4"/>
      <c r="AP131" s="4"/>
      <c r="AQ131" s="4"/>
    </row>
    <row r="132" spans="1:43">
      <c r="A132" s="1">
        <v>43878</v>
      </c>
      <c r="B132" t="s">
        <v>209</v>
      </c>
      <c r="C132" t="s">
        <v>168</v>
      </c>
      <c r="D132" t="s">
        <v>11</v>
      </c>
      <c r="E132">
        <v>1</v>
      </c>
      <c r="F132">
        <v>1</v>
      </c>
      <c r="G132" t="s">
        <v>12</v>
      </c>
      <c r="H132" t="s">
        <v>13</v>
      </c>
      <c r="I132">
        <v>0.11</v>
      </c>
      <c r="J132">
        <v>1.9</v>
      </c>
      <c r="K132">
        <v>27.5</v>
      </c>
      <c r="L132" t="s">
        <v>14</v>
      </c>
      <c r="M132" t="s">
        <v>13</v>
      </c>
      <c r="N132">
        <v>0.69599999999999995</v>
      </c>
      <c r="O132">
        <v>10.6</v>
      </c>
      <c r="P132">
        <v>255</v>
      </c>
      <c r="R132" s="4">
        <v>1</v>
      </c>
      <c r="S132" s="4">
        <v>1</v>
      </c>
      <c r="T132" s="4"/>
      <c r="U132" s="4">
        <f t="shared" si="13"/>
        <v>27.5</v>
      </c>
      <c r="V132" s="4">
        <f t="shared" si="14"/>
        <v>27.5</v>
      </c>
      <c r="W132" s="4">
        <f t="shared" si="15"/>
        <v>27.5</v>
      </c>
      <c r="X132" s="5">
        <f>100*(W132-25)/25</f>
        <v>10</v>
      </c>
      <c r="Y132" s="5" t="str">
        <f>IF((ABS(X132))&lt;=20,"PASS","FAIL")</f>
        <v>PASS</v>
      </c>
      <c r="AD132" s="4">
        <v>1</v>
      </c>
      <c r="AE132" s="4"/>
      <c r="AF132" s="4">
        <f t="shared" si="12"/>
        <v>255</v>
      </c>
      <c r="AG132" s="4">
        <f t="shared" si="16"/>
        <v>255</v>
      </c>
      <c r="AH132" s="4">
        <f t="shared" si="17"/>
        <v>255</v>
      </c>
      <c r="AI132" s="5">
        <f>100*(AH132-250)/250</f>
        <v>2</v>
      </c>
      <c r="AJ132" s="5" t="str">
        <f>IF((ABS(AI132))&lt;=20,"PASS","FAIL")</f>
        <v>PASS</v>
      </c>
      <c r="AO132" s="4"/>
      <c r="AP132" s="4"/>
      <c r="AQ132" s="4"/>
    </row>
    <row r="133" spans="1:43">
      <c r="A133" s="1">
        <v>43878</v>
      </c>
      <c r="B133" t="s">
        <v>209</v>
      </c>
      <c r="C133" t="s">
        <v>21</v>
      </c>
      <c r="D133" t="s">
        <v>15</v>
      </c>
      <c r="E133">
        <v>1</v>
      </c>
      <c r="F133">
        <v>1</v>
      </c>
      <c r="G133" t="s">
        <v>12</v>
      </c>
      <c r="H133" t="s">
        <v>13</v>
      </c>
      <c r="I133">
        <v>7.0400000000000003E-3</v>
      </c>
      <c r="J133">
        <v>5.7500000000000002E-2</v>
      </c>
      <c r="K133">
        <v>0.32100000000000001</v>
      </c>
      <c r="L133" t="s">
        <v>14</v>
      </c>
      <c r="M133" t="s">
        <v>13</v>
      </c>
      <c r="N133">
        <v>4.7800000000000004E-3</v>
      </c>
      <c r="O133">
        <v>8.6300000000000002E-2</v>
      </c>
      <c r="P133">
        <v>2.1800000000000002</v>
      </c>
      <c r="R133" s="4">
        <v>1</v>
      </c>
      <c r="S133" s="4">
        <v>1</v>
      </c>
      <c r="T133" s="4"/>
      <c r="U133" s="4">
        <f t="shared" si="13"/>
        <v>0.32100000000000001</v>
      </c>
      <c r="V133" s="4">
        <f t="shared" si="14"/>
        <v>0.32100000000000001</v>
      </c>
      <c r="W133" s="4">
        <f t="shared" si="15"/>
        <v>0.32100000000000001</v>
      </c>
      <c r="Z133" s="7"/>
      <c r="AA133" s="7"/>
      <c r="AD133" s="4">
        <v>1</v>
      </c>
      <c r="AE133" s="4"/>
      <c r="AF133" s="4">
        <f t="shared" si="12"/>
        <v>2.1800000000000002</v>
      </c>
      <c r="AG133" s="4">
        <f t="shared" si="16"/>
        <v>2.1800000000000002</v>
      </c>
      <c r="AH133" s="4">
        <f t="shared" si="17"/>
        <v>2.1800000000000002</v>
      </c>
      <c r="AK133" s="7"/>
      <c r="AL133" s="7"/>
      <c r="AO133" s="4"/>
      <c r="AP133" s="4"/>
      <c r="AQ133" s="4"/>
    </row>
    <row r="134" spans="1:43">
      <c r="A134" s="1">
        <v>43878</v>
      </c>
      <c r="B134" t="s">
        <v>209</v>
      </c>
      <c r="C134" t="s">
        <v>104</v>
      </c>
      <c r="D134">
        <v>80</v>
      </c>
      <c r="E134">
        <v>1</v>
      </c>
      <c r="F134">
        <v>1</v>
      </c>
      <c r="G134" t="s">
        <v>12</v>
      </c>
      <c r="H134" t="s">
        <v>13</v>
      </c>
      <c r="I134">
        <v>5.4699999999999999E-2</v>
      </c>
      <c r="J134">
        <v>1.04</v>
      </c>
      <c r="K134">
        <v>14.3</v>
      </c>
      <c r="L134" t="s">
        <v>14</v>
      </c>
      <c r="M134" t="s">
        <v>13</v>
      </c>
      <c r="N134">
        <v>1.33</v>
      </c>
      <c r="O134">
        <v>20.5</v>
      </c>
      <c r="P134">
        <v>488</v>
      </c>
      <c r="R134" s="4">
        <v>1.5</v>
      </c>
      <c r="S134" s="4">
        <v>1</v>
      </c>
      <c r="T134" s="4"/>
      <c r="U134" s="4">
        <f t="shared" si="13"/>
        <v>14.3</v>
      </c>
      <c r="V134" s="4">
        <f t="shared" si="14"/>
        <v>7.4</v>
      </c>
      <c r="W134" s="4">
        <f t="shared" si="15"/>
        <v>11.100000000000001</v>
      </c>
      <c r="X134" s="5"/>
      <c r="Y134" s="5"/>
      <c r="AB134" s="7"/>
      <c r="AC134" s="7"/>
      <c r="AD134" s="4">
        <v>1</v>
      </c>
      <c r="AE134" s="4"/>
      <c r="AF134" s="4">
        <f t="shared" si="12"/>
        <v>488</v>
      </c>
      <c r="AG134" s="4">
        <f t="shared" si="16"/>
        <v>125</v>
      </c>
      <c r="AH134" s="4">
        <f t="shared" si="17"/>
        <v>187.5</v>
      </c>
      <c r="AI134" s="5"/>
      <c r="AJ134" s="5"/>
      <c r="AM134" s="7"/>
      <c r="AN134" s="7"/>
      <c r="AO134" s="4"/>
      <c r="AP134" s="4"/>
      <c r="AQ134" s="4"/>
    </row>
    <row r="135" spans="1:43">
      <c r="A135" s="1">
        <v>43878</v>
      </c>
      <c r="B135" t="s">
        <v>209</v>
      </c>
      <c r="C135" t="s">
        <v>105</v>
      </c>
      <c r="D135">
        <v>81</v>
      </c>
      <c r="E135">
        <v>1</v>
      </c>
      <c r="F135">
        <v>1</v>
      </c>
      <c r="G135" t="s">
        <v>12</v>
      </c>
      <c r="H135" t="s">
        <v>13</v>
      </c>
      <c r="I135">
        <v>5.5199999999999999E-2</v>
      </c>
      <c r="J135">
        <v>1.1399999999999999</v>
      </c>
      <c r="K135">
        <v>15.8</v>
      </c>
      <c r="L135" t="s">
        <v>14</v>
      </c>
      <c r="M135" t="s">
        <v>13</v>
      </c>
      <c r="N135">
        <v>1.26</v>
      </c>
      <c r="O135">
        <v>19.399999999999999</v>
      </c>
      <c r="P135">
        <v>462</v>
      </c>
      <c r="R135" s="4">
        <v>1.5</v>
      </c>
      <c r="S135" s="4">
        <v>1</v>
      </c>
      <c r="T135" s="4"/>
      <c r="U135" s="4">
        <f t="shared" si="13"/>
        <v>15.8</v>
      </c>
      <c r="V135" s="4">
        <f t="shared" si="14"/>
        <v>8.9</v>
      </c>
      <c r="W135" s="4">
        <f t="shared" si="15"/>
        <v>13.350000000000001</v>
      </c>
      <c r="AD135" s="4">
        <v>1</v>
      </c>
      <c r="AE135" s="4"/>
      <c r="AF135" s="4">
        <f t="shared" si="12"/>
        <v>462</v>
      </c>
      <c r="AG135" s="4">
        <f t="shared" si="16"/>
        <v>99</v>
      </c>
      <c r="AH135" s="4">
        <f t="shared" si="17"/>
        <v>148.5</v>
      </c>
      <c r="AO135" s="4"/>
      <c r="AP135" s="4"/>
      <c r="AQ135" s="4"/>
    </row>
    <row r="136" spans="1:43">
      <c r="A136" s="1">
        <v>43878</v>
      </c>
      <c r="B136" t="s">
        <v>209</v>
      </c>
      <c r="C136" t="s">
        <v>106</v>
      </c>
      <c r="D136">
        <v>82</v>
      </c>
      <c r="E136">
        <v>1</v>
      </c>
      <c r="F136">
        <v>1</v>
      </c>
      <c r="G136" t="s">
        <v>12</v>
      </c>
      <c r="H136" t="s">
        <v>13</v>
      </c>
      <c r="I136">
        <v>4.1000000000000002E-2</v>
      </c>
      <c r="J136">
        <v>0.73899999999999999</v>
      </c>
      <c r="K136">
        <v>9.92</v>
      </c>
      <c r="L136" t="s">
        <v>14</v>
      </c>
      <c r="M136" t="s">
        <v>13</v>
      </c>
      <c r="N136">
        <v>1.32</v>
      </c>
      <c r="O136">
        <v>20.3</v>
      </c>
      <c r="P136">
        <v>483</v>
      </c>
      <c r="R136" s="4">
        <v>1.5</v>
      </c>
      <c r="S136" s="4">
        <v>1</v>
      </c>
      <c r="T136" s="4"/>
      <c r="U136" s="4">
        <f t="shared" si="13"/>
        <v>9.92</v>
      </c>
      <c r="V136" s="4">
        <f t="shared" si="14"/>
        <v>3.0199999999999996</v>
      </c>
      <c r="W136" s="4">
        <f t="shared" si="15"/>
        <v>4.5299999999999994</v>
      </c>
      <c r="AD136" s="4">
        <v>1</v>
      </c>
      <c r="AE136" s="4"/>
      <c r="AF136" s="4">
        <f t="shared" si="12"/>
        <v>483</v>
      </c>
      <c r="AG136" s="4">
        <f t="shared" si="16"/>
        <v>120</v>
      </c>
      <c r="AH136" s="4">
        <f t="shared" si="17"/>
        <v>180</v>
      </c>
      <c r="AO136" s="4"/>
      <c r="AP136" s="4"/>
      <c r="AQ136" s="4"/>
    </row>
    <row r="137" spans="1:43">
      <c r="A137" s="1">
        <v>43878</v>
      </c>
      <c r="B137" t="s">
        <v>209</v>
      </c>
      <c r="C137" t="s">
        <v>107</v>
      </c>
      <c r="D137">
        <v>83</v>
      </c>
      <c r="E137">
        <v>1</v>
      </c>
      <c r="F137">
        <v>1</v>
      </c>
      <c r="G137" t="s">
        <v>12</v>
      </c>
      <c r="H137" t="s">
        <v>13</v>
      </c>
      <c r="I137">
        <v>4.6100000000000002E-2</v>
      </c>
      <c r="J137">
        <v>0.81399999999999995</v>
      </c>
      <c r="K137">
        <v>11</v>
      </c>
      <c r="L137" t="s">
        <v>14</v>
      </c>
      <c r="M137" t="s">
        <v>13</v>
      </c>
      <c r="N137">
        <v>1.21</v>
      </c>
      <c r="O137">
        <v>18.600000000000001</v>
      </c>
      <c r="P137">
        <v>444</v>
      </c>
      <c r="R137" s="4">
        <v>1.5</v>
      </c>
      <c r="S137" s="4">
        <v>1</v>
      </c>
      <c r="T137" s="4"/>
      <c r="U137" s="4">
        <f t="shared" si="13"/>
        <v>11</v>
      </c>
      <c r="V137" s="4">
        <f t="shared" si="14"/>
        <v>4.0999999999999996</v>
      </c>
      <c r="W137" s="4">
        <f t="shared" si="15"/>
        <v>6.1499999999999995</v>
      </c>
      <c r="X137" s="5"/>
      <c r="Y137" s="5"/>
      <c r="AD137" s="4">
        <v>1</v>
      </c>
      <c r="AE137" s="4"/>
      <c r="AF137" s="4">
        <f t="shared" si="12"/>
        <v>444</v>
      </c>
      <c r="AG137" s="4">
        <f t="shared" si="16"/>
        <v>81</v>
      </c>
      <c r="AH137" s="4">
        <f t="shared" si="17"/>
        <v>121.5</v>
      </c>
      <c r="AI137" s="5"/>
      <c r="AJ137" s="5"/>
      <c r="AO137" s="4"/>
      <c r="AP137" s="4"/>
      <c r="AQ137" s="4"/>
    </row>
    <row r="138" spans="1:43">
      <c r="A138" s="1">
        <v>43878</v>
      </c>
      <c r="B138" t="s">
        <v>209</v>
      </c>
      <c r="C138" t="s">
        <v>108</v>
      </c>
      <c r="D138">
        <v>84</v>
      </c>
      <c r="E138">
        <v>1</v>
      </c>
      <c r="F138">
        <v>1</v>
      </c>
      <c r="G138" t="s">
        <v>12</v>
      </c>
      <c r="H138" t="s">
        <v>13</v>
      </c>
      <c r="I138">
        <v>4.1000000000000002E-2</v>
      </c>
      <c r="J138">
        <v>0.71499999999999997</v>
      </c>
      <c r="K138">
        <v>9.57</v>
      </c>
      <c r="L138" t="s">
        <v>14</v>
      </c>
      <c r="M138" t="s">
        <v>13</v>
      </c>
      <c r="N138">
        <v>1.21</v>
      </c>
      <c r="O138">
        <v>18.600000000000001</v>
      </c>
      <c r="P138">
        <v>442</v>
      </c>
      <c r="R138" s="4">
        <v>1.5</v>
      </c>
      <c r="S138" s="4">
        <v>1</v>
      </c>
      <c r="T138" s="4"/>
      <c r="U138" s="4">
        <f t="shared" si="13"/>
        <v>9.57</v>
      </c>
      <c r="V138" s="4">
        <f t="shared" si="14"/>
        <v>2.67</v>
      </c>
      <c r="W138" s="4">
        <f t="shared" si="15"/>
        <v>4.0049999999999999</v>
      </c>
      <c r="X138" s="5"/>
      <c r="Y138" s="5"/>
      <c r="Z138" s="7"/>
      <c r="AA138" s="7"/>
      <c r="AB138" s="4"/>
      <c r="AC138" s="4"/>
      <c r="AD138" s="4">
        <v>1</v>
      </c>
      <c r="AE138" s="4"/>
      <c r="AF138" s="4">
        <f t="shared" si="12"/>
        <v>442</v>
      </c>
      <c r="AG138" s="4">
        <f t="shared" si="16"/>
        <v>79</v>
      </c>
      <c r="AH138" s="4">
        <f t="shared" si="17"/>
        <v>118.5</v>
      </c>
      <c r="AI138" s="5"/>
      <c r="AJ138" s="5"/>
      <c r="AK138" s="7"/>
      <c r="AL138" s="7"/>
      <c r="AM138" s="4"/>
      <c r="AN138" s="4"/>
      <c r="AO138" s="4"/>
      <c r="AP138" s="4"/>
      <c r="AQ138" s="4"/>
    </row>
    <row r="139" spans="1:43">
      <c r="A139" s="1">
        <v>43878</v>
      </c>
      <c r="B139" t="s">
        <v>209</v>
      </c>
      <c r="C139" t="s">
        <v>109</v>
      </c>
      <c r="D139">
        <v>85</v>
      </c>
      <c r="E139">
        <v>1</v>
      </c>
      <c r="F139">
        <v>1</v>
      </c>
      <c r="G139" t="s">
        <v>12</v>
      </c>
      <c r="H139" t="s">
        <v>13</v>
      </c>
      <c r="I139">
        <v>4.2599999999999999E-2</v>
      </c>
      <c r="J139">
        <v>0.71</v>
      </c>
      <c r="K139">
        <v>9.5</v>
      </c>
      <c r="L139" t="s">
        <v>14</v>
      </c>
      <c r="M139" t="s">
        <v>13</v>
      </c>
      <c r="N139">
        <v>1.18</v>
      </c>
      <c r="O139">
        <v>18.100000000000001</v>
      </c>
      <c r="P139">
        <v>430</v>
      </c>
      <c r="R139" s="4">
        <v>1.5</v>
      </c>
      <c r="S139" s="4">
        <v>1</v>
      </c>
      <c r="T139" s="4"/>
      <c r="U139" s="4">
        <f t="shared" si="13"/>
        <v>9.5</v>
      </c>
      <c r="V139" s="4">
        <f t="shared" si="14"/>
        <v>2.5999999999999996</v>
      </c>
      <c r="W139" s="4">
        <f t="shared" si="15"/>
        <v>3.8999999999999995</v>
      </c>
      <c r="X139" s="4"/>
      <c r="Y139" s="4"/>
      <c r="Z139" s="4"/>
      <c r="AA139" s="4"/>
      <c r="AB139" s="7"/>
      <c r="AC139" s="7"/>
      <c r="AD139" s="4">
        <v>1</v>
      </c>
      <c r="AE139" s="4"/>
      <c r="AF139" s="4">
        <f t="shared" si="12"/>
        <v>430</v>
      </c>
      <c r="AG139" s="4">
        <f t="shared" si="16"/>
        <v>67</v>
      </c>
      <c r="AH139" s="4">
        <f t="shared" si="17"/>
        <v>100.5</v>
      </c>
      <c r="AI139" s="4"/>
      <c r="AJ139" s="4"/>
      <c r="AK139" s="4"/>
      <c r="AL139" s="4"/>
      <c r="AM139" s="7"/>
      <c r="AN139" s="7"/>
      <c r="AO139" s="4"/>
      <c r="AP139" s="4"/>
      <c r="AQ139" s="4"/>
    </row>
    <row r="140" spans="1:43">
      <c r="A140" s="1">
        <v>43878</v>
      </c>
      <c r="B140" t="s">
        <v>209</v>
      </c>
      <c r="C140" t="s">
        <v>110</v>
      </c>
      <c r="D140">
        <v>86</v>
      </c>
      <c r="E140">
        <v>1</v>
      </c>
      <c r="F140">
        <v>1</v>
      </c>
      <c r="G140" t="s">
        <v>12</v>
      </c>
      <c r="H140" t="s">
        <v>13</v>
      </c>
      <c r="I140">
        <v>4.3499999999999997E-2</v>
      </c>
      <c r="J140">
        <v>0.753</v>
      </c>
      <c r="K140">
        <v>10.1</v>
      </c>
      <c r="L140" t="s">
        <v>14</v>
      </c>
      <c r="M140" t="s">
        <v>13</v>
      </c>
      <c r="N140">
        <v>1.33</v>
      </c>
      <c r="O140">
        <v>20.5</v>
      </c>
      <c r="P140">
        <v>487</v>
      </c>
      <c r="R140" s="4">
        <v>1.5</v>
      </c>
      <c r="S140" s="4">
        <v>1</v>
      </c>
      <c r="T140" s="4"/>
      <c r="U140" s="4">
        <f t="shared" si="13"/>
        <v>10.1</v>
      </c>
      <c r="V140" s="4">
        <f t="shared" si="14"/>
        <v>3.1999999999999993</v>
      </c>
      <c r="W140" s="4">
        <f t="shared" si="15"/>
        <v>4.7999999999999989</v>
      </c>
      <c r="X140" s="5"/>
      <c r="Y140" s="5"/>
      <c r="Z140" s="4"/>
      <c r="AA140" s="4"/>
      <c r="AB140" s="5"/>
      <c r="AC140" s="5"/>
      <c r="AD140" s="4">
        <v>1</v>
      </c>
      <c r="AE140" s="4"/>
      <c r="AF140" s="4">
        <f t="shared" si="12"/>
        <v>487</v>
      </c>
      <c r="AG140" s="4">
        <f t="shared" si="16"/>
        <v>124</v>
      </c>
      <c r="AH140" s="4">
        <f t="shared" si="17"/>
        <v>186</v>
      </c>
      <c r="AI140" s="5"/>
      <c r="AJ140" s="5"/>
      <c r="AK140" s="4"/>
      <c r="AL140" s="4"/>
      <c r="AM140" s="5"/>
      <c r="AN140" s="5"/>
      <c r="AO140" s="4"/>
      <c r="AP140" s="4"/>
      <c r="AQ140" s="4"/>
    </row>
    <row r="141" spans="1:43">
      <c r="A141" s="1">
        <v>43878</v>
      </c>
      <c r="B141" t="s">
        <v>209</v>
      </c>
      <c r="C141" t="s">
        <v>111</v>
      </c>
      <c r="D141">
        <v>87</v>
      </c>
      <c r="E141">
        <v>1</v>
      </c>
      <c r="F141">
        <v>1</v>
      </c>
      <c r="G141" t="s">
        <v>12</v>
      </c>
      <c r="H141" t="s">
        <v>13</v>
      </c>
      <c r="I141">
        <v>0.17399999999999999</v>
      </c>
      <c r="J141">
        <v>3.44</v>
      </c>
      <c r="K141">
        <v>53.4</v>
      </c>
      <c r="L141" t="s">
        <v>14</v>
      </c>
      <c r="M141" t="s">
        <v>13</v>
      </c>
      <c r="N141">
        <v>1.56</v>
      </c>
      <c r="O141">
        <v>24.2</v>
      </c>
      <c r="P141">
        <v>573</v>
      </c>
      <c r="R141" s="4">
        <v>1.5</v>
      </c>
      <c r="S141" s="4">
        <v>1</v>
      </c>
      <c r="T141" s="4"/>
      <c r="U141" s="4">
        <f t="shared" si="13"/>
        <v>53.4</v>
      </c>
      <c r="V141" s="4">
        <f t="shared" si="14"/>
        <v>46.5</v>
      </c>
      <c r="W141" s="4">
        <f t="shared" si="15"/>
        <v>69.75</v>
      </c>
      <c r="Z141" s="7"/>
      <c r="AA141" s="7"/>
      <c r="AD141" s="4">
        <v>1</v>
      </c>
      <c r="AE141" s="4"/>
      <c r="AF141" s="4">
        <f t="shared" si="12"/>
        <v>573</v>
      </c>
      <c r="AG141" s="4">
        <f t="shared" si="16"/>
        <v>210</v>
      </c>
      <c r="AH141" s="4">
        <f t="shared" si="17"/>
        <v>315</v>
      </c>
      <c r="AK141" s="7"/>
      <c r="AL141" s="7"/>
      <c r="AO141" s="4"/>
      <c r="AP141" s="4"/>
      <c r="AQ141" s="4"/>
    </row>
    <row r="142" spans="1:43">
      <c r="A142" s="1">
        <v>43878</v>
      </c>
      <c r="B142" t="s">
        <v>209</v>
      </c>
      <c r="C142" t="s">
        <v>112</v>
      </c>
      <c r="D142">
        <v>88</v>
      </c>
      <c r="E142">
        <v>1</v>
      </c>
      <c r="F142">
        <v>1</v>
      </c>
      <c r="G142" t="s">
        <v>12</v>
      </c>
      <c r="H142" t="s">
        <v>13</v>
      </c>
      <c r="I142">
        <v>5.8599999999999999E-2</v>
      </c>
      <c r="J142">
        <v>1.21</v>
      </c>
      <c r="K142">
        <v>16.899999999999999</v>
      </c>
      <c r="L142" t="s">
        <v>14</v>
      </c>
      <c r="M142" t="s">
        <v>13</v>
      </c>
      <c r="N142">
        <v>1.56</v>
      </c>
      <c r="O142">
        <v>23.9</v>
      </c>
      <c r="P142">
        <v>566</v>
      </c>
      <c r="R142" s="4">
        <v>1.5</v>
      </c>
      <c r="S142" s="4">
        <v>1</v>
      </c>
      <c r="T142" s="4"/>
      <c r="U142" s="4">
        <f t="shared" si="13"/>
        <v>16.899999999999999</v>
      </c>
      <c r="V142" s="4">
        <f t="shared" si="14"/>
        <v>9.9999999999999982</v>
      </c>
      <c r="W142" s="4">
        <f t="shared" si="15"/>
        <v>14.999999999999996</v>
      </c>
      <c r="X142" s="5"/>
      <c r="Y142" s="5"/>
      <c r="AB142" s="7"/>
      <c r="AC142" s="7"/>
      <c r="AD142" s="4">
        <v>1</v>
      </c>
      <c r="AE142" s="4"/>
      <c r="AF142" s="4">
        <f t="shared" si="12"/>
        <v>566</v>
      </c>
      <c r="AG142" s="4">
        <f t="shared" si="16"/>
        <v>203</v>
      </c>
      <c r="AH142" s="4">
        <f t="shared" si="17"/>
        <v>304.5</v>
      </c>
      <c r="AI142" s="5"/>
      <c r="AJ142" s="5"/>
      <c r="AM142" s="7"/>
      <c r="AN142" s="7"/>
      <c r="AO142" s="4"/>
      <c r="AP142" s="4"/>
      <c r="AQ142" s="4"/>
    </row>
    <row r="143" spans="1:43">
      <c r="A143" s="1">
        <v>43878</v>
      </c>
      <c r="B143" t="s">
        <v>209</v>
      </c>
      <c r="C143" t="s">
        <v>220</v>
      </c>
      <c r="D143">
        <v>89</v>
      </c>
      <c r="E143">
        <v>1</v>
      </c>
      <c r="F143">
        <v>1</v>
      </c>
      <c r="G143" t="s">
        <v>12</v>
      </c>
      <c r="H143" t="s">
        <v>13</v>
      </c>
      <c r="I143">
        <v>4.99E-2</v>
      </c>
      <c r="J143">
        <v>0.94499999999999995</v>
      </c>
      <c r="K143">
        <v>12.9</v>
      </c>
      <c r="L143" t="s">
        <v>14</v>
      </c>
      <c r="M143" t="s">
        <v>13</v>
      </c>
      <c r="N143">
        <v>1.21</v>
      </c>
      <c r="O143">
        <v>18.7</v>
      </c>
      <c r="P143">
        <v>444</v>
      </c>
      <c r="R143" s="4">
        <v>1.5</v>
      </c>
      <c r="S143" s="4">
        <v>1</v>
      </c>
      <c r="T143" s="4"/>
      <c r="U143" s="4">
        <f t="shared" si="13"/>
        <v>12.9</v>
      </c>
      <c r="V143" s="4">
        <f t="shared" si="14"/>
        <v>6</v>
      </c>
      <c r="W143" s="4">
        <f t="shared" si="15"/>
        <v>9</v>
      </c>
      <c r="X143" s="5"/>
      <c r="Y143" s="5"/>
      <c r="Z143" s="7">
        <f>ABS(100*ABS(W143-W137)/AVERAGE(W143,W137))</f>
        <v>37.623762376237636</v>
      </c>
      <c r="AA143" s="7" t="str">
        <f>IF(W143&gt;10, (IF((AND(Z143&gt;=0,Z143&lt;=20)=TRUE),"PASS","FAIL")),(IF((AND(Z143&gt;=0,Z143&lt;=80)=TRUE),"PASS","FAIL")))</f>
        <v>PASS</v>
      </c>
      <c r="AB143" s="4"/>
      <c r="AC143" s="4"/>
      <c r="AD143" s="4">
        <v>1</v>
      </c>
      <c r="AE143" s="4"/>
      <c r="AF143" s="4">
        <f t="shared" si="12"/>
        <v>444</v>
      </c>
      <c r="AG143" s="4">
        <f t="shared" si="16"/>
        <v>81</v>
      </c>
      <c r="AH143" s="4">
        <f t="shared" si="17"/>
        <v>121.5</v>
      </c>
      <c r="AI143" s="5"/>
      <c r="AJ143" s="5"/>
      <c r="AK143" s="7">
        <f>ABS(100*ABS(AH143-AH137)/AVERAGE(AH143,AH137))</f>
        <v>0</v>
      </c>
      <c r="AL143" s="7" t="str">
        <f>IF(AH143&gt;10, (IF((AND(AK143&gt;=0,AK143&lt;=20)=TRUE),"PASS","FAIL")),(IF((AND(AK143&gt;=0,AK143&lt;=80)=TRUE),"PASS","FAIL")))</f>
        <v>PASS</v>
      </c>
      <c r="AM143" s="4"/>
      <c r="AN143" s="4"/>
      <c r="AO143" s="4"/>
      <c r="AP143" s="4"/>
      <c r="AQ143" s="4"/>
    </row>
    <row r="144" spans="1:43">
      <c r="A144" s="1">
        <v>43878</v>
      </c>
      <c r="B144" t="s">
        <v>209</v>
      </c>
      <c r="C144" t="s">
        <v>168</v>
      </c>
      <c r="D144" t="s">
        <v>11</v>
      </c>
      <c r="E144">
        <v>1</v>
      </c>
      <c r="F144">
        <v>1</v>
      </c>
      <c r="G144" t="s">
        <v>12</v>
      </c>
      <c r="H144" t="s">
        <v>13</v>
      </c>
      <c r="I144">
        <v>0.11</v>
      </c>
      <c r="J144">
        <v>1.9</v>
      </c>
      <c r="K144">
        <v>27.5</v>
      </c>
      <c r="L144" t="s">
        <v>14</v>
      </c>
      <c r="M144" t="s">
        <v>13</v>
      </c>
      <c r="N144">
        <v>0.69799999999999995</v>
      </c>
      <c r="O144">
        <v>10.7</v>
      </c>
      <c r="P144">
        <v>256</v>
      </c>
      <c r="R144" s="4">
        <v>1</v>
      </c>
      <c r="S144" s="4">
        <v>1</v>
      </c>
      <c r="T144" s="4"/>
      <c r="U144" s="4">
        <f t="shared" si="13"/>
        <v>27.5</v>
      </c>
      <c r="V144" s="4">
        <f t="shared" si="14"/>
        <v>27.5</v>
      </c>
      <c r="W144" s="4">
        <f t="shared" si="15"/>
        <v>27.5</v>
      </c>
      <c r="X144" s="5">
        <f>100*(W144-25)/25</f>
        <v>10</v>
      </c>
      <c r="Y144" s="5" t="str">
        <f>IF((ABS(X144))&lt;=20,"PASS","FAIL")</f>
        <v>PASS</v>
      </c>
      <c r="Z144" s="7"/>
      <c r="AA144" s="7"/>
      <c r="AD144" s="4">
        <v>1</v>
      </c>
      <c r="AE144" s="4"/>
      <c r="AF144" s="4">
        <f t="shared" si="12"/>
        <v>256</v>
      </c>
      <c r="AG144" s="4">
        <f t="shared" si="16"/>
        <v>256</v>
      </c>
      <c r="AH144" s="4">
        <f t="shared" si="17"/>
        <v>256</v>
      </c>
      <c r="AI144" s="5">
        <f>100*(AH144-250)/250</f>
        <v>2.4</v>
      </c>
      <c r="AJ144" s="5" t="str">
        <f>IF((ABS(AI144))&lt;=20,"PASS","FAIL")</f>
        <v>PASS</v>
      </c>
      <c r="AK144" s="7"/>
      <c r="AL144" s="7"/>
      <c r="AO144" s="4"/>
      <c r="AP144" s="4"/>
      <c r="AQ144" s="4"/>
    </row>
    <row r="145" spans="1:43">
      <c r="A145" s="1">
        <v>43878</v>
      </c>
      <c r="B145" t="s">
        <v>209</v>
      </c>
      <c r="C145" t="s">
        <v>21</v>
      </c>
      <c r="D145" t="s">
        <v>15</v>
      </c>
      <c r="E145">
        <v>1</v>
      </c>
      <c r="F145">
        <v>1</v>
      </c>
      <c r="G145" t="s">
        <v>12</v>
      </c>
      <c r="H145" t="s">
        <v>13</v>
      </c>
      <c r="I145">
        <v>7.7600000000000004E-3</v>
      </c>
      <c r="J145">
        <v>0.104</v>
      </c>
      <c r="K145">
        <v>0.95599999999999996</v>
      </c>
      <c r="L145" t="s">
        <v>14</v>
      </c>
      <c r="M145" t="s">
        <v>13</v>
      </c>
      <c r="N145">
        <v>7.4400000000000004E-3</v>
      </c>
      <c r="O145">
        <v>0.122</v>
      </c>
      <c r="P145">
        <v>3.04</v>
      </c>
      <c r="R145" s="4">
        <v>1</v>
      </c>
      <c r="S145" s="4">
        <v>1</v>
      </c>
      <c r="T145" s="4"/>
      <c r="U145" s="4">
        <f t="shared" si="13"/>
        <v>0.95599999999999996</v>
      </c>
      <c r="V145" s="4">
        <f t="shared" si="14"/>
        <v>0.95599999999999996</v>
      </c>
      <c r="W145" s="4">
        <f t="shared" si="15"/>
        <v>0.95599999999999996</v>
      </c>
      <c r="X145" s="5"/>
      <c r="Y145" s="5"/>
      <c r="AB145" s="7"/>
      <c r="AC145" s="7"/>
      <c r="AD145" s="4">
        <v>1</v>
      </c>
      <c r="AE145" s="4"/>
      <c r="AF145" s="4">
        <f t="shared" si="12"/>
        <v>3.04</v>
      </c>
      <c r="AG145" s="4">
        <f t="shared" si="16"/>
        <v>3.04</v>
      </c>
      <c r="AH145" s="4">
        <f t="shared" si="17"/>
        <v>3.04</v>
      </c>
      <c r="AI145" s="5"/>
      <c r="AJ145" s="5"/>
      <c r="AM145" s="7"/>
      <c r="AN145" s="7"/>
      <c r="AO145" s="4"/>
      <c r="AP145" s="4"/>
      <c r="AQ145" s="4"/>
    </row>
    <row r="146" spans="1:43">
      <c r="A146" s="1">
        <v>43878</v>
      </c>
      <c r="B146" t="s">
        <v>209</v>
      </c>
      <c r="C146" t="s">
        <v>221</v>
      </c>
      <c r="D146">
        <v>90</v>
      </c>
      <c r="E146">
        <v>1</v>
      </c>
      <c r="F146">
        <v>1</v>
      </c>
      <c r="G146" t="s">
        <v>12</v>
      </c>
      <c r="H146" t="s">
        <v>13</v>
      </c>
      <c r="I146">
        <v>9.2399999999999996E-2</v>
      </c>
      <c r="J146">
        <v>1.92</v>
      </c>
      <c r="K146">
        <v>27.8</v>
      </c>
      <c r="L146" t="s">
        <v>14</v>
      </c>
      <c r="M146" t="s">
        <v>13</v>
      </c>
      <c r="N146">
        <v>1.91</v>
      </c>
      <c r="O146">
        <v>29.3</v>
      </c>
      <c r="P146">
        <v>692</v>
      </c>
      <c r="R146" s="4">
        <v>1.5</v>
      </c>
      <c r="S146" s="4">
        <v>1</v>
      </c>
      <c r="T146" s="4"/>
      <c r="U146" s="4">
        <f t="shared" si="13"/>
        <v>27.8</v>
      </c>
      <c r="V146" s="4">
        <f t="shared" si="14"/>
        <v>20.9</v>
      </c>
      <c r="W146" s="4">
        <f t="shared" si="15"/>
        <v>31.349999999999998</v>
      </c>
      <c r="X146" s="5"/>
      <c r="Y146" s="5"/>
      <c r="AB146" s="7">
        <f>100*((W146*10250)-(W142*10000))/(1000*250)</f>
        <v>68.535000000000011</v>
      </c>
      <c r="AC146" s="7" t="str">
        <f>IF(W146&gt;(10+25), (IF((AND(AB146&gt;=80,AB146&lt;=120)=TRUE),"PASS","FAIL")),(IF((AND(AB146&gt;=20,AB146&lt;=180)=TRUE),"PASS","FAIL")))</f>
        <v>PASS</v>
      </c>
      <c r="AD146" s="4">
        <v>1</v>
      </c>
      <c r="AE146" s="4"/>
      <c r="AF146" s="4">
        <f t="shared" si="12"/>
        <v>692</v>
      </c>
      <c r="AG146" s="4">
        <f t="shared" si="16"/>
        <v>329</v>
      </c>
      <c r="AH146" s="4">
        <f t="shared" si="17"/>
        <v>493.5</v>
      </c>
      <c r="AI146" s="5"/>
      <c r="AJ146" s="5"/>
      <c r="AM146" s="7">
        <f>100*((AH146*10250)-(AH142*10000))/(10000*250)</f>
        <v>80.534999999999997</v>
      </c>
      <c r="AN146" s="7" t="str">
        <f>IF(AH146&gt;(10+25), (IF((AND(AM146&gt;=80,AM146&lt;=120)=TRUE),"PASS","FAIL")),(IF((AND(AM146&gt;=20,AM146&lt;=180)=TRUE),"PASS","FAIL")))</f>
        <v>PASS</v>
      </c>
      <c r="AO146" s="4"/>
      <c r="AP146" s="4"/>
      <c r="AQ146" s="4"/>
    </row>
    <row r="147" spans="1:43">
      <c r="A147" s="1">
        <v>43878</v>
      </c>
      <c r="B147" t="s">
        <v>209</v>
      </c>
      <c r="C147" t="s">
        <v>113</v>
      </c>
      <c r="D147">
        <v>91</v>
      </c>
      <c r="E147">
        <v>1</v>
      </c>
      <c r="F147">
        <v>1</v>
      </c>
      <c r="G147" t="s">
        <v>12</v>
      </c>
      <c r="H147" t="s">
        <v>13</v>
      </c>
      <c r="I147">
        <v>5.8900000000000001E-2</v>
      </c>
      <c r="J147">
        <v>1.18</v>
      </c>
      <c r="K147">
        <v>16.399999999999999</v>
      </c>
      <c r="L147" t="s">
        <v>14</v>
      </c>
      <c r="M147" t="s">
        <v>13</v>
      </c>
      <c r="N147">
        <v>1.31</v>
      </c>
      <c r="O147">
        <v>20.100000000000001</v>
      </c>
      <c r="P147">
        <v>477</v>
      </c>
      <c r="R147" s="4">
        <v>1.5</v>
      </c>
      <c r="S147" s="4">
        <v>1</v>
      </c>
      <c r="T147" s="4"/>
      <c r="U147" s="4">
        <f t="shared" si="13"/>
        <v>16.399999999999999</v>
      </c>
      <c r="V147" s="4">
        <f t="shared" si="14"/>
        <v>9.4999999999999982</v>
      </c>
      <c r="W147" s="4">
        <f t="shared" si="15"/>
        <v>14.249999999999996</v>
      </c>
      <c r="Z147" s="7"/>
      <c r="AA147" s="7"/>
      <c r="AD147" s="4">
        <v>1</v>
      </c>
      <c r="AE147" s="4"/>
      <c r="AF147" s="4">
        <f t="shared" si="12"/>
        <v>477</v>
      </c>
      <c r="AG147" s="4">
        <f t="shared" si="16"/>
        <v>114</v>
      </c>
      <c r="AH147" s="4">
        <f t="shared" si="17"/>
        <v>171</v>
      </c>
      <c r="AK147" s="7"/>
      <c r="AL147" s="7"/>
      <c r="AO147" s="4"/>
      <c r="AP147" s="4"/>
      <c r="AQ147" s="4"/>
    </row>
    <row r="148" spans="1:43">
      <c r="A148" s="1">
        <v>43878</v>
      </c>
      <c r="B148" t="s">
        <v>209</v>
      </c>
      <c r="C148" t="s">
        <v>114</v>
      </c>
      <c r="D148">
        <v>92</v>
      </c>
      <c r="E148">
        <v>1</v>
      </c>
      <c r="F148">
        <v>1</v>
      </c>
      <c r="G148" t="s">
        <v>12</v>
      </c>
      <c r="H148" t="s">
        <v>13</v>
      </c>
      <c r="I148">
        <v>4.4200000000000003E-2</v>
      </c>
      <c r="J148">
        <v>0.84199999999999997</v>
      </c>
      <c r="K148">
        <v>11.4</v>
      </c>
      <c r="L148" t="s">
        <v>14</v>
      </c>
      <c r="M148" t="s">
        <v>13</v>
      </c>
      <c r="N148">
        <v>1.3</v>
      </c>
      <c r="O148">
        <v>20.100000000000001</v>
      </c>
      <c r="P148">
        <v>478</v>
      </c>
      <c r="R148" s="4">
        <v>1.5</v>
      </c>
      <c r="S148" s="4">
        <v>1</v>
      </c>
      <c r="T148" s="4"/>
      <c r="U148" s="4">
        <f t="shared" si="13"/>
        <v>11.4</v>
      </c>
      <c r="V148" s="4">
        <f t="shared" si="14"/>
        <v>4.5</v>
      </c>
      <c r="W148" s="4">
        <f t="shared" si="15"/>
        <v>6.75</v>
      </c>
      <c r="AB148" s="7"/>
      <c r="AC148" s="7"/>
      <c r="AD148" s="4">
        <v>1</v>
      </c>
      <c r="AE148" s="4"/>
      <c r="AF148" s="4">
        <f t="shared" si="12"/>
        <v>478</v>
      </c>
      <c r="AG148" s="4">
        <f t="shared" si="16"/>
        <v>115</v>
      </c>
      <c r="AH148" s="4">
        <f t="shared" si="17"/>
        <v>172.5</v>
      </c>
      <c r="AM148" s="7"/>
      <c r="AN148" s="7"/>
      <c r="AO148" s="4"/>
      <c r="AP148" s="4"/>
      <c r="AQ148" s="4"/>
    </row>
    <row r="149" spans="1:43">
      <c r="A149" s="1">
        <v>43878</v>
      </c>
      <c r="B149" t="s">
        <v>209</v>
      </c>
      <c r="C149" t="s">
        <v>115</v>
      </c>
      <c r="D149">
        <v>93</v>
      </c>
      <c r="E149">
        <v>1</v>
      </c>
      <c r="F149">
        <v>1</v>
      </c>
      <c r="G149" t="s">
        <v>12</v>
      </c>
      <c r="H149" t="s">
        <v>13</v>
      </c>
      <c r="I149">
        <v>4.0099999999999997E-2</v>
      </c>
      <c r="J149">
        <v>0.66400000000000003</v>
      </c>
      <c r="K149">
        <v>8.84</v>
      </c>
      <c r="L149" t="s">
        <v>14</v>
      </c>
      <c r="M149" t="s">
        <v>13</v>
      </c>
      <c r="N149">
        <v>1.21</v>
      </c>
      <c r="O149">
        <v>18.5</v>
      </c>
      <c r="P149">
        <v>441</v>
      </c>
      <c r="R149" s="4">
        <v>1.5</v>
      </c>
      <c r="S149" s="4">
        <v>1</v>
      </c>
      <c r="T149" s="4"/>
      <c r="U149" s="4">
        <f t="shared" si="13"/>
        <v>8.84</v>
      </c>
      <c r="V149" s="4">
        <f t="shared" si="14"/>
        <v>1.9399999999999995</v>
      </c>
      <c r="W149" s="4">
        <f t="shared" si="15"/>
        <v>2.9099999999999993</v>
      </c>
      <c r="X149" s="5"/>
      <c r="Y149" s="5"/>
      <c r="AD149" s="4">
        <v>1</v>
      </c>
      <c r="AE149" s="4"/>
      <c r="AF149" s="4">
        <f t="shared" si="12"/>
        <v>441</v>
      </c>
      <c r="AG149" s="4">
        <f t="shared" si="16"/>
        <v>78</v>
      </c>
      <c r="AH149" s="4">
        <f t="shared" si="17"/>
        <v>117</v>
      </c>
      <c r="AI149" s="5"/>
      <c r="AJ149" s="5"/>
      <c r="AO149" s="4"/>
      <c r="AP149" s="4"/>
      <c r="AQ149" s="4"/>
    </row>
    <row r="150" spans="1:43">
      <c r="A150" s="1">
        <v>43878</v>
      </c>
      <c r="B150" t="s">
        <v>209</v>
      </c>
      <c r="C150" t="s">
        <v>116</v>
      </c>
      <c r="D150">
        <v>94</v>
      </c>
      <c r="E150">
        <v>1</v>
      </c>
      <c r="F150">
        <v>1</v>
      </c>
      <c r="G150" t="s">
        <v>12</v>
      </c>
      <c r="H150" t="s">
        <v>13</v>
      </c>
      <c r="I150">
        <v>4.3799999999999999E-2</v>
      </c>
      <c r="J150">
        <v>0.77500000000000002</v>
      </c>
      <c r="K150">
        <v>10.4</v>
      </c>
      <c r="L150" t="s">
        <v>14</v>
      </c>
      <c r="M150" t="s">
        <v>13</v>
      </c>
      <c r="N150">
        <v>1.45</v>
      </c>
      <c r="O150">
        <v>22.2</v>
      </c>
      <c r="P150">
        <v>528</v>
      </c>
      <c r="R150" s="4">
        <v>1.5</v>
      </c>
      <c r="S150" s="4">
        <v>1</v>
      </c>
      <c r="T150" s="4"/>
      <c r="U150" s="4">
        <f t="shared" si="13"/>
        <v>10.4</v>
      </c>
      <c r="V150" s="4">
        <f t="shared" si="14"/>
        <v>3.5</v>
      </c>
      <c r="W150" s="4">
        <f t="shared" si="15"/>
        <v>5.25</v>
      </c>
      <c r="AD150" s="4">
        <v>1</v>
      </c>
      <c r="AE150" s="4"/>
      <c r="AF150" s="4">
        <f t="shared" si="12"/>
        <v>528</v>
      </c>
      <c r="AG150" s="4">
        <f t="shared" si="16"/>
        <v>165</v>
      </c>
      <c r="AH150" s="4">
        <f t="shared" si="17"/>
        <v>247.5</v>
      </c>
      <c r="AO150" s="4"/>
      <c r="AP150" s="4"/>
      <c r="AQ150" s="4"/>
    </row>
    <row r="151" spans="1:43">
      <c r="A151" s="1">
        <v>43878</v>
      </c>
      <c r="B151" t="s">
        <v>209</v>
      </c>
      <c r="C151" t="s">
        <v>117</v>
      </c>
      <c r="D151">
        <v>95</v>
      </c>
      <c r="E151">
        <v>1</v>
      </c>
      <c r="F151">
        <v>1</v>
      </c>
      <c r="G151" t="s">
        <v>12</v>
      </c>
      <c r="H151" t="s">
        <v>13</v>
      </c>
      <c r="I151">
        <v>0.06</v>
      </c>
      <c r="J151">
        <v>1.27</v>
      </c>
      <c r="K151">
        <v>17.8</v>
      </c>
      <c r="L151" t="s">
        <v>14</v>
      </c>
      <c r="M151" t="s">
        <v>13</v>
      </c>
      <c r="N151">
        <v>1.54</v>
      </c>
      <c r="O151">
        <v>23.6</v>
      </c>
      <c r="P151">
        <v>560</v>
      </c>
      <c r="R151" s="4">
        <v>1.5</v>
      </c>
      <c r="S151" s="4">
        <v>1</v>
      </c>
      <c r="T151" s="4"/>
      <c r="U151" s="4">
        <f t="shared" si="13"/>
        <v>17.8</v>
      </c>
      <c r="V151" s="4">
        <f t="shared" si="14"/>
        <v>10.9</v>
      </c>
      <c r="W151" s="4">
        <f t="shared" si="15"/>
        <v>16.350000000000001</v>
      </c>
      <c r="AD151" s="4">
        <v>1</v>
      </c>
      <c r="AE151" s="4"/>
      <c r="AF151" s="4">
        <f t="shared" si="12"/>
        <v>560</v>
      </c>
      <c r="AG151" s="4">
        <f t="shared" si="16"/>
        <v>197</v>
      </c>
      <c r="AH151" s="4">
        <f t="shared" si="17"/>
        <v>295.5</v>
      </c>
      <c r="AO151" s="4"/>
      <c r="AP151" s="4"/>
      <c r="AQ151" s="4"/>
    </row>
    <row r="152" spans="1:43">
      <c r="A152" s="1">
        <v>43878</v>
      </c>
      <c r="B152" t="s">
        <v>209</v>
      </c>
      <c r="C152" t="s">
        <v>118</v>
      </c>
      <c r="D152">
        <v>96</v>
      </c>
      <c r="E152">
        <v>1</v>
      </c>
      <c r="F152">
        <v>1</v>
      </c>
      <c r="G152" t="s">
        <v>12</v>
      </c>
      <c r="H152" t="s">
        <v>13</v>
      </c>
      <c r="I152">
        <v>4.2299999999999997E-2</v>
      </c>
      <c r="J152">
        <v>0.73299999999999998</v>
      </c>
      <c r="K152">
        <v>9.83</v>
      </c>
      <c r="L152" t="s">
        <v>14</v>
      </c>
      <c r="M152" t="s">
        <v>13</v>
      </c>
      <c r="N152">
        <v>1.3</v>
      </c>
      <c r="O152">
        <v>20</v>
      </c>
      <c r="P152">
        <v>475</v>
      </c>
      <c r="R152" s="4">
        <v>1.5</v>
      </c>
      <c r="S152" s="4">
        <v>1</v>
      </c>
      <c r="T152" s="4"/>
      <c r="U152" s="4">
        <f t="shared" si="13"/>
        <v>9.83</v>
      </c>
      <c r="V152" s="4">
        <f t="shared" si="14"/>
        <v>2.9299999999999997</v>
      </c>
      <c r="W152" s="4">
        <f t="shared" si="15"/>
        <v>4.3949999999999996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12"/>
        <v>475</v>
      </c>
      <c r="AG152" s="4">
        <f t="shared" si="16"/>
        <v>112</v>
      </c>
      <c r="AH152" s="4">
        <f t="shared" si="17"/>
        <v>168</v>
      </c>
      <c r="AI152" s="5"/>
      <c r="AJ152" s="5"/>
      <c r="AK152" s="7"/>
      <c r="AL152" s="7"/>
      <c r="AM152" s="4"/>
      <c r="AN152" s="4"/>
      <c r="AO152" s="4"/>
      <c r="AP152" s="4"/>
      <c r="AQ152" s="4"/>
    </row>
    <row r="153" spans="1:43">
      <c r="A153" s="1">
        <v>43878</v>
      </c>
      <c r="B153" t="s">
        <v>209</v>
      </c>
      <c r="C153" t="s">
        <v>119</v>
      </c>
      <c r="D153">
        <v>97</v>
      </c>
      <c r="E153">
        <v>1</v>
      </c>
      <c r="F153">
        <v>1</v>
      </c>
      <c r="G153" t="s">
        <v>12</v>
      </c>
      <c r="H153" t="s">
        <v>13</v>
      </c>
      <c r="I153">
        <v>4.4299999999999999E-2</v>
      </c>
      <c r="J153">
        <v>0.747</v>
      </c>
      <c r="K153">
        <v>10</v>
      </c>
      <c r="L153" t="s">
        <v>14</v>
      </c>
      <c r="M153" t="s">
        <v>13</v>
      </c>
      <c r="N153">
        <v>1.32</v>
      </c>
      <c r="O153">
        <v>20.2</v>
      </c>
      <c r="P153">
        <v>480</v>
      </c>
      <c r="R153" s="4">
        <v>1.5</v>
      </c>
      <c r="S153" s="4">
        <v>1</v>
      </c>
      <c r="T153" s="4"/>
      <c r="U153" s="4">
        <f t="shared" si="13"/>
        <v>10</v>
      </c>
      <c r="V153" s="4">
        <f t="shared" si="14"/>
        <v>3.0999999999999996</v>
      </c>
      <c r="W153" s="4">
        <f t="shared" si="15"/>
        <v>4.6499999999999995</v>
      </c>
      <c r="X153" s="4"/>
      <c r="Y153" s="4"/>
      <c r="Z153" s="4"/>
      <c r="AA153" s="4"/>
      <c r="AB153" s="7"/>
      <c r="AC153" s="7"/>
      <c r="AD153" s="4">
        <v>1</v>
      </c>
      <c r="AE153" s="4"/>
      <c r="AF153" s="4">
        <f t="shared" si="12"/>
        <v>480</v>
      </c>
      <c r="AG153" s="4">
        <f t="shared" si="16"/>
        <v>117</v>
      </c>
      <c r="AH153" s="4">
        <f t="shared" si="17"/>
        <v>175.5</v>
      </c>
      <c r="AI153" s="4"/>
      <c r="AJ153" s="4"/>
      <c r="AK153" s="4"/>
      <c r="AL153" s="4"/>
      <c r="AM153" s="7"/>
      <c r="AN153" s="7"/>
      <c r="AO153" s="4"/>
      <c r="AP153" s="4"/>
      <c r="AQ153" s="4"/>
    </row>
    <row r="154" spans="1:43">
      <c r="A154" s="1">
        <v>43878</v>
      </c>
      <c r="B154" t="s">
        <v>209</v>
      </c>
      <c r="C154" t="s">
        <v>120</v>
      </c>
      <c r="D154">
        <v>98</v>
      </c>
      <c r="E154">
        <v>1</v>
      </c>
      <c r="F154">
        <v>1</v>
      </c>
      <c r="G154" t="s">
        <v>12</v>
      </c>
      <c r="H154" t="s">
        <v>13</v>
      </c>
      <c r="I154">
        <v>4.4600000000000001E-2</v>
      </c>
      <c r="J154">
        <v>0.84399999999999997</v>
      </c>
      <c r="K154">
        <v>11.5</v>
      </c>
      <c r="L154" t="s">
        <v>14</v>
      </c>
      <c r="M154" t="s">
        <v>13</v>
      </c>
      <c r="N154">
        <v>1.36</v>
      </c>
      <c r="O154">
        <v>20.9</v>
      </c>
      <c r="P154">
        <v>497</v>
      </c>
      <c r="R154" s="4">
        <v>1.5</v>
      </c>
      <c r="S154" s="4">
        <v>1</v>
      </c>
      <c r="T154" s="4"/>
      <c r="U154" s="4">
        <f t="shared" si="13"/>
        <v>11.5</v>
      </c>
      <c r="V154" s="4">
        <f t="shared" si="14"/>
        <v>4.5999999999999996</v>
      </c>
      <c r="W154" s="4">
        <f t="shared" si="15"/>
        <v>6.8999999999999995</v>
      </c>
      <c r="X154" s="5"/>
      <c r="Y154" s="5"/>
      <c r="Z154" s="4"/>
      <c r="AA154" s="4"/>
      <c r="AB154" s="5"/>
      <c r="AC154" s="5"/>
      <c r="AD154" s="4">
        <v>1</v>
      </c>
      <c r="AE154" s="4"/>
      <c r="AF154" s="4">
        <f t="shared" si="12"/>
        <v>497</v>
      </c>
      <c r="AG154" s="4">
        <f t="shared" si="16"/>
        <v>134</v>
      </c>
      <c r="AH154" s="4">
        <f t="shared" si="17"/>
        <v>201</v>
      </c>
      <c r="AI154" s="5"/>
      <c r="AJ154" s="5"/>
      <c r="AK154" s="4"/>
      <c r="AL154" s="4"/>
      <c r="AM154" s="5"/>
      <c r="AN154" s="5"/>
      <c r="AO154" s="4"/>
      <c r="AP154" s="4"/>
      <c r="AQ154" s="4"/>
    </row>
    <row r="155" spans="1:43">
      <c r="A155" s="1">
        <v>43878</v>
      </c>
      <c r="B155" t="s">
        <v>209</v>
      </c>
      <c r="C155" t="s">
        <v>121</v>
      </c>
      <c r="D155">
        <v>99</v>
      </c>
      <c r="E155">
        <v>1</v>
      </c>
      <c r="F155">
        <v>1</v>
      </c>
      <c r="G155" t="s">
        <v>12</v>
      </c>
      <c r="H155" t="s">
        <v>13</v>
      </c>
      <c r="I155">
        <v>4.7300000000000002E-2</v>
      </c>
      <c r="J155">
        <v>0.873</v>
      </c>
      <c r="K155">
        <v>11.9</v>
      </c>
      <c r="L155" t="s">
        <v>14</v>
      </c>
      <c r="M155" t="s">
        <v>13</v>
      </c>
      <c r="N155">
        <v>1.43</v>
      </c>
      <c r="O155">
        <v>21.9</v>
      </c>
      <c r="P155">
        <v>520</v>
      </c>
      <c r="R155" s="4">
        <v>1.5</v>
      </c>
      <c r="S155" s="4">
        <v>1</v>
      </c>
      <c r="T155" s="4"/>
      <c r="U155" s="4">
        <f t="shared" si="13"/>
        <v>11.9</v>
      </c>
      <c r="V155" s="4">
        <f t="shared" si="14"/>
        <v>5</v>
      </c>
      <c r="W155" s="4">
        <f t="shared" si="15"/>
        <v>7.5</v>
      </c>
      <c r="AD155" s="4">
        <v>1</v>
      </c>
      <c r="AE155" s="4"/>
      <c r="AF155" s="4">
        <f t="shared" si="12"/>
        <v>520</v>
      </c>
      <c r="AG155" s="4">
        <f t="shared" si="16"/>
        <v>157</v>
      </c>
      <c r="AH155" s="4">
        <f t="shared" si="17"/>
        <v>235.5</v>
      </c>
      <c r="AO155" s="4"/>
      <c r="AP155" s="4"/>
      <c r="AQ155" s="4"/>
    </row>
    <row r="156" spans="1:43">
      <c r="A156" s="1">
        <v>43878</v>
      </c>
      <c r="B156" t="s">
        <v>209</v>
      </c>
      <c r="C156" t="s">
        <v>168</v>
      </c>
      <c r="D156" t="s">
        <v>11</v>
      </c>
      <c r="E156">
        <v>1</v>
      </c>
      <c r="F156">
        <v>1</v>
      </c>
      <c r="G156" t="s">
        <v>12</v>
      </c>
      <c r="H156" t="s">
        <v>13</v>
      </c>
      <c r="I156">
        <v>0.112</v>
      </c>
      <c r="J156">
        <v>1.96</v>
      </c>
      <c r="K156">
        <v>28.6</v>
      </c>
      <c r="L156" t="s">
        <v>14</v>
      </c>
      <c r="M156" t="s">
        <v>13</v>
      </c>
      <c r="N156">
        <v>0.69199999999999995</v>
      </c>
      <c r="O156">
        <v>10.5</v>
      </c>
      <c r="P156">
        <v>253</v>
      </c>
      <c r="R156" s="4">
        <v>1</v>
      </c>
      <c r="S156" s="4">
        <v>1</v>
      </c>
      <c r="T156" s="4"/>
      <c r="U156" s="4">
        <f t="shared" si="13"/>
        <v>28.6</v>
      </c>
      <c r="V156" s="4">
        <f t="shared" si="14"/>
        <v>28.6</v>
      </c>
      <c r="W156" s="4">
        <f t="shared" si="15"/>
        <v>28.6</v>
      </c>
      <c r="X156" s="5">
        <f>100*(W156-25)/25</f>
        <v>14.400000000000004</v>
      </c>
      <c r="Y156" s="5" t="str">
        <f>IF((ABS(X156))&lt;=20,"PASS","FAIL")</f>
        <v>PASS</v>
      </c>
      <c r="AD156" s="4">
        <v>1</v>
      </c>
      <c r="AE156" s="4"/>
      <c r="AF156" s="4">
        <f t="shared" si="12"/>
        <v>253</v>
      </c>
      <c r="AG156" s="4">
        <f t="shared" si="16"/>
        <v>253</v>
      </c>
      <c r="AH156" s="4">
        <f t="shared" si="17"/>
        <v>253</v>
      </c>
      <c r="AI156" s="5">
        <f>100*(AH156-250)/250</f>
        <v>1.2</v>
      </c>
      <c r="AJ156" s="5" t="str">
        <f>IF((ABS(AI156))&lt;=20,"PASS","FAIL")</f>
        <v>PASS</v>
      </c>
      <c r="AO156" s="4"/>
      <c r="AP156" s="4"/>
      <c r="AQ156" s="4"/>
    </row>
    <row r="157" spans="1:43">
      <c r="A157" s="1">
        <v>43878</v>
      </c>
      <c r="B157" t="s">
        <v>209</v>
      </c>
      <c r="C157" t="s">
        <v>21</v>
      </c>
      <c r="D157" t="s">
        <v>15</v>
      </c>
      <c r="E157">
        <v>1</v>
      </c>
      <c r="F157">
        <v>1</v>
      </c>
      <c r="G157" t="s">
        <v>12</v>
      </c>
      <c r="H157" t="s">
        <v>13</v>
      </c>
      <c r="I157">
        <v>8.0700000000000008E-3</v>
      </c>
      <c r="J157">
        <v>0.10199999999999999</v>
      </c>
      <c r="K157">
        <v>0.93500000000000005</v>
      </c>
      <c r="L157" t="s">
        <v>14</v>
      </c>
      <c r="M157" t="s">
        <v>13</v>
      </c>
      <c r="N157">
        <v>7.0899999999999999E-3</v>
      </c>
      <c r="O157">
        <v>0.12</v>
      </c>
      <c r="P157">
        <v>2.99</v>
      </c>
      <c r="R157" s="4">
        <v>1</v>
      </c>
      <c r="S157" s="4">
        <v>1</v>
      </c>
      <c r="T157" s="4"/>
      <c r="U157" s="4">
        <f t="shared" si="13"/>
        <v>0.93500000000000005</v>
      </c>
      <c r="V157" s="4">
        <f t="shared" si="14"/>
        <v>0.93500000000000005</v>
      </c>
      <c r="W157" s="4">
        <f t="shared" si="15"/>
        <v>0.93500000000000005</v>
      </c>
      <c r="X157" s="5"/>
      <c r="Y157" s="5"/>
      <c r="Z157" s="7"/>
      <c r="AA157" s="7"/>
      <c r="AD157" s="4">
        <v>1</v>
      </c>
      <c r="AE157" s="4"/>
      <c r="AF157" s="4">
        <f t="shared" si="12"/>
        <v>2.99</v>
      </c>
      <c r="AG157" s="4">
        <f t="shared" si="16"/>
        <v>2.99</v>
      </c>
      <c r="AH157" s="4">
        <f t="shared" si="17"/>
        <v>2.99</v>
      </c>
      <c r="AI157" s="5"/>
      <c r="AJ157" s="5"/>
      <c r="AK157" s="7"/>
      <c r="AL157" s="7"/>
      <c r="AO157" s="4"/>
      <c r="AP157" s="4"/>
      <c r="AQ157" s="4"/>
    </row>
    <row r="158" spans="1:43">
      <c r="A158" s="1">
        <v>43878</v>
      </c>
      <c r="B158" t="s">
        <v>209</v>
      </c>
      <c r="C158" t="s">
        <v>122</v>
      </c>
      <c r="D158">
        <v>100</v>
      </c>
      <c r="E158">
        <v>1</v>
      </c>
      <c r="F158">
        <v>1</v>
      </c>
      <c r="G158" t="s">
        <v>12</v>
      </c>
      <c r="H158" t="s">
        <v>13</v>
      </c>
      <c r="I158">
        <v>0.56899999999999995</v>
      </c>
      <c r="J158">
        <v>2.5499999999999998</v>
      </c>
      <c r="K158">
        <v>38</v>
      </c>
      <c r="L158" t="s">
        <v>14</v>
      </c>
      <c r="M158" t="s">
        <v>13</v>
      </c>
      <c r="N158">
        <v>-1.6000000000000001E-3</v>
      </c>
      <c r="O158">
        <v>-6.7000000000000002E-3</v>
      </c>
      <c r="P158">
        <v>-7.5700000000000003E-2</v>
      </c>
      <c r="R158" s="4">
        <v>1.5</v>
      </c>
      <c r="S158" s="4">
        <v>3</v>
      </c>
      <c r="T158" s="4" t="s">
        <v>249</v>
      </c>
      <c r="U158" s="4">
        <f t="shared" si="13"/>
        <v>38</v>
      </c>
      <c r="V158" s="4">
        <f t="shared" si="14"/>
        <v>31.1</v>
      </c>
      <c r="W158" s="4">
        <f t="shared" si="15"/>
        <v>46.650000000000006</v>
      </c>
      <c r="X158" s="5"/>
      <c r="Y158" s="5"/>
      <c r="AB158" s="7"/>
      <c r="AC158" s="7"/>
      <c r="AD158" s="4">
        <v>3</v>
      </c>
      <c r="AE158" s="4" t="s">
        <v>249</v>
      </c>
      <c r="AF158" s="4">
        <f t="shared" si="12"/>
        <v>-7.5700000000000003E-2</v>
      </c>
      <c r="AG158" s="4">
        <f t="shared" si="16"/>
        <v>-363.07569999999998</v>
      </c>
      <c r="AH158" s="4">
        <f t="shared" si="17"/>
        <v>-544.61355000000003</v>
      </c>
      <c r="AI158" s="5"/>
      <c r="AJ158" s="5"/>
      <c r="AM158" s="7"/>
      <c r="AN158" s="7"/>
      <c r="AO158" s="4"/>
      <c r="AP158" s="4"/>
      <c r="AQ158" s="4"/>
    </row>
    <row r="159" spans="1:43">
      <c r="A159" s="1">
        <v>43878</v>
      </c>
      <c r="B159" t="s">
        <v>209</v>
      </c>
      <c r="C159" t="s">
        <v>222</v>
      </c>
      <c r="D159">
        <v>101</v>
      </c>
      <c r="E159">
        <v>1</v>
      </c>
      <c r="F159">
        <v>1</v>
      </c>
      <c r="G159" t="s">
        <v>12</v>
      </c>
      <c r="H159" t="s">
        <v>13</v>
      </c>
      <c r="I159">
        <v>6.0699999999999997E-2</v>
      </c>
      <c r="J159">
        <v>1.24</v>
      </c>
      <c r="K159">
        <v>17.399999999999999</v>
      </c>
      <c r="L159" t="s">
        <v>14</v>
      </c>
      <c r="M159" t="s">
        <v>13</v>
      </c>
      <c r="N159">
        <v>1.51</v>
      </c>
      <c r="O159">
        <v>23.2</v>
      </c>
      <c r="P159">
        <v>550</v>
      </c>
      <c r="R159" s="4">
        <v>1.5</v>
      </c>
      <c r="S159" s="4">
        <v>1</v>
      </c>
      <c r="T159" s="4"/>
      <c r="U159" s="4">
        <f t="shared" si="13"/>
        <v>17.399999999999999</v>
      </c>
      <c r="V159" s="4">
        <f t="shared" si="14"/>
        <v>10.499999999999998</v>
      </c>
      <c r="W159" s="4">
        <f t="shared" si="15"/>
        <v>15.749999999999996</v>
      </c>
      <c r="X159" s="5"/>
      <c r="Y159" s="5"/>
      <c r="Z159" s="7">
        <f>ABS(100*ABS(W159-W151)/AVERAGE(W159,W151))</f>
        <v>3.7383177570093773</v>
      </c>
      <c r="AA159" s="7" t="str">
        <f>IF(W159&gt;10, (IF((AND(Z159&gt;=0,Z159&lt;=20)=TRUE),"PASS","FAIL")),(IF((AND(Z159&gt;=0,Z159&lt;=80)=TRUE),"PASS","FAIL")))</f>
        <v>PASS</v>
      </c>
      <c r="AB159" s="5"/>
      <c r="AC159" s="5"/>
      <c r="AD159" s="4">
        <v>1</v>
      </c>
      <c r="AE159" s="4"/>
      <c r="AF159" s="4">
        <f t="shared" si="12"/>
        <v>550</v>
      </c>
      <c r="AG159" s="4">
        <f t="shared" si="16"/>
        <v>187</v>
      </c>
      <c r="AH159" s="4">
        <f t="shared" si="17"/>
        <v>280.5</v>
      </c>
      <c r="AI159" s="5"/>
      <c r="AJ159" s="5"/>
      <c r="AK159" s="7">
        <f>ABS(100*ABS(AH159-AH151)/AVERAGE(AH159,AH151))</f>
        <v>5.208333333333333</v>
      </c>
      <c r="AL159" s="7" t="str">
        <f>IF(AH159&gt;10, (IF((AND(AK159&gt;=0,AK159&lt;=20)=TRUE),"PASS","FAIL")),(IF((AND(AK159&gt;=0,AK159&lt;=80)=TRUE),"PASS","FAIL")))</f>
        <v>PASS</v>
      </c>
      <c r="AM159" s="5"/>
      <c r="AN159" s="5"/>
      <c r="AO159" s="4"/>
      <c r="AP159" s="4"/>
      <c r="AQ159" s="4"/>
    </row>
    <row r="160" spans="1:43">
      <c r="A160" s="1">
        <v>43878</v>
      </c>
      <c r="B160" t="s">
        <v>209</v>
      </c>
      <c r="C160" t="s">
        <v>223</v>
      </c>
      <c r="D160">
        <v>102</v>
      </c>
      <c r="E160">
        <v>1</v>
      </c>
      <c r="F160">
        <v>1</v>
      </c>
      <c r="G160" t="s">
        <v>12</v>
      </c>
      <c r="H160" t="s">
        <v>13</v>
      </c>
      <c r="I160">
        <v>6.88E-2</v>
      </c>
      <c r="J160">
        <v>1.42</v>
      </c>
      <c r="K160">
        <v>20.100000000000001</v>
      </c>
      <c r="L160" t="s">
        <v>14</v>
      </c>
      <c r="M160" t="s">
        <v>13</v>
      </c>
      <c r="N160">
        <v>1.67</v>
      </c>
      <c r="O160">
        <v>25.6</v>
      </c>
      <c r="P160">
        <v>606</v>
      </c>
      <c r="R160" s="4">
        <v>1.5</v>
      </c>
      <c r="S160" s="4">
        <v>1</v>
      </c>
      <c r="T160" s="4"/>
      <c r="U160" s="4">
        <f t="shared" si="13"/>
        <v>20.100000000000001</v>
      </c>
      <c r="V160" s="4">
        <f t="shared" si="14"/>
        <v>13.200000000000001</v>
      </c>
      <c r="W160" s="4">
        <f t="shared" si="15"/>
        <v>19.8</v>
      </c>
      <c r="Z160" s="7"/>
      <c r="AA160" s="7"/>
      <c r="AB160" s="7">
        <f>100*((W160*10250)-(W211*10000))/(1000*250)</f>
        <v>63.54</v>
      </c>
      <c r="AC160" s="7" t="str">
        <f>IF(W160&gt;(10+25), (IF((AND(AB160&gt;=80,AB160&lt;=120)=TRUE),"PASS","FAIL")),(IF((AND(AB160&gt;=20,AB160&lt;=180)=TRUE),"PASS","FAIL")))</f>
        <v>PASS</v>
      </c>
      <c r="AD160" s="4">
        <v>1</v>
      </c>
      <c r="AE160" s="4"/>
      <c r="AF160" s="4">
        <f t="shared" si="12"/>
        <v>606</v>
      </c>
      <c r="AG160" s="4">
        <f t="shared" si="16"/>
        <v>243</v>
      </c>
      <c r="AH160" s="4">
        <f t="shared" si="17"/>
        <v>364.5</v>
      </c>
      <c r="AK160" s="7"/>
      <c r="AL160" s="7"/>
      <c r="AM160" s="7">
        <f>100*((AH160*10250)-(AH211*10000))/(10000*250)</f>
        <v>94.245000000000005</v>
      </c>
      <c r="AN160" s="7" t="str">
        <f>IF(AH160&gt;(10+25), (IF((AND(AM160&gt;=80,AM160&lt;=120)=TRUE),"PASS","FAIL")),(IF((AND(AM160&gt;=20,AM160&lt;=180)=TRUE),"PASS","FAIL")))</f>
        <v>PASS</v>
      </c>
      <c r="AO160" s="4"/>
      <c r="AP160" s="4"/>
      <c r="AQ160" s="4"/>
    </row>
    <row r="161" spans="1:43">
      <c r="A161" s="1">
        <v>43878</v>
      </c>
      <c r="B161" t="s">
        <v>209</v>
      </c>
      <c r="C161" t="s">
        <v>123</v>
      </c>
      <c r="D161">
        <v>103</v>
      </c>
      <c r="E161">
        <v>1</v>
      </c>
      <c r="F161">
        <v>1</v>
      </c>
      <c r="G161" t="s">
        <v>12</v>
      </c>
      <c r="H161" t="s">
        <v>13</v>
      </c>
      <c r="I161">
        <v>4.6600000000000003E-2</v>
      </c>
      <c r="J161">
        <v>0.89600000000000002</v>
      </c>
      <c r="K161">
        <v>12.2</v>
      </c>
      <c r="L161" t="s">
        <v>14</v>
      </c>
      <c r="M161" t="s">
        <v>13</v>
      </c>
      <c r="N161">
        <v>1.22</v>
      </c>
      <c r="O161">
        <v>18.8</v>
      </c>
      <c r="P161">
        <v>447</v>
      </c>
      <c r="R161" s="4">
        <v>1.5</v>
      </c>
      <c r="S161" s="4">
        <v>1</v>
      </c>
      <c r="T161" s="4"/>
      <c r="U161" s="4">
        <f t="shared" si="13"/>
        <v>12.2</v>
      </c>
      <c r="V161" s="4">
        <f t="shared" si="14"/>
        <v>5.2999999999999989</v>
      </c>
      <c r="W161" s="4">
        <f t="shared" si="15"/>
        <v>7.9499999999999984</v>
      </c>
      <c r="X161" s="5"/>
      <c r="Y161" s="5"/>
      <c r="AB161" s="7"/>
      <c r="AC161" s="7"/>
      <c r="AD161" s="4">
        <v>1</v>
      </c>
      <c r="AE161" s="4"/>
      <c r="AF161" s="4">
        <f t="shared" si="12"/>
        <v>447</v>
      </c>
      <c r="AG161" s="4">
        <f t="shared" si="16"/>
        <v>84</v>
      </c>
      <c r="AH161" s="4">
        <f t="shared" si="17"/>
        <v>126</v>
      </c>
      <c r="AI161" s="5"/>
      <c r="AJ161" s="5"/>
      <c r="AM161" s="7"/>
      <c r="AN161" s="7"/>
      <c r="AO161" s="4"/>
      <c r="AP161" s="4"/>
      <c r="AQ161" s="4"/>
    </row>
    <row r="162" spans="1:43">
      <c r="A162" s="1">
        <v>43878</v>
      </c>
      <c r="B162" t="s">
        <v>209</v>
      </c>
      <c r="C162" t="s">
        <v>124</v>
      </c>
      <c r="D162">
        <v>104</v>
      </c>
      <c r="E162">
        <v>1</v>
      </c>
      <c r="F162">
        <v>1</v>
      </c>
      <c r="G162" t="s">
        <v>12</v>
      </c>
      <c r="H162" t="s">
        <v>13</v>
      </c>
      <c r="I162">
        <v>7.85E-2</v>
      </c>
      <c r="J162">
        <v>1.66</v>
      </c>
      <c r="K162">
        <v>23.7</v>
      </c>
      <c r="L162" t="s">
        <v>14</v>
      </c>
      <c r="M162" t="s">
        <v>13</v>
      </c>
      <c r="N162">
        <v>2.76</v>
      </c>
      <c r="O162">
        <v>42.7</v>
      </c>
      <c r="P162">
        <v>993</v>
      </c>
      <c r="R162" s="4">
        <v>1.5</v>
      </c>
      <c r="S162" s="4">
        <v>1</v>
      </c>
      <c r="T162" s="4"/>
      <c r="U162" s="4">
        <f t="shared" si="13"/>
        <v>23.7</v>
      </c>
      <c r="V162" s="4">
        <f t="shared" si="14"/>
        <v>16.799999999999997</v>
      </c>
      <c r="W162" s="4">
        <f t="shared" si="15"/>
        <v>25.199999999999996</v>
      </c>
      <c r="Z162" s="7"/>
      <c r="AA162" s="7"/>
      <c r="AD162" s="4">
        <v>1</v>
      </c>
      <c r="AE162" s="4"/>
      <c r="AF162" s="4">
        <f t="shared" si="12"/>
        <v>993</v>
      </c>
      <c r="AG162" s="4">
        <f t="shared" si="16"/>
        <v>630</v>
      </c>
      <c r="AH162" s="4">
        <f t="shared" si="17"/>
        <v>945</v>
      </c>
      <c r="AK162" s="7"/>
      <c r="AL162" s="7"/>
      <c r="AO162" s="4"/>
      <c r="AP162" s="4"/>
      <c r="AQ162" s="4"/>
    </row>
    <row r="163" spans="1:43">
      <c r="A163" s="1">
        <v>43878</v>
      </c>
      <c r="B163" t="s">
        <v>209</v>
      </c>
      <c r="C163" t="s">
        <v>125</v>
      </c>
      <c r="D163">
        <v>105</v>
      </c>
      <c r="E163">
        <v>1</v>
      </c>
      <c r="F163">
        <v>1</v>
      </c>
      <c r="G163" t="s">
        <v>12</v>
      </c>
      <c r="H163" t="s">
        <v>13</v>
      </c>
      <c r="I163">
        <v>4.1700000000000001E-2</v>
      </c>
      <c r="J163">
        <v>0.748</v>
      </c>
      <c r="K163">
        <v>10</v>
      </c>
      <c r="L163" t="s">
        <v>14</v>
      </c>
      <c r="M163" t="s">
        <v>13</v>
      </c>
      <c r="N163">
        <v>1.23</v>
      </c>
      <c r="O163">
        <v>18.899999999999999</v>
      </c>
      <c r="P163">
        <v>450</v>
      </c>
      <c r="R163" s="4">
        <v>1.5</v>
      </c>
      <c r="S163" s="4">
        <v>1</v>
      </c>
      <c r="T163" s="4"/>
      <c r="U163" s="4">
        <f t="shared" si="13"/>
        <v>10</v>
      </c>
      <c r="V163" s="4">
        <f t="shared" si="14"/>
        <v>3.0999999999999996</v>
      </c>
      <c r="W163" s="4">
        <f t="shared" si="15"/>
        <v>4.6499999999999995</v>
      </c>
      <c r="Z163" s="7"/>
      <c r="AA163" s="7"/>
      <c r="AD163" s="4">
        <v>1</v>
      </c>
      <c r="AE163" s="4"/>
      <c r="AF163" s="4">
        <f t="shared" si="12"/>
        <v>450</v>
      </c>
      <c r="AG163" s="4">
        <f t="shared" si="16"/>
        <v>87</v>
      </c>
      <c r="AH163" s="4">
        <f t="shared" si="17"/>
        <v>130.5</v>
      </c>
      <c r="AK163" s="7"/>
      <c r="AL163" s="7"/>
      <c r="AO163" s="4"/>
      <c r="AP163" s="4"/>
      <c r="AQ163" s="4"/>
    </row>
    <row r="164" spans="1:43">
      <c r="A164" s="1">
        <v>43878</v>
      </c>
      <c r="B164" t="s">
        <v>209</v>
      </c>
      <c r="C164" t="s">
        <v>126</v>
      </c>
      <c r="D164">
        <v>106</v>
      </c>
      <c r="E164">
        <v>1</v>
      </c>
      <c r="F164">
        <v>1</v>
      </c>
      <c r="G164" t="s">
        <v>12</v>
      </c>
      <c r="H164" t="s">
        <v>13</v>
      </c>
      <c r="I164">
        <v>4.6199999999999998E-2</v>
      </c>
      <c r="J164">
        <v>0.86</v>
      </c>
      <c r="K164">
        <v>11.7</v>
      </c>
      <c r="L164" t="s">
        <v>14</v>
      </c>
      <c r="M164" t="s">
        <v>13</v>
      </c>
      <c r="N164">
        <v>1.21</v>
      </c>
      <c r="O164">
        <v>18.5</v>
      </c>
      <c r="P164">
        <v>441</v>
      </c>
      <c r="R164" s="4">
        <v>1.5</v>
      </c>
      <c r="S164" s="4">
        <v>1</v>
      </c>
      <c r="T164" s="4"/>
      <c r="U164" s="4">
        <f t="shared" si="13"/>
        <v>11.7</v>
      </c>
      <c r="V164" s="4">
        <f t="shared" si="14"/>
        <v>4.7999999999999989</v>
      </c>
      <c r="W164" s="4">
        <f t="shared" si="15"/>
        <v>7.1999999999999984</v>
      </c>
      <c r="AB164" s="7"/>
      <c r="AC164" s="7"/>
      <c r="AD164" s="4">
        <v>1</v>
      </c>
      <c r="AE164" s="4"/>
      <c r="AF164" s="4">
        <f t="shared" si="12"/>
        <v>441</v>
      </c>
      <c r="AG164" s="4">
        <f t="shared" si="16"/>
        <v>78</v>
      </c>
      <c r="AH164" s="4">
        <f t="shared" si="17"/>
        <v>117</v>
      </c>
      <c r="AM164" s="7"/>
      <c r="AN164" s="7"/>
      <c r="AO164" s="4"/>
      <c r="AP164" s="4"/>
      <c r="AQ164" s="4"/>
    </row>
    <row r="165" spans="1:43">
      <c r="A165" s="1">
        <v>43878</v>
      </c>
      <c r="B165" t="s">
        <v>209</v>
      </c>
      <c r="C165" t="s">
        <v>127</v>
      </c>
      <c r="D165">
        <v>107</v>
      </c>
      <c r="E165">
        <v>1</v>
      </c>
      <c r="F165">
        <v>1</v>
      </c>
      <c r="G165" t="s">
        <v>12</v>
      </c>
      <c r="H165" t="s">
        <v>13</v>
      </c>
      <c r="I165">
        <v>6.1899999999999997E-2</v>
      </c>
      <c r="J165">
        <v>1.31</v>
      </c>
      <c r="K165">
        <v>18.5</v>
      </c>
      <c r="L165" t="s">
        <v>14</v>
      </c>
      <c r="M165" t="s">
        <v>13</v>
      </c>
      <c r="N165">
        <v>2.06</v>
      </c>
      <c r="O165">
        <v>31.9</v>
      </c>
      <c r="P165">
        <v>749</v>
      </c>
      <c r="R165" s="4">
        <v>1.5</v>
      </c>
      <c r="S165" s="4">
        <v>1</v>
      </c>
      <c r="T165" s="4"/>
      <c r="U165" s="4">
        <f t="shared" si="13"/>
        <v>18.5</v>
      </c>
      <c r="V165" s="4">
        <f t="shared" si="14"/>
        <v>11.6</v>
      </c>
      <c r="W165" s="4">
        <f t="shared" si="15"/>
        <v>17.399999999999999</v>
      </c>
      <c r="AD165" s="4">
        <v>1</v>
      </c>
      <c r="AE165" s="4"/>
      <c r="AF165" s="4">
        <f t="shared" si="12"/>
        <v>749</v>
      </c>
      <c r="AG165" s="4">
        <f t="shared" si="16"/>
        <v>386</v>
      </c>
      <c r="AH165" s="4">
        <f t="shared" si="17"/>
        <v>579</v>
      </c>
      <c r="AO165" s="4"/>
      <c r="AP165" s="4"/>
      <c r="AQ165" s="4"/>
    </row>
    <row r="166" spans="1:43">
      <c r="A166" s="1">
        <v>43878</v>
      </c>
      <c r="B166" t="s">
        <v>209</v>
      </c>
      <c r="C166" t="s">
        <v>128</v>
      </c>
      <c r="D166">
        <v>108</v>
      </c>
      <c r="E166">
        <v>1</v>
      </c>
      <c r="F166">
        <v>1</v>
      </c>
      <c r="G166" t="s">
        <v>12</v>
      </c>
      <c r="H166" t="s">
        <v>13</v>
      </c>
      <c r="I166">
        <v>4.3200000000000002E-2</v>
      </c>
      <c r="J166">
        <v>0.76300000000000001</v>
      </c>
      <c r="K166">
        <v>10.3</v>
      </c>
      <c r="L166" t="s">
        <v>14</v>
      </c>
      <c r="M166" t="s">
        <v>13</v>
      </c>
      <c r="N166">
        <v>1.31</v>
      </c>
      <c r="O166">
        <v>20</v>
      </c>
      <c r="P166">
        <v>475</v>
      </c>
      <c r="R166" s="4">
        <v>1.5</v>
      </c>
      <c r="S166" s="4">
        <v>1</v>
      </c>
      <c r="T166" s="4"/>
      <c r="U166" s="4">
        <f t="shared" si="13"/>
        <v>10.3</v>
      </c>
      <c r="V166" s="4">
        <f t="shared" si="14"/>
        <v>3.4000000000000004</v>
      </c>
      <c r="W166" s="4">
        <f t="shared" si="15"/>
        <v>5.1000000000000005</v>
      </c>
      <c r="X166" s="5"/>
      <c r="Y166" s="5"/>
      <c r="Z166" s="7"/>
      <c r="AA166" s="7"/>
      <c r="AB166" s="4"/>
      <c r="AC166" s="4"/>
      <c r="AD166" s="4">
        <v>1</v>
      </c>
      <c r="AE166" s="4"/>
      <c r="AF166" s="4">
        <f t="shared" si="12"/>
        <v>475</v>
      </c>
      <c r="AG166" s="4">
        <f t="shared" si="16"/>
        <v>112</v>
      </c>
      <c r="AH166" s="4">
        <f t="shared" si="17"/>
        <v>168</v>
      </c>
      <c r="AI166" s="5"/>
      <c r="AJ166" s="5"/>
      <c r="AK166" s="7"/>
      <c r="AL166" s="7"/>
      <c r="AM166" s="4"/>
      <c r="AN166" s="4"/>
      <c r="AO166" s="4"/>
      <c r="AP166" s="4"/>
      <c r="AQ166" s="4"/>
    </row>
    <row r="167" spans="1:43">
      <c r="A167" s="1">
        <v>43878</v>
      </c>
      <c r="B167" t="s">
        <v>209</v>
      </c>
      <c r="C167" t="s">
        <v>129</v>
      </c>
      <c r="D167">
        <v>109</v>
      </c>
      <c r="E167">
        <v>1</v>
      </c>
      <c r="F167">
        <v>1</v>
      </c>
      <c r="G167" t="s">
        <v>12</v>
      </c>
      <c r="H167" t="s">
        <v>13</v>
      </c>
      <c r="I167">
        <v>3.4700000000000002E-2</v>
      </c>
      <c r="J167">
        <v>0.49</v>
      </c>
      <c r="K167">
        <v>6.34</v>
      </c>
      <c r="L167" t="s">
        <v>14</v>
      </c>
      <c r="M167" t="s">
        <v>13</v>
      </c>
      <c r="N167">
        <v>1.19</v>
      </c>
      <c r="O167">
        <v>18.3</v>
      </c>
      <c r="P167">
        <v>435</v>
      </c>
      <c r="R167" s="4">
        <v>1.5</v>
      </c>
      <c r="S167" s="4">
        <v>1</v>
      </c>
      <c r="T167" s="4"/>
      <c r="U167" s="4">
        <f t="shared" si="13"/>
        <v>6.34</v>
      </c>
      <c r="V167" s="4">
        <f t="shared" si="14"/>
        <v>-0.5600000000000005</v>
      </c>
      <c r="W167" s="4">
        <f t="shared" si="15"/>
        <v>-0.84000000000000075</v>
      </c>
      <c r="X167" s="4"/>
      <c r="Y167" s="4"/>
      <c r="Z167" s="4"/>
      <c r="AA167" s="4"/>
      <c r="AB167" s="7"/>
      <c r="AC167" s="7"/>
      <c r="AD167" s="4">
        <v>1</v>
      </c>
      <c r="AE167" s="4"/>
      <c r="AF167" s="4">
        <f t="shared" si="12"/>
        <v>435</v>
      </c>
      <c r="AG167" s="4">
        <f t="shared" si="16"/>
        <v>72</v>
      </c>
      <c r="AH167" s="4">
        <f t="shared" si="17"/>
        <v>108</v>
      </c>
      <c r="AI167" s="4"/>
      <c r="AJ167" s="4"/>
      <c r="AK167" s="4"/>
      <c r="AL167" s="4"/>
      <c r="AM167" s="7"/>
      <c r="AN167" s="7"/>
      <c r="AO167" s="4"/>
      <c r="AP167" s="4"/>
      <c r="AQ167" s="4"/>
    </row>
    <row r="168" spans="1:43">
      <c r="A168" s="1">
        <v>43878</v>
      </c>
      <c r="B168" t="s">
        <v>209</v>
      </c>
      <c r="C168" t="s">
        <v>168</v>
      </c>
      <c r="D168" t="s">
        <v>11</v>
      </c>
      <c r="E168">
        <v>1</v>
      </c>
      <c r="F168">
        <v>1</v>
      </c>
      <c r="G168" t="s">
        <v>12</v>
      </c>
      <c r="H168" t="s">
        <v>13</v>
      </c>
      <c r="I168">
        <v>0.112</v>
      </c>
      <c r="J168">
        <v>1.97</v>
      </c>
      <c r="K168">
        <v>28.6</v>
      </c>
      <c r="L168" t="s">
        <v>14</v>
      </c>
      <c r="M168" t="s">
        <v>13</v>
      </c>
      <c r="N168">
        <v>0.69699999999999995</v>
      </c>
      <c r="O168">
        <v>10.6</v>
      </c>
      <c r="P168">
        <v>255</v>
      </c>
      <c r="R168" s="4">
        <v>1</v>
      </c>
      <c r="S168" s="4">
        <v>1</v>
      </c>
      <c r="T168" s="4"/>
      <c r="U168" s="4">
        <f t="shared" si="13"/>
        <v>28.6</v>
      </c>
      <c r="V168" s="4">
        <f t="shared" si="14"/>
        <v>28.6</v>
      </c>
      <c r="W168" s="4">
        <f t="shared" si="15"/>
        <v>28.6</v>
      </c>
      <c r="X168" s="5">
        <f>100*(W168-25)/25</f>
        <v>14.400000000000004</v>
      </c>
      <c r="Y168" s="5" t="str">
        <f>IF((ABS(X168))&lt;=20,"PASS","FAIL")</f>
        <v>PASS</v>
      </c>
      <c r="Z168" s="4"/>
      <c r="AA168" s="4"/>
      <c r="AB168" s="5"/>
      <c r="AC168" s="5"/>
      <c r="AD168" s="4">
        <v>1</v>
      </c>
      <c r="AE168" s="4"/>
      <c r="AF168" s="4">
        <f t="shared" si="12"/>
        <v>255</v>
      </c>
      <c r="AG168" s="4">
        <f t="shared" si="16"/>
        <v>255</v>
      </c>
      <c r="AH168" s="4">
        <f t="shared" si="17"/>
        <v>255</v>
      </c>
      <c r="AI168" s="5">
        <f>100*(AH168-250)/250</f>
        <v>2</v>
      </c>
      <c r="AJ168" s="5" t="str">
        <f>IF((ABS(AI168))&lt;=20,"PASS","FAIL")</f>
        <v>PASS</v>
      </c>
      <c r="AK168" s="4"/>
      <c r="AL168" s="4"/>
      <c r="AM168" s="5"/>
      <c r="AN168" s="5"/>
      <c r="AO168" s="4"/>
      <c r="AP168" s="4"/>
      <c r="AQ168" s="4"/>
    </row>
    <row r="169" spans="1:43">
      <c r="A169" s="1">
        <v>43878</v>
      </c>
      <c r="B169" t="s">
        <v>209</v>
      </c>
      <c r="C169" t="s">
        <v>21</v>
      </c>
      <c r="D169" t="s">
        <v>15</v>
      </c>
      <c r="E169">
        <v>1</v>
      </c>
      <c r="F169">
        <v>1</v>
      </c>
      <c r="G169" t="s">
        <v>12</v>
      </c>
      <c r="H169" t="s">
        <v>13</v>
      </c>
      <c r="I169">
        <v>7.5100000000000002E-3</v>
      </c>
      <c r="J169">
        <v>9.6000000000000002E-2</v>
      </c>
      <c r="K169">
        <v>0.84699999999999998</v>
      </c>
      <c r="L169" t="s">
        <v>14</v>
      </c>
      <c r="M169" t="s">
        <v>13</v>
      </c>
      <c r="N169">
        <v>6.96E-3</v>
      </c>
      <c r="O169">
        <v>0.10299999999999999</v>
      </c>
      <c r="P169">
        <v>2.58</v>
      </c>
      <c r="R169" s="4">
        <v>1</v>
      </c>
      <c r="S169" s="4">
        <v>1</v>
      </c>
      <c r="T169" s="4"/>
      <c r="U169" s="4">
        <f t="shared" si="13"/>
        <v>0.84699999999999998</v>
      </c>
      <c r="V169" s="4">
        <f t="shared" si="14"/>
        <v>0.84699999999999998</v>
      </c>
      <c r="W169" s="4">
        <f t="shared" si="15"/>
        <v>0.84699999999999998</v>
      </c>
      <c r="AD169" s="4">
        <v>1</v>
      </c>
      <c r="AE169" s="4"/>
      <c r="AF169" s="4">
        <f t="shared" si="12"/>
        <v>2.58</v>
      </c>
      <c r="AG169" s="4">
        <f t="shared" si="16"/>
        <v>2.58</v>
      </c>
      <c r="AH169" s="4">
        <f t="shared" si="17"/>
        <v>2.58</v>
      </c>
      <c r="AO169" s="4"/>
      <c r="AP169" s="4"/>
      <c r="AQ169" s="4"/>
    </row>
    <row r="170" spans="1:43">
      <c r="A170" s="1">
        <v>43878</v>
      </c>
      <c r="B170" t="s">
        <v>209</v>
      </c>
      <c r="C170" t="s">
        <v>130</v>
      </c>
      <c r="D170">
        <v>110</v>
      </c>
      <c r="E170">
        <v>1</v>
      </c>
      <c r="F170">
        <v>1</v>
      </c>
      <c r="G170" t="s">
        <v>12</v>
      </c>
      <c r="H170" t="s">
        <v>13</v>
      </c>
      <c r="I170">
        <v>4.5699999999999998E-2</v>
      </c>
      <c r="J170">
        <v>0.751</v>
      </c>
      <c r="K170">
        <v>10.1</v>
      </c>
      <c r="L170" t="s">
        <v>14</v>
      </c>
      <c r="M170" t="s">
        <v>13</v>
      </c>
      <c r="N170">
        <v>1.25</v>
      </c>
      <c r="O170">
        <v>19.2</v>
      </c>
      <c r="P170">
        <v>457</v>
      </c>
      <c r="R170" s="4">
        <v>1.5</v>
      </c>
      <c r="S170" s="4">
        <v>1</v>
      </c>
      <c r="T170" s="4"/>
      <c r="U170" s="4">
        <f t="shared" si="13"/>
        <v>10.1</v>
      </c>
      <c r="V170" s="4">
        <f t="shared" si="14"/>
        <v>3.1999999999999993</v>
      </c>
      <c r="W170" s="4">
        <f t="shared" si="15"/>
        <v>4.7999999999999989</v>
      </c>
      <c r="X170" s="5"/>
      <c r="Y170" s="5"/>
      <c r="AD170" s="4">
        <v>1</v>
      </c>
      <c r="AE170" s="4"/>
      <c r="AF170" s="4">
        <f t="shared" si="12"/>
        <v>457</v>
      </c>
      <c r="AG170" s="4">
        <f t="shared" si="16"/>
        <v>94</v>
      </c>
      <c r="AH170" s="4">
        <f t="shared" si="17"/>
        <v>141</v>
      </c>
      <c r="AI170" s="5"/>
      <c r="AJ170" s="5"/>
      <c r="AO170" s="4"/>
      <c r="AP170" s="4"/>
      <c r="AQ170" s="4"/>
    </row>
    <row r="171" spans="1:43">
      <c r="A171" s="1">
        <v>43878</v>
      </c>
      <c r="B171" t="s">
        <v>209</v>
      </c>
      <c r="C171" t="s">
        <v>131</v>
      </c>
      <c r="D171">
        <v>111</v>
      </c>
      <c r="E171">
        <v>1</v>
      </c>
      <c r="F171">
        <v>1</v>
      </c>
      <c r="G171" t="s">
        <v>12</v>
      </c>
      <c r="H171" t="s">
        <v>13</v>
      </c>
      <c r="I171">
        <v>4.1000000000000002E-2</v>
      </c>
      <c r="J171">
        <v>0.67900000000000005</v>
      </c>
      <c r="K171">
        <v>9.0399999999999991</v>
      </c>
      <c r="L171" t="s">
        <v>14</v>
      </c>
      <c r="M171" t="s">
        <v>13</v>
      </c>
      <c r="N171">
        <v>1.1599999999999999</v>
      </c>
      <c r="O171">
        <v>17.8</v>
      </c>
      <c r="P171">
        <v>423</v>
      </c>
      <c r="R171" s="4">
        <v>1.5</v>
      </c>
      <c r="S171" s="4">
        <v>1</v>
      </c>
      <c r="T171" s="4"/>
      <c r="U171" s="4">
        <f t="shared" si="13"/>
        <v>9.0399999999999991</v>
      </c>
      <c r="V171" s="4">
        <f t="shared" si="14"/>
        <v>2.1399999999999988</v>
      </c>
      <c r="W171" s="4">
        <f t="shared" si="15"/>
        <v>3.2099999999999982</v>
      </c>
      <c r="X171" s="5"/>
      <c r="Y171" s="5"/>
      <c r="Z171" s="7"/>
      <c r="AA171" s="7"/>
      <c r="AD171" s="4">
        <v>1</v>
      </c>
      <c r="AE171" s="4"/>
      <c r="AF171" s="4">
        <f t="shared" si="12"/>
        <v>423</v>
      </c>
      <c r="AG171" s="4">
        <f t="shared" si="16"/>
        <v>60</v>
      </c>
      <c r="AH171" s="4">
        <f t="shared" si="17"/>
        <v>90</v>
      </c>
      <c r="AI171" s="5"/>
      <c r="AJ171" s="5"/>
      <c r="AK171" s="7"/>
      <c r="AL171" s="7"/>
      <c r="AO171" s="4"/>
      <c r="AP171" s="4"/>
      <c r="AQ171" s="4"/>
    </row>
    <row r="172" spans="1:43">
      <c r="A172" s="1">
        <v>43878</v>
      </c>
      <c r="B172" t="s">
        <v>209</v>
      </c>
      <c r="C172" t="s">
        <v>132</v>
      </c>
      <c r="D172">
        <v>112</v>
      </c>
      <c r="E172">
        <v>1</v>
      </c>
      <c r="F172">
        <v>1</v>
      </c>
      <c r="G172" t="s">
        <v>12</v>
      </c>
      <c r="H172" t="s">
        <v>13</v>
      </c>
      <c r="I172">
        <v>4.1799999999999997E-2</v>
      </c>
      <c r="J172">
        <v>0.73899999999999999</v>
      </c>
      <c r="K172">
        <v>9.91</v>
      </c>
      <c r="L172" t="s">
        <v>14</v>
      </c>
      <c r="M172" t="s">
        <v>13</v>
      </c>
      <c r="N172">
        <v>1.42</v>
      </c>
      <c r="O172">
        <v>21.7</v>
      </c>
      <c r="P172">
        <v>516</v>
      </c>
      <c r="R172" s="4">
        <v>1.5</v>
      </c>
      <c r="S172" s="4">
        <v>1</v>
      </c>
      <c r="T172" s="4"/>
      <c r="U172" s="4">
        <f t="shared" si="13"/>
        <v>9.91</v>
      </c>
      <c r="V172" s="4">
        <f t="shared" si="14"/>
        <v>3.01</v>
      </c>
      <c r="W172" s="4">
        <f t="shared" si="15"/>
        <v>4.5149999999999997</v>
      </c>
      <c r="X172" s="4"/>
      <c r="Y172" s="4"/>
      <c r="AB172" s="7"/>
      <c r="AC172" s="7"/>
      <c r="AD172" s="4">
        <v>1</v>
      </c>
      <c r="AE172" s="4"/>
      <c r="AF172" s="4">
        <f t="shared" si="12"/>
        <v>516</v>
      </c>
      <c r="AG172" s="4">
        <f t="shared" si="16"/>
        <v>153</v>
      </c>
      <c r="AH172" s="4">
        <f t="shared" si="17"/>
        <v>229.5</v>
      </c>
      <c r="AI172" s="4"/>
      <c r="AJ172" s="4"/>
      <c r="AM172" s="7"/>
      <c r="AN172" s="7"/>
      <c r="AO172" s="4"/>
      <c r="AP172" s="4"/>
      <c r="AQ172" s="4"/>
    </row>
    <row r="173" spans="1:43">
      <c r="A173" s="1">
        <v>43878</v>
      </c>
      <c r="B173" t="s">
        <v>209</v>
      </c>
      <c r="C173" t="s">
        <v>224</v>
      </c>
      <c r="D173">
        <v>113</v>
      </c>
      <c r="E173">
        <v>1</v>
      </c>
      <c r="F173">
        <v>1</v>
      </c>
      <c r="G173" t="s">
        <v>12</v>
      </c>
      <c r="H173" t="s">
        <v>13</v>
      </c>
      <c r="I173">
        <v>6.3799999999999996E-2</v>
      </c>
      <c r="J173">
        <v>1.32</v>
      </c>
      <c r="K173">
        <v>18.5</v>
      </c>
      <c r="L173" t="s">
        <v>14</v>
      </c>
      <c r="M173" t="s">
        <v>13</v>
      </c>
      <c r="N173">
        <v>2.31</v>
      </c>
      <c r="O173">
        <v>35.799999999999997</v>
      </c>
      <c r="P173">
        <v>839</v>
      </c>
      <c r="R173" s="4">
        <v>1.5</v>
      </c>
      <c r="S173" s="4">
        <v>1</v>
      </c>
      <c r="T173" s="4"/>
      <c r="U173" s="4">
        <f t="shared" si="13"/>
        <v>18.5</v>
      </c>
      <c r="V173" s="4">
        <f t="shared" si="14"/>
        <v>11.6</v>
      </c>
      <c r="W173" s="4">
        <f t="shared" si="15"/>
        <v>17.399999999999999</v>
      </c>
      <c r="X173" s="5"/>
      <c r="Y173" s="5"/>
      <c r="Z173" s="7">
        <f>ABS(100*ABS(W173-W165)/AVERAGE(W173,W165))</f>
        <v>0</v>
      </c>
      <c r="AA173" s="7" t="str">
        <f>IF(W173&gt;10, (IF((AND(Z173&gt;=0,Z173&lt;=20)=TRUE),"PASS","FAIL")),(IF((AND(Z173&gt;=0,Z173&lt;=80)=TRUE),"PASS","FAIL")))</f>
        <v>PASS</v>
      </c>
      <c r="AB173" s="5"/>
      <c r="AC173" s="5"/>
      <c r="AD173" s="4">
        <v>1</v>
      </c>
      <c r="AE173" s="4"/>
      <c r="AF173" s="4">
        <f t="shared" si="12"/>
        <v>839</v>
      </c>
      <c r="AG173" s="4">
        <f t="shared" si="16"/>
        <v>476</v>
      </c>
      <c r="AH173" s="4">
        <f t="shared" si="17"/>
        <v>714</v>
      </c>
      <c r="AI173" s="5"/>
      <c r="AJ173" s="5"/>
      <c r="AK173" s="7">
        <f>ABS(100*ABS(AH173-AH165)/AVERAGE(AH173,AH165))</f>
        <v>20.881670533642691</v>
      </c>
      <c r="AL173" s="7" t="str">
        <f>IF(AH173&gt;10, (IF((AND(AK173&gt;=0,AK173&lt;=20)=TRUE),"PASS","FAIL")),(IF((AND(AK173&gt;=0,AK173&lt;=80)=TRUE),"PASS","FAIL")))</f>
        <v>FAIL</v>
      </c>
      <c r="AM173" s="5"/>
      <c r="AN173" s="5"/>
      <c r="AO173" s="4"/>
      <c r="AP173" s="4"/>
      <c r="AQ173" s="4"/>
    </row>
    <row r="174" spans="1:43">
      <c r="A174" s="1">
        <v>43878</v>
      </c>
      <c r="B174" t="s">
        <v>209</v>
      </c>
      <c r="C174" t="s">
        <v>225</v>
      </c>
      <c r="D174">
        <v>114</v>
      </c>
      <c r="E174">
        <v>1</v>
      </c>
      <c r="F174">
        <v>1</v>
      </c>
      <c r="G174" t="s">
        <v>12</v>
      </c>
      <c r="H174" t="s">
        <v>13</v>
      </c>
      <c r="I174">
        <v>7.7499999999999999E-2</v>
      </c>
      <c r="J174">
        <v>1.49</v>
      </c>
      <c r="K174">
        <v>21.1</v>
      </c>
      <c r="L174" t="s">
        <v>14</v>
      </c>
      <c r="M174" t="s">
        <v>13</v>
      </c>
      <c r="N174">
        <v>1.8</v>
      </c>
      <c r="O174">
        <v>27.7</v>
      </c>
      <c r="P174">
        <v>654</v>
      </c>
      <c r="R174" s="4">
        <v>1.5</v>
      </c>
      <c r="S174" s="4">
        <v>1</v>
      </c>
      <c r="T174" s="4"/>
      <c r="U174" s="4">
        <f t="shared" si="13"/>
        <v>21.1</v>
      </c>
      <c r="V174" s="4">
        <f t="shared" si="14"/>
        <v>14.200000000000001</v>
      </c>
      <c r="W174" s="4">
        <f t="shared" si="15"/>
        <v>21.3</v>
      </c>
      <c r="AB174" s="7">
        <f>100*((W174*10250)-(W172*10000))/(1000*250)</f>
        <v>69.27</v>
      </c>
      <c r="AC174" s="7" t="str">
        <f>IF(W174&gt;(10+25), (IF((AND(AB174&gt;=80,AB174&lt;=120)=TRUE),"PASS","FAIL")),(IF((AND(AB174&gt;=20,AB174&lt;=180)=TRUE),"PASS","FAIL")))</f>
        <v>PASS</v>
      </c>
      <c r="AD174" s="4">
        <v>1</v>
      </c>
      <c r="AE174" s="4"/>
      <c r="AF174" s="4">
        <f t="shared" si="12"/>
        <v>654</v>
      </c>
      <c r="AG174" s="4">
        <f t="shared" si="16"/>
        <v>291</v>
      </c>
      <c r="AH174" s="4">
        <f t="shared" si="17"/>
        <v>436.5</v>
      </c>
      <c r="AM174" s="7">
        <f>100*((AH174*10250)-(AH172*10000))/(10000*250)</f>
        <v>87.165000000000006</v>
      </c>
      <c r="AN174" s="7" t="str">
        <f>IF(AH174&gt;(10+25), (IF((AND(AM174&gt;=80,AM174&lt;=120)=TRUE),"PASS","FAIL")),(IF((AND(AM174&gt;=20,AM174&lt;=180)=TRUE),"PASS","FAIL")))</f>
        <v>PASS</v>
      </c>
      <c r="AO174" s="4"/>
      <c r="AP174" s="4"/>
      <c r="AQ174" s="4"/>
    </row>
    <row r="175" spans="1:43">
      <c r="A175" s="1">
        <v>43878</v>
      </c>
      <c r="B175" t="s">
        <v>209</v>
      </c>
      <c r="C175" t="s">
        <v>133</v>
      </c>
      <c r="D175">
        <v>115</v>
      </c>
      <c r="E175">
        <v>1</v>
      </c>
      <c r="F175">
        <v>1</v>
      </c>
      <c r="G175" t="s">
        <v>12</v>
      </c>
      <c r="H175" t="s">
        <v>13</v>
      </c>
      <c r="I175">
        <v>0.14199999999999999</v>
      </c>
      <c r="J175">
        <v>2.84</v>
      </c>
      <c r="K175">
        <v>43</v>
      </c>
      <c r="L175" t="s">
        <v>14</v>
      </c>
      <c r="M175" t="s">
        <v>13</v>
      </c>
      <c r="N175">
        <v>4.76</v>
      </c>
      <c r="O175">
        <v>75.5</v>
      </c>
      <c r="P175">
        <v>1700</v>
      </c>
      <c r="R175" s="4">
        <v>1.5</v>
      </c>
      <c r="S175" s="4">
        <v>1</v>
      </c>
      <c r="T175" s="4"/>
      <c r="U175" s="4">
        <f t="shared" si="13"/>
        <v>43</v>
      </c>
      <c r="V175" s="4">
        <f t="shared" si="14"/>
        <v>36.1</v>
      </c>
      <c r="W175" s="4">
        <f t="shared" si="15"/>
        <v>54.150000000000006</v>
      </c>
      <c r="AD175" s="4">
        <v>3</v>
      </c>
      <c r="AE175" s="4" t="s">
        <v>248</v>
      </c>
      <c r="AF175" s="4">
        <f t="shared" si="12"/>
        <v>1700</v>
      </c>
      <c r="AG175" s="4">
        <f t="shared" si="16"/>
        <v>1337</v>
      </c>
      <c r="AH175" s="4">
        <f t="shared" si="17"/>
        <v>2005.5</v>
      </c>
      <c r="AO175" s="4"/>
      <c r="AP175" s="4"/>
      <c r="AQ175" s="4"/>
    </row>
    <row r="176" spans="1:43">
      <c r="A176" s="1">
        <v>43878</v>
      </c>
      <c r="B176" t="s">
        <v>209</v>
      </c>
      <c r="C176" t="s">
        <v>134</v>
      </c>
      <c r="D176">
        <v>116</v>
      </c>
      <c r="E176">
        <v>1</v>
      </c>
      <c r="F176">
        <v>1</v>
      </c>
      <c r="G176" t="s">
        <v>12</v>
      </c>
      <c r="H176" t="s">
        <v>13</v>
      </c>
      <c r="I176">
        <v>0.11899999999999999</v>
      </c>
      <c r="J176">
        <v>2.44</v>
      </c>
      <c r="K176">
        <v>36.200000000000003</v>
      </c>
      <c r="L176" t="s">
        <v>14</v>
      </c>
      <c r="M176" t="s">
        <v>13</v>
      </c>
      <c r="N176">
        <v>4.76</v>
      </c>
      <c r="O176">
        <v>75.3</v>
      </c>
      <c r="P176">
        <v>1690</v>
      </c>
      <c r="R176" s="4">
        <v>1.5</v>
      </c>
      <c r="S176" s="4">
        <v>1</v>
      </c>
      <c r="T176" s="4"/>
      <c r="U176" s="4">
        <f t="shared" si="13"/>
        <v>36.200000000000003</v>
      </c>
      <c r="V176" s="4">
        <f t="shared" si="14"/>
        <v>29.300000000000004</v>
      </c>
      <c r="W176" s="4">
        <f t="shared" si="15"/>
        <v>43.95</v>
      </c>
      <c r="AD176" s="4">
        <v>3</v>
      </c>
      <c r="AE176" s="4" t="s">
        <v>248</v>
      </c>
      <c r="AF176" s="4">
        <f t="shared" si="12"/>
        <v>1690</v>
      </c>
      <c r="AG176" s="4">
        <f t="shared" si="16"/>
        <v>1327</v>
      </c>
      <c r="AH176" s="4">
        <f t="shared" si="17"/>
        <v>1990.5</v>
      </c>
      <c r="AO176" s="4"/>
      <c r="AP176" s="4"/>
      <c r="AQ176" s="4"/>
    </row>
    <row r="177" spans="1:43">
      <c r="A177" s="1">
        <v>43878</v>
      </c>
      <c r="B177" t="s">
        <v>209</v>
      </c>
      <c r="C177" t="s">
        <v>135</v>
      </c>
      <c r="D177">
        <v>117</v>
      </c>
      <c r="E177">
        <v>1</v>
      </c>
      <c r="F177">
        <v>1</v>
      </c>
      <c r="G177" t="s">
        <v>12</v>
      </c>
      <c r="H177" t="s">
        <v>13</v>
      </c>
      <c r="I177">
        <v>5.2999999999999999E-2</v>
      </c>
      <c r="J177">
        <v>1.06</v>
      </c>
      <c r="K177">
        <v>14.7</v>
      </c>
      <c r="L177" t="s">
        <v>14</v>
      </c>
      <c r="M177" t="s">
        <v>13</v>
      </c>
      <c r="N177">
        <v>1.26</v>
      </c>
      <c r="O177">
        <v>19.5</v>
      </c>
      <c r="P177">
        <v>464</v>
      </c>
      <c r="R177" s="4">
        <v>1.5</v>
      </c>
      <c r="S177" s="4">
        <v>1</v>
      </c>
      <c r="T177" s="4"/>
      <c r="U177" s="4">
        <f t="shared" si="13"/>
        <v>14.7</v>
      </c>
      <c r="V177" s="4">
        <f t="shared" si="14"/>
        <v>7.7999999999999989</v>
      </c>
      <c r="W177" s="4">
        <f t="shared" si="15"/>
        <v>11.7</v>
      </c>
      <c r="Z177" s="7"/>
      <c r="AA177" s="7"/>
      <c r="AD177" s="4">
        <v>1</v>
      </c>
      <c r="AE177" s="4"/>
      <c r="AF177" s="4">
        <f t="shared" si="12"/>
        <v>464</v>
      </c>
      <c r="AG177" s="4">
        <f t="shared" si="16"/>
        <v>101</v>
      </c>
      <c r="AH177" s="4">
        <f t="shared" si="17"/>
        <v>151.5</v>
      </c>
      <c r="AK177" s="7"/>
      <c r="AL177" s="7"/>
      <c r="AO177" s="4"/>
      <c r="AP177" s="4"/>
      <c r="AQ177" s="4"/>
    </row>
    <row r="178" spans="1:43">
      <c r="A178" s="1">
        <v>43878</v>
      </c>
      <c r="B178" t="s">
        <v>209</v>
      </c>
      <c r="C178" t="s">
        <v>136</v>
      </c>
      <c r="D178">
        <v>118</v>
      </c>
      <c r="E178">
        <v>1</v>
      </c>
      <c r="F178">
        <v>1</v>
      </c>
      <c r="G178" t="s">
        <v>12</v>
      </c>
      <c r="H178" t="s">
        <v>13</v>
      </c>
      <c r="I178">
        <v>4.1300000000000003E-2</v>
      </c>
      <c r="J178">
        <v>0.68</v>
      </c>
      <c r="K178">
        <v>9.07</v>
      </c>
      <c r="L178" t="s">
        <v>14</v>
      </c>
      <c r="M178" t="s">
        <v>13</v>
      </c>
      <c r="N178">
        <v>1.18</v>
      </c>
      <c r="O178">
        <v>18.600000000000001</v>
      </c>
      <c r="P178">
        <v>442</v>
      </c>
      <c r="R178" s="4">
        <v>1.5</v>
      </c>
      <c r="S178" s="4">
        <v>1</v>
      </c>
      <c r="T178" s="4"/>
      <c r="U178" s="4">
        <f t="shared" si="13"/>
        <v>9.07</v>
      </c>
      <c r="V178" s="4">
        <f t="shared" si="14"/>
        <v>2.17</v>
      </c>
      <c r="W178" s="4">
        <f t="shared" si="15"/>
        <v>3.2549999999999999</v>
      </c>
      <c r="X178" s="5"/>
      <c r="Y178" s="5"/>
      <c r="AB178" s="7"/>
      <c r="AC178" s="7"/>
      <c r="AD178" s="4">
        <v>1</v>
      </c>
      <c r="AE178" s="4"/>
      <c r="AF178" s="4">
        <f t="shared" si="12"/>
        <v>442</v>
      </c>
      <c r="AG178" s="4">
        <f t="shared" si="16"/>
        <v>79</v>
      </c>
      <c r="AH178" s="4">
        <f t="shared" si="17"/>
        <v>118.5</v>
      </c>
      <c r="AI178" s="5"/>
      <c r="AJ178" s="5"/>
      <c r="AM178" s="7"/>
      <c r="AN178" s="7"/>
      <c r="AO178" s="4"/>
      <c r="AP178" s="4"/>
      <c r="AQ178" s="4"/>
    </row>
    <row r="179" spans="1:43">
      <c r="A179" s="1">
        <v>43878</v>
      </c>
      <c r="B179" t="s">
        <v>209</v>
      </c>
      <c r="C179" t="s">
        <v>137</v>
      </c>
      <c r="D179">
        <v>119</v>
      </c>
      <c r="E179">
        <v>1</v>
      </c>
      <c r="F179">
        <v>1</v>
      </c>
      <c r="G179" t="s">
        <v>12</v>
      </c>
      <c r="H179" t="s">
        <v>13</v>
      </c>
      <c r="I179">
        <v>1.87</v>
      </c>
      <c r="J179">
        <v>3.19</v>
      </c>
      <c r="K179">
        <v>49</v>
      </c>
      <c r="L179" t="s">
        <v>14</v>
      </c>
      <c r="M179" t="s">
        <v>13</v>
      </c>
      <c r="N179">
        <v>0.106</v>
      </c>
      <c r="O179">
        <v>1.32</v>
      </c>
      <c r="P179">
        <v>32</v>
      </c>
      <c r="R179" s="4">
        <v>1.5</v>
      </c>
      <c r="S179" s="4">
        <v>3</v>
      </c>
      <c r="T179" s="4" t="s">
        <v>249</v>
      </c>
      <c r="U179" s="4">
        <f t="shared" si="13"/>
        <v>49</v>
      </c>
      <c r="V179" s="4">
        <f t="shared" si="14"/>
        <v>42.1</v>
      </c>
      <c r="W179" s="4">
        <f t="shared" si="15"/>
        <v>63.150000000000006</v>
      </c>
      <c r="AD179" s="4">
        <v>3</v>
      </c>
      <c r="AE179" s="4" t="s">
        <v>249</v>
      </c>
      <c r="AF179" s="4">
        <f t="shared" si="12"/>
        <v>32</v>
      </c>
      <c r="AG179" s="4">
        <f t="shared" si="16"/>
        <v>-331</v>
      </c>
      <c r="AH179" s="4">
        <f t="shared" si="17"/>
        <v>-496.5</v>
      </c>
      <c r="AO179" s="4"/>
      <c r="AP179" s="4"/>
      <c r="AQ179" s="4"/>
    </row>
    <row r="180" spans="1:43">
      <c r="A180" s="1">
        <v>43878</v>
      </c>
      <c r="B180" t="s">
        <v>209</v>
      </c>
      <c r="C180" t="s">
        <v>168</v>
      </c>
      <c r="D180" t="s">
        <v>11</v>
      </c>
      <c r="E180">
        <v>1</v>
      </c>
      <c r="F180">
        <v>1</v>
      </c>
      <c r="G180" t="s">
        <v>12</v>
      </c>
      <c r="H180" t="s">
        <v>13</v>
      </c>
      <c r="I180">
        <v>0.111</v>
      </c>
      <c r="J180">
        <v>1.93</v>
      </c>
      <c r="K180">
        <v>28</v>
      </c>
      <c r="L180" t="s">
        <v>14</v>
      </c>
      <c r="M180" t="s">
        <v>13</v>
      </c>
      <c r="N180">
        <v>0.70299999999999996</v>
      </c>
      <c r="O180">
        <v>10.6</v>
      </c>
      <c r="P180">
        <v>254</v>
      </c>
      <c r="R180" s="4">
        <v>1</v>
      </c>
      <c r="S180" s="4">
        <v>1</v>
      </c>
      <c r="T180" s="4"/>
      <c r="U180" s="4">
        <f t="shared" si="13"/>
        <v>28</v>
      </c>
      <c r="V180" s="4">
        <f t="shared" si="14"/>
        <v>28</v>
      </c>
      <c r="W180" s="4">
        <f t="shared" si="15"/>
        <v>28</v>
      </c>
      <c r="X180" s="5">
        <f>100*(W180-25)/25</f>
        <v>12</v>
      </c>
      <c r="Y180" s="5" t="str">
        <f>IF((ABS(X180))&lt;=20,"PASS","FAIL")</f>
        <v>PASS</v>
      </c>
      <c r="Z180" s="7"/>
      <c r="AA180" s="7"/>
      <c r="AB180" s="4"/>
      <c r="AC180" s="4"/>
      <c r="AD180" s="4">
        <v>1</v>
      </c>
      <c r="AE180" s="4"/>
      <c r="AF180" s="4">
        <f t="shared" si="12"/>
        <v>254</v>
      </c>
      <c r="AG180" s="4">
        <f t="shared" si="16"/>
        <v>254</v>
      </c>
      <c r="AH180" s="4">
        <f t="shared" si="17"/>
        <v>254</v>
      </c>
      <c r="AI180" s="5">
        <f>100*(AH180-250)/250</f>
        <v>1.6</v>
      </c>
      <c r="AJ180" s="5" t="str">
        <f>IF((ABS(AI180))&lt;=20,"PASS","FAIL")</f>
        <v>PASS</v>
      </c>
      <c r="AK180" s="7"/>
      <c r="AL180" s="7"/>
      <c r="AM180" s="4"/>
      <c r="AN180" s="4"/>
      <c r="AO180" s="4"/>
      <c r="AP180" s="4"/>
      <c r="AQ180" s="4"/>
    </row>
    <row r="181" spans="1:43">
      <c r="A181" s="1">
        <v>43878</v>
      </c>
      <c r="B181" t="s">
        <v>209</v>
      </c>
      <c r="C181" t="s">
        <v>21</v>
      </c>
      <c r="D181" t="s">
        <v>15</v>
      </c>
      <c r="E181">
        <v>1</v>
      </c>
      <c r="F181">
        <v>1</v>
      </c>
      <c r="G181" t="s">
        <v>12</v>
      </c>
      <c r="H181" t="s">
        <v>13</v>
      </c>
      <c r="I181">
        <v>7.5399999999999998E-3</v>
      </c>
      <c r="J181">
        <v>9.7199999999999995E-2</v>
      </c>
      <c r="K181">
        <v>0.86399999999999999</v>
      </c>
      <c r="L181" t="s">
        <v>14</v>
      </c>
      <c r="M181" t="s">
        <v>13</v>
      </c>
      <c r="N181">
        <v>7.6E-3</v>
      </c>
      <c r="O181">
        <v>0.11</v>
      </c>
      <c r="P181">
        <v>2.74</v>
      </c>
      <c r="R181" s="4">
        <v>1</v>
      </c>
      <c r="S181" s="4">
        <v>1</v>
      </c>
      <c r="T181" s="4"/>
      <c r="U181" s="4">
        <f t="shared" si="13"/>
        <v>0.86399999999999999</v>
      </c>
      <c r="V181" s="4">
        <f t="shared" si="14"/>
        <v>0.86399999999999999</v>
      </c>
      <c r="W181" s="4">
        <f t="shared" si="15"/>
        <v>0.86399999999999999</v>
      </c>
      <c r="X181" s="4"/>
      <c r="Y181" s="4"/>
      <c r="Z181" s="4"/>
      <c r="AA181" s="4"/>
      <c r="AB181" s="7"/>
      <c r="AC181" s="7"/>
      <c r="AD181" s="4">
        <v>1</v>
      </c>
      <c r="AE181" s="4"/>
      <c r="AF181" s="4">
        <f t="shared" si="12"/>
        <v>2.74</v>
      </c>
      <c r="AG181" s="4">
        <f t="shared" si="16"/>
        <v>2.74</v>
      </c>
      <c r="AH181" s="4">
        <f t="shared" si="17"/>
        <v>2.74</v>
      </c>
      <c r="AI181" s="4"/>
      <c r="AJ181" s="4"/>
      <c r="AK181" s="4"/>
      <c r="AL181" s="4"/>
      <c r="AM181" s="7"/>
      <c r="AN181" s="7"/>
      <c r="AO181" s="4"/>
      <c r="AP181" s="4"/>
      <c r="AQ181" s="4"/>
    </row>
    <row r="182" spans="1:43">
      <c r="A182" s="1">
        <v>43878</v>
      </c>
      <c r="B182" t="s">
        <v>209</v>
      </c>
      <c r="C182" t="s">
        <v>226</v>
      </c>
      <c r="D182">
        <v>120</v>
      </c>
      <c r="E182">
        <v>1</v>
      </c>
      <c r="F182">
        <v>1</v>
      </c>
      <c r="G182" t="s">
        <v>12</v>
      </c>
      <c r="H182" t="s">
        <v>13</v>
      </c>
      <c r="I182">
        <v>4.3900000000000002E-2</v>
      </c>
      <c r="J182">
        <v>0.86099999999999999</v>
      </c>
      <c r="K182">
        <v>11.7</v>
      </c>
      <c r="L182" t="s">
        <v>14</v>
      </c>
      <c r="M182" t="s">
        <v>13</v>
      </c>
      <c r="N182">
        <v>1.19</v>
      </c>
      <c r="O182">
        <v>18.100000000000001</v>
      </c>
      <c r="P182">
        <v>430</v>
      </c>
      <c r="R182" s="4">
        <v>1.5</v>
      </c>
      <c r="S182" s="4">
        <v>1</v>
      </c>
      <c r="T182" s="4"/>
      <c r="U182" s="4">
        <f t="shared" si="13"/>
        <v>11.7</v>
      </c>
      <c r="V182" s="4">
        <f t="shared" si="14"/>
        <v>4.7999999999999989</v>
      </c>
      <c r="W182" s="4">
        <f t="shared" si="15"/>
        <v>7.1999999999999984</v>
      </c>
      <c r="X182" s="5"/>
      <c r="Y182" s="5"/>
      <c r="Z182" s="4"/>
      <c r="AA182" s="4"/>
      <c r="AB182" s="5"/>
      <c r="AC182" s="5"/>
      <c r="AD182" s="4">
        <v>1</v>
      </c>
      <c r="AE182" s="4"/>
      <c r="AF182" s="4">
        <f t="shared" si="12"/>
        <v>430</v>
      </c>
      <c r="AG182" s="4">
        <f t="shared" si="16"/>
        <v>67</v>
      </c>
      <c r="AH182" s="4">
        <f t="shared" si="17"/>
        <v>100.5</v>
      </c>
      <c r="AI182" s="5"/>
      <c r="AJ182" s="5"/>
      <c r="AK182" s="4"/>
      <c r="AL182" s="4"/>
      <c r="AM182" s="5"/>
      <c r="AN182" s="5"/>
      <c r="AO182" s="4"/>
      <c r="AP182" s="4"/>
      <c r="AQ182" s="4"/>
    </row>
    <row r="183" spans="1:43">
      <c r="A183" s="1">
        <v>43878</v>
      </c>
      <c r="B183" t="s">
        <v>209</v>
      </c>
      <c r="C183" t="s">
        <v>227</v>
      </c>
      <c r="D183">
        <v>121</v>
      </c>
      <c r="E183">
        <v>1</v>
      </c>
      <c r="F183">
        <v>1</v>
      </c>
      <c r="G183" t="s">
        <v>12</v>
      </c>
      <c r="H183" t="s">
        <v>13</v>
      </c>
      <c r="I183">
        <v>7.1400000000000005E-2</v>
      </c>
      <c r="J183">
        <v>1.54</v>
      </c>
      <c r="K183">
        <v>21.9</v>
      </c>
      <c r="L183" t="s">
        <v>14</v>
      </c>
      <c r="M183" t="s">
        <v>13</v>
      </c>
      <c r="N183">
        <v>5.17</v>
      </c>
      <c r="O183">
        <v>81.400000000000006</v>
      </c>
      <c r="P183">
        <v>1820</v>
      </c>
      <c r="R183" s="4">
        <v>1.5</v>
      </c>
      <c r="S183" s="4">
        <v>1</v>
      </c>
      <c r="T183" s="4"/>
      <c r="U183" s="4">
        <f t="shared" si="13"/>
        <v>21.9</v>
      </c>
      <c r="V183" s="4">
        <f t="shared" si="14"/>
        <v>14.999999999999998</v>
      </c>
      <c r="W183" s="4">
        <f t="shared" si="15"/>
        <v>22.499999999999996</v>
      </c>
      <c r="AD183" s="4">
        <v>3</v>
      </c>
      <c r="AE183" s="4" t="s">
        <v>248</v>
      </c>
      <c r="AF183" s="4">
        <f t="shared" si="12"/>
        <v>1820</v>
      </c>
      <c r="AG183" s="4">
        <f t="shared" si="16"/>
        <v>1457</v>
      </c>
      <c r="AH183" s="4">
        <f t="shared" si="17"/>
        <v>2185.5</v>
      </c>
      <c r="AO183" s="4"/>
      <c r="AP183" s="4"/>
      <c r="AQ183" s="4"/>
    </row>
    <row r="184" spans="1:43">
      <c r="A184" s="1">
        <v>43878</v>
      </c>
      <c r="B184" t="s">
        <v>209</v>
      </c>
      <c r="C184" t="s">
        <v>228</v>
      </c>
      <c r="D184">
        <v>122</v>
      </c>
      <c r="E184">
        <v>1</v>
      </c>
      <c r="F184">
        <v>1</v>
      </c>
      <c r="G184" t="s">
        <v>12</v>
      </c>
      <c r="H184" t="s">
        <v>13</v>
      </c>
      <c r="I184">
        <v>3.8800000000000001E-2</v>
      </c>
      <c r="J184">
        <v>0.621</v>
      </c>
      <c r="K184">
        <v>8.2200000000000006</v>
      </c>
      <c r="L184" t="s">
        <v>14</v>
      </c>
      <c r="M184" t="s">
        <v>13</v>
      </c>
      <c r="N184">
        <v>1.1599999999999999</v>
      </c>
      <c r="O184">
        <v>17.8</v>
      </c>
      <c r="P184">
        <v>425</v>
      </c>
      <c r="R184" s="4">
        <v>1.5</v>
      </c>
      <c r="S184" s="4">
        <v>1</v>
      </c>
      <c r="T184" s="4"/>
      <c r="U184" s="4">
        <f t="shared" si="13"/>
        <v>8.2200000000000006</v>
      </c>
      <c r="V184" s="4">
        <f t="shared" si="14"/>
        <v>1.3200000000000003</v>
      </c>
      <c r="W184" s="4">
        <f t="shared" si="15"/>
        <v>1.9800000000000004</v>
      </c>
      <c r="X184" s="5"/>
      <c r="Y184" s="5"/>
      <c r="AD184" s="4">
        <v>1</v>
      </c>
      <c r="AE184" s="4"/>
      <c r="AF184" s="4">
        <f t="shared" si="12"/>
        <v>425</v>
      </c>
      <c r="AG184" s="4">
        <f t="shared" si="16"/>
        <v>62</v>
      </c>
      <c r="AH184" s="4">
        <f t="shared" si="17"/>
        <v>93</v>
      </c>
      <c r="AI184" s="5"/>
      <c r="AJ184" s="5"/>
      <c r="AO184" s="4"/>
      <c r="AP184" s="4"/>
      <c r="AQ184" s="4"/>
    </row>
    <row r="185" spans="1:43">
      <c r="A185" s="1">
        <v>43878</v>
      </c>
      <c r="B185" t="s">
        <v>209</v>
      </c>
      <c r="C185" t="s">
        <v>229</v>
      </c>
      <c r="D185">
        <v>123</v>
      </c>
      <c r="E185">
        <v>1</v>
      </c>
      <c r="F185">
        <v>1</v>
      </c>
      <c r="G185" t="s">
        <v>12</v>
      </c>
      <c r="H185" t="s">
        <v>13</v>
      </c>
      <c r="I185">
        <v>5.8299999999999998E-2</v>
      </c>
      <c r="J185">
        <v>1.19</v>
      </c>
      <c r="K185">
        <v>16.5</v>
      </c>
      <c r="L185" t="s">
        <v>14</v>
      </c>
      <c r="M185" t="s">
        <v>13</v>
      </c>
      <c r="N185">
        <v>1.52</v>
      </c>
      <c r="O185">
        <v>23.2</v>
      </c>
      <c r="P185">
        <v>550</v>
      </c>
      <c r="R185" s="4">
        <v>1.5</v>
      </c>
      <c r="S185" s="4">
        <v>1</v>
      </c>
      <c r="T185" s="4"/>
      <c r="U185" s="4">
        <f t="shared" si="13"/>
        <v>16.5</v>
      </c>
      <c r="V185" s="4">
        <f t="shared" si="14"/>
        <v>9.6</v>
      </c>
      <c r="W185" s="4">
        <f t="shared" si="15"/>
        <v>14.399999999999999</v>
      </c>
      <c r="X185" s="5"/>
      <c r="Y185" s="5"/>
      <c r="Z185" s="7"/>
      <c r="AA185" s="7"/>
      <c r="AD185" s="4">
        <v>1</v>
      </c>
      <c r="AE185" s="4"/>
      <c r="AF185" s="4">
        <f t="shared" si="12"/>
        <v>550</v>
      </c>
      <c r="AG185" s="4">
        <f t="shared" si="16"/>
        <v>187</v>
      </c>
      <c r="AH185" s="4">
        <f t="shared" si="17"/>
        <v>280.5</v>
      </c>
      <c r="AI185" s="5"/>
      <c r="AJ185" s="5"/>
      <c r="AK185" s="7"/>
      <c r="AL185" s="7"/>
      <c r="AO185" s="4"/>
      <c r="AP185" s="4"/>
      <c r="AQ185" s="4"/>
    </row>
    <row r="186" spans="1:43">
      <c r="A186" s="1">
        <v>43878</v>
      </c>
      <c r="B186" t="s">
        <v>209</v>
      </c>
      <c r="C186" t="s">
        <v>230</v>
      </c>
      <c r="D186">
        <v>124</v>
      </c>
      <c r="E186">
        <v>1</v>
      </c>
      <c r="F186">
        <v>1</v>
      </c>
      <c r="G186" t="s">
        <v>12</v>
      </c>
      <c r="H186" t="s">
        <v>13</v>
      </c>
      <c r="I186">
        <v>4.3400000000000001E-2</v>
      </c>
      <c r="J186">
        <v>0.74399999999999999</v>
      </c>
      <c r="K186">
        <v>9.99</v>
      </c>
      <c r="L186" t="s">
        <v>14</v>
      </c>
      <c r="M186" t="s">
        <v>13</v>
      </c>
      <c r="N186">
        <v>1.28</v>
      </c>
      <c r="O186">
        <v>19.600000000000001</v>
      </c>
      <c r="P186">
        <v>466</v>
      </c>
      <c r="R186" s="4">
        <v>1.5</v>
      </c>
      <c r="S186" s="4">
        <v>1</v>
      </c>
      <c r="T186" s="4"/>
      <c r="U186" s="4">
        <f t="shared" si="13"/>
        <v>9.99</v>
      </c>
      <c r="V186" s="4">
        <f t="shared" si="14"/>
        <v>3.09</v>
      </c>
      <c r="W186" s="4">
        <f t="shared" si="15"/>
        <v>4.6349999999999998</v>
      </c>
      <c r="X186" s="5"/>
      <c r="Y186" s="5"/>
      <c r="AB186" s="7"/>
      <c r="AC186" s="7"/>
      <c r="AD186" s="4">
        <v>1</v>
      </c>
      <c r="AE186" s="4"/>
      <c r="AF186" s="4">
        <f t="shared" si="12"/>
        <v>466</v>
      </c>
      <c r="AG186" s="4">
        <f t="shared" si="16"/>
        <v>103</v>
      </c>
      <c r="AH186" s="4">
        <f t="shared" si="17"/>
        <v>154.5</v>
      </c>
      <c r="AI186" s="5"/>
      <c r="AJ186" s="5"/>
      <c r="AM186" s="7"/>
      <c r="AN186" s="7"/>
      <c r="AO186" s="4"/>
      <c r="AP186" s="4"/>
      <c r="AQ186" s="4"/>
    </row>
    <row r="187" spans="1:43">
      <c r="A187" s="1">
        <v>43878</v>
      </c>
      <c r="B187" t="s">
        <v>209</v>
      </c>
      <c r="C187" t="s">
        <v>231</v>
      </c>
      <c r="D187">
        <v>125</v>
      </c>
      <c r="E187">
        <v>1</v>
      </c>
      <c r="F187">
        <v>1</v>
      </c>
      <c r="G187" t="s">
        <v>12</v>
      </c>
      <c r="H187" t="s">
        <v>13</v>
      </c>
      <c r="I187">
        <v>0.113</v>
      </c>
      <c r="J187">
        <v>2.3199999999999998</v>
      </c>
      <c r="K187">
        <v>34.299999999999997</v>
      </c>
      <c r="L187" t="s">
        <v>14</v>
      </c>
      <c r="M187" t="s">
        <v>13</v>
      </c>
      <c r="N187">
        <v>1.26</v>
      </c>
      <c r="O187">
        <v>19.399999999999999</v>
      </c>
      <c r="P187">
        <v>461</v>
      </c>
      <c r="R187" s="4">
        <v>1.5</v>
      </c>
      <c r="S187" s="4">
        <v>1</v>
      </c>
      <c r="T187" s="4"/>
      <c r="U187" s="4">
        <f t="shared" si="13"/>
        <v>34.299999999999997</v>
      </c>
      <c r="V187" s="4">
        <f t="shared" si="14"/>
        <v>27.4</v>
      </c>
      <c r="W187" s="4">
        <f t="shared" si="15"/>
        <v>41.099999999999994</v>
      </c>
      <c r="X187" s="5"/>
      <c r="Y187" s="5"/>
      <c r="Z187" s="7">
        <f>ABS(100*ABS(W187-W179)/AVERAGE(W187,W179))</f>
        <v>42.302158273381309</v>
      </c>
      <c r="AA187" s="7" t="str">
        <f>IF(W187&gt;10, (IF((AND(Z187&gt;=0,Z187&lt;=20)=TRUE),"PASS","FAIL")),(IF((AND(Z187&gt;=0,Z187&lt;=80)=TRUE),"PASS","FAIL")))</f>
        <v>FAIL</v>
      </c>
      <c r="AB187" s="5"/>
      <c r="AC187" s="5"/>
      <c r="AD187" s="4">
        <v>1</v>
      </c>
      <c r="AE187" s="4"/>
      <c r="AF187" s="4">
        <f t="shared" si="12"/>
        <v>461</v>
      </c>
      <c r="AG187" s="4">
        <f t="shared" si="16"/>
        <v>98</v>
      </c>
      <c r="AH187" s="4">
        <f t="shared" si="17"/>
        <v>147</v>
      </c>
      <c r="AI187" s="5"/>
      <c r="AJ187" s="5"/>
      <c r="AK187" s="7">
        <f>ABS(100*ABS(AH187-AH179)/AVERAGE(AH187,AH179))</f>
        <v>368.24034334763951</v>
      </c>
      <c r="AL187" s="7" t="str">
        <f>IF(AH187&gt;10, (IF((AND(AK187&gt;=0,AK187&lt;=20)=TRUE),"PASS","FAIL")),(IF((AND(AK187&gt;=0,AK187&lt;=80)=TRUE),"PASS","FAIL")))</f>
        <v>FAIL</v>
      </c>
      <c r="AM187" s="5"/>
      <c r="AN187" s="5"/>
      <c r="AO187" s="4"/>
      <c r="AP187" s="4"/>
      <c r="AQ187" s="4"/>
    </row>
    <row r="188" spans="1:43">
      <c r="A188" s="1">
        <v>43878</v>
      </c>
      <c r="B188" t="s">
        <v>209</v>
      </c>
      <c r="C188" t="s">
        <v>232</v>
      </c>
      <c r="D188">
        <v>126</v>
      </c>
      <c r="E188">
        <v>1</v>
      </c>
      <c r="F188">
        <v>1</v>
      </c>
      <c r="G188" t="s">
        <v>12</v>
      </c>
      <c r="H188" t="s">
        <v>13</v>
      </c>
      <c r="I188">
        <v>7.22E-2</v>
      </c>
      <c r="J188">
        <v>1.51</v>
      </c>
      <c r="K188">
        <v>21.5</v>
      </c>
      <c r="L188" t="s">
        <v>14</v>
      </c>
      <c r="M188" t="s">
        <v>13</v>
      </c>
      <c r="N188">
        <v>1.67</v>
      </c>
      <c r="O188">
        <v>25.6</v>
      </c>
      <c r="P188">
        <v>606</v>
      </c>
      <c r="R188" s="4">
        <v>1.5</v>
      </c>
      <c r="S188" s="4">
        <v>1</v>
      </c>
      <c r="T188" s="4"/>
      <c r="U188" s="4">
        <f t="shared" si="13"/>
        <v>21.5</v>
      </c>
      <c r="V188" s="4">
        <f t="shared" si="14"/>
        <v>14.6</v>
      </c>
      <c r="W188" s="4">
        <f t="shared" si="15"/>
        <v>21.9</v>
      </c>
      <c r="AB188" s="7">
        <f>100*((W188*10250)-(W186*10000))/(1000*250)</f>
        <v>71.249999999999986</v>
      </c>
      <c r="AC188" s="7" t="str">
        <f>IF(W188&gt;(10+25), (IF((AND(AB188&gt;=80,AB188&lt;=120)=TRUE),"PASS","FAIL")),(IF((AND(AB188&gt;=20,AB188&lt;=180)=TRUE),"PASS","FAIL")))</f>
        <v>PASS</v>
      </c>
      <c r="AD188" s="4">
        <v>1</v>
      </c>
      <c r="AE188" s="4"/>
      <c r="AF188" s="4">
        <f t="shared" si="12"/>
        <v>606</v>
      </c>
      <c r="AG188" s="4">
        <f t="shared" si="16"/>
        <v>243</v>
      </c>
      <c r="AH188" s="4">
        <f t="shared" si="17"/>
        <v>364.5</v>
      </c>
      <c r="AM188" s="7">
        <f>100*((AH188*10250)-(AH186*10000))/(10000*250)</f>
        <v>87.644999999999996</v>
      </c>
      <c r="AN188" s="7" t="str">
        <f>IF(AH188&gt;(10+25), (IF((AND(AM188&gt;=80,AM188&lt;=120)=TRUE),"PASS","FAIL")),(IF((AND(AM188&gt;=20,AM188&lt;=180)=TRUE),"PASS","FAIL")))</f>
        <v>PASS</v>
      </c>
      <c r="AO188" s="4"/>
      <c r="AP188" s="4"/>
      <c r="AQ188" s="4"/>
    </row>
    <row r="189" spans="1:43">
      <c r="A189" s="1">
        <v>43878</v>
      </c>
      <c r="B189" t="s">
        <v>209</v>
      </c>
      <c r="C189" t="s">
        <v>233</v>
      </c>
      <c r="D189">
        <v>127</v>
      </c>
      <c r="E189">
        <v>1</v>
      </c>
      <c r="F189">
        <v>1</v>
      </c>
      <c r="G189" t="s">
        <v>12</v>
      </c>
      <c r="H189" t="s">
        <v>13</v>
      </c>
      <c r="I189">
        <v>4.1799999999999997E-2</v>
      </c>
      <c r="J189">
        <v>0.71899999999999997</v>
      </c>
      <c r="K189">
        <v>9.6300000000000008</v>
      </c>
      <c r="L189" t="s">
        <v>14</v>
      </c>
      <c r="M189" t="s">
        <v>13</v>
      </c>
      <c r="N189">
        <v>1.28</v>
      </c>
      <c r="O189">
        <v>19.600000000000001</v>
      </c>
      <c r="P189">
        <v>466</v>
      </c>
      <c r="R189" s="4">
        <v>1.5</v>
      </c>
      <c r="S189" s="4">
        <v>1</v>
      </c>
      <c r="T189" s="4"/>
      <c r="U189" s="4">
        <f t="shared" si="13"/>
        <v>9.6300000000000008</v>
      </c>
      <c r="V189" s="4">
        <f t="shared" si="14"/>
        <v>2.7300000000000004</v>
      </c>
      <c r="W189" s="4">
        <f t="shared" si="15"/>
        <v>4.0950000000000006</v>
      </c>
      <c r="AD189" s="4">
        <v>1</v>
      </c>
      <c r="AE189" s="4"/>
      <c r="AF189" s="4">
        <f t="shared" si="12"/>
        <v>466</v>
      </c>
      <c r="AG189" s="4">
        <f t="shared" si="16"/>
        <v>103</v>
      </c>
      <c r="AH189" s="4">
        <f t="shared" si="17"/>
        <v>154.5</v>
      </c>
      <c r="AO189" s="4"/>
      <c r="AP189" s="4"/>
      <c r="AQ189" s="4"/>
    </row>
    <row r="190" spans="1:43">
      <c r="A190" s="1">
        <v>43878</v>
      </c>
      <c r="B190" t="s">
        <v>209</v>
      </c>
      <c r="C190" t="s">
        <v>234</v>
      </c>
      <c r="D190">
        <v>128</v>
      </c>
      <c r="E190">
        <v>1</v>
      </c>
      <c r="F190">
        <v>1</v>
      </c>
      <c r="G190" t="s">
        <v>12</v>
      </c>
      <c r="H190" t="s">
        <v>13</v>
      </c>
      <c r="I190">
        <v>0.11600000000000001</v>
      </c>
      <c r="J190">
        <v>2.36</v>
      </c>
      <c r="K190">
        <v>35</v>
      </c>
      <c r="L190" t="s">
        <v>14</v>
      </c>
      <c r="M190" t="s">
        <v>13</v>
      </c>
      <c r="N190">
        <v>1.42</v>
      </c>
      <c r="O190">
        <v>21.9</v>
      </c>
      <c r="P190">
        <v>520</v>
      </c>
      <c r="R190" s="4">
        <v>1.5</v>
      </c>
      <c r="S190" s="4">
        <v>1</v>
      </c>
      <c r="T190" s="4"/>
      <c r="U190" s="4">
        <f t="shared" si="13"/>
        <v>35</v>
      </c>
      <c r="V190" s="4">
        <f t="shared" si="14"/>
        <v>28.1</v>
      </c>
      <c r="W190" s="4">
        <f t="shared" si="15"/>
        <v>42.150000000000006</v>
      </c>
      <c r="X190" s="5"/>
      <c r="Y190" s="5"/>
      <c r="AD190" s="4">
        <v>1</v>
      </c>
      <c r="AE190" s="4"/>
      <c r="AF190" s="4">
        <f t="shared" si="12"/>
        <v>520</v>
      </c>
      <c r="AG190" s="4">
        <f t="shared" si="16"/>
        <v>157</v>
      </c>
      <c r="AH190" s="4">
        <f t="shared" si="17"/>
        <v>235.5</v>
      </c>
      <c r="AI190" s="5"/>
      <c r="AJ190" s="5"/>
      <c r="AO190" s="4"/>
      <c r="AP190" s="4"/>
      <c r="AQ190" s="4"/>
    </row>
    <row r="191" spans="1:43">
      <c r="A191" s="1">
        <v>43878</v>
      </c>
      <c r="B191" t="s">
        <v>209</v>
      </c>
      <c r="C191" t="s">
        <v>235</v>
      </c>
      <c r="D191">
        <v>129</v>
      </c>
      <c r="E191">
        <v>1</v>
      </c>
      <c r="F191">
        <v>1</v>
      </c>
      <c r="G191" t="s">
        <v>12</v>
      </c>
      <c r="H191" t="s">
        <v>13</v>
      </c>
      <c r="I191">
        <v>4.5100000000000001E-2</v>
      </c>
      <c r="J191">
        <v>0.78</v>
      </c>
      <c r="K191">
        <v>10.5</v>
      </c>
      <c r="L191" t="s">
        <v>14</v>
      </c>
      <c r="M191" t="s">
        <v>13</v>
      </c>
      <c r="N191">
        <v>1.25</v>
      </c>
      <c r="O191">
        <v>19.2</v>
      </c>
      <c r="P191">
        <v>457</v>
      </c>
      <c r="R191" s="4">
        <v>1.5</v>
      </c>
      <c r="S191" s="4">
        <v>1</v>
      </c>
      <c r="T191" s="4"/>
      <c r="U191" s="4">
        <f t="shared" ref="U191" si="18">K191</f>
        <v>10.5</v>
      </c>
      <c r="V191" s="4">
        <f t="shared" si="14"/>
        <v>3.5999999999999996</v>
      </c>
      <c r="W191" s="4">
        <f t="shared" si="15"/>
        <v>5.3999999999999995</v>
      </c>
      <c r="AD191" s="4">
        <v>1</v>
      </c>
      <c r="AE191" s="4"/>
      <c r="AF191" s="4">
        <f t="shared" ref="AF191" si="19">P191</f>
        <v>457</v>
      </c>
      <c r="AG191" s="4">
        <f t="shared" si="16"/>
        <v>94</v>
      </c>
      <c r="AH191" s="4">
        <f t="shared" si="17"/>
        <v>141</v>
      </c>
      <c r="AO191" s="4"/>
      <c r="AP191" s="4"/>
      <c r="AQ191" s="4"/>
    </row>
    <row r="192" spans="1:43">
      <c r="A192" s="1">
        <v>43878</v>
      </c>
      <c r="B192" t="s">
        <v>209</v>
      </c>
      <c r="C192" t="s">
        <v>168</v>
      </c>
      <c r="D192" t="s">
        <v>11</v>
      </c>
      <c r="E192">
        <v>1</v>
      </c>
      <c r="F192">
        <v>1</v>
      </c>
      <c r="G192" t="s">
        <v>12</v>
      </c>
      <c r="H192" t="s">
        <v>13</v>
      </c>
      <c r="I192">
        <v>0.108</v>
      </c>
      <c r="J192">
        <v>1.85</v>
      </c>
      <c r="K192">
        <v>26.8</v>
      </c>
      <c r="L192" t="s">
        <v>14</v>
      </c>
      <c r="M192" t="s">
        <v>13</v>
      </c>
      <c r="N192">
        <v>0.69</v>
      </c>
      <c r="O192">
        <v>10.5</v>
      </c>
      <c r="P192">
        <v>251</v>
      </c>
      <c r="R192" s="4">
        <v>1</v>
      </c>
      <c r="S192" s="4">
        <v>1</v>
      </c>
      <c r="T192" s="4"/>
      <c r="U192" s="4">
        <f t="shared" si="13"/>
        <v>26.8</v>
      </c>
      <c r="V192" s="4">
        <f t="shared" si="14"/>
        <v>26.8</v>
      </c>
      <c r="W192" s="4">
        <f t="shared" si="15"/>
        <v>26.8</v>
      </c>
      <c r="X192" s="5">
        <f>100*(W192-25)/25</f>
        <v>7.200000000000002</v>
      </c>
      <c r="Y192" s="5" t="str">
        <f>IF((ABS(X192))&lt;=20,"PASS","FAIL")</f>
        <v>PASS</v>
      </c>
      <c r="AD192" s="4">
        <v>1</v>
      </c>
      <c r="AE192" s="4"/>
      <c r="AF192" s="4">
        <f t="shared" si="12"/>
        <v>251</v>
      </c>
      <c r="AG192" s="4">
        <f t="shared" si="16"/>
        <v>251</v>
      </c>
      <c r="AH192" s="4">
        <f t="shared" si="17"/>
        <v>251</v>
      </c>
      <c r="AI192" s="5">
        <f>100*(AH192-250)/250</f>
        <v>0.4</v>
      </c>
      <c r="AJ192" s="5" t="str">
        <f>IF((ABS(AI192))&lt;=20,"PASS","FAIL")</f>
        <v>PASS</v>
      </c>
      <c r="AP192" s="4"/>
      <c r="AQ192" s="4"/>
    </row>
    <row r="193" spans="1:43">
      <c r="A193" s="1">
        <v>43878</v>
      </c>
      <c r="B193" t="s">
        <v>209</v>
      </c>
      <c r="C193" t="s">
        <v>21</v>
      </c>
      <c r="D193" t="s">
        <v>15</v>
      </c>
      <c r="E193">
        <v>1</v>
      </c>
      <c r="F193">
        <v>1</v>
      </c>
      <c r="G193" t="s">
        <v>12</v>
      </c>
      <c r="H193" t="s">
        <v>13</v>
      </c>
      <c r="I193">
        <v>7.1300000000000001E-3</v>
      </c>
      <c r="J193">
        <v>0.105</v>
      </c>
      <c r="K193">
        <v>0.97299999999999998</v>
      </c>
      <c r="L193" t="s">
        <v>14</v>
      </c>
      <c r="M193" t="s">
        <v>13</v>
      </c>
      <c r="N193">
        <v>-5.0000000000000001E-3</v>
      </c>
      <c r="O193">
        <v>-2.8400000000000002E-2</v>
      </c>
      <c r="P193">
        <v>-0.60299999999999998</v>
      </c>
      <c r="R193" s="4">
        <v>1</v>
      </c>
      <c r="S193" s="4">
        <v>1</v>
      </c>
      <c r="T193" s="4"/>
      <c r="U193" s="4">
        <f t="shared" si="13"/>
        <v>0.97299999999999998</v>
      </c>
      <c r="V193" s="4">
        <f t="shared" si="14"/>
        <v>0.97299999999999998</v>
      </c>
      <c r="W193" s="4">
        <f t="shared" si="15"/>
        <v>0.97299999999999998</v>
      </c>
      <c r="AD193" s="4">
        <v>1</v>
      </c>
      <c r="AE193" s="4"/>
      <c r="AF193" s="4">
        <f t="shared" si="12"/>
        <v>-0.60299999999999998</v>
      </c>
      <c r="AG193" s="4">
        <f t="shared" si="16"/>
        <v>-0.60299999999999998</v>
      </c>
      <c r="AH193" s="4">
        <f t="shared" si="17"/>
        <v>-0.60299999999999998</v>
      </c>
      <c r="AP193" s="4"/>
      <c r="AQ193" s="4"/>
    </row>
    <row r="194" spans="1:43">
      <c r="A194" s="1">
        <v>43878</v>
      </c>
      <c r="B194" t="s">
        <v>209</v>
      </c>
      <c r="C194" t="s">
        <v>236</v>
      </c>
      <c r="D194">
        <v>130</v>
      </c>
      <c r="E194">
        <v>1</v>
      </c>
      <c r="F194">
        <v>1</v>
      </c>
      <c r="G194" t="s">
        <v>12</v>
      </c>
      <c r="H194" t="s">
        <v>13</v>
      </c>
      <c r="I194">
        <v>4.19E-2</v>
      </c>
      <c r="J194">
        <v>0.68400000000000005</v>
      </c>
      <c r="K194">
        <v>9.1300000000000008</v>
      </c>
      <c r="L194" t="s">
        <v>14</v>
      </c>
      <c r="M194" t="s">
        <v>13</v>
      </c>
      <c r="N194">
        <v>1.2</v>
      </c>
      <c r="O194">
        <v>18.2</v>
      </c>
      <c r="P194">
        <v>434</v>
      </c>
      <c r="R194" s="4">
        <v>1.5</v>
      </c>
      <c r="S194" s="4">
        <v>1</v>
      </c>
      <c r="T194" s="4"/>
      <c r="U194" s="4">
        <f t="shared" si="13"/>
        <v>9.1300000000000008</v>
      </c>
      <c r="V194" s="4">
        <f t="shared" si="14"/>
        <v>2.2300000000000004</v>
      </c>
      <c r="W194" s="4">
        <f t="shared" si="15"/>
        <v>3.3450000000000006</v>
      </c>
      <c r="X194" s="5"/>
      <c r="Y194" s="5"/>
      <c r="Z194" s="7"/>
      <c r="AA194" s="7"/>
      <c r="AB194" s="4"/>
      <c r="AC194" s="4"/>
      <c r="AD194" s="4">
        <v>1</v>
      </c>
      <c r="AE194" s="4"/>
      <c r="AF194" s="4">
        <f t="shared" ref="AF194:AF212" si="20">P194</f>
        <v>434</v>
      </c>
      <c r="AG194" s="4">
        <f t="shared" si="16"/>
        <v>71</v>
      </c>
      <c r="AH194" s="4">
        <f t="shared" si="17"/>
        <v>106.5</v>
      </c>
      <c r="AI194" s="5"/>
      <c r="AJ194" s="5"/>
      <c r="AK194" s="7"/>
      <c r="AL194" s="7"/>
      <c r="AM194" s="4"/>
      <c r="AN194" s="4"/>
      <c r="AP194" s="4"/>
      <c r="AQ194" s="4"/>
    </row>
    <row r="195" spans="1:43">
      <c r="A195" s="1">
        <v>43878</v>
      </c>
      <c r="B195" t="s">
        <v>209</v>
      </c>
      <c r="C195" t="s">
        <v>237</v>
      </c>
      <c r="D195">
        <v>131</v>
      </c>
      <c r="E195">
        <v>1</v>
      </c>
      <c r="F195">
        <v>1</v>
      </c>
      <c r="G195" t="s">
        <v>12</v>
      </c>
      <c r="H195" t="s">
        <v>13</v>
      </c>
      <c r="I195">
        <v>0.152</v>
      </c>
      <c r="J195">
        <v>3.09</v>
      </c>
      <c r="K195">
        <v>47.3</v>
      </c>
      <c r="L195" t="s">
        <v>14</v>
      </c>
      <c r="M195" t="s">
        <v>13</v>
      </c>
      <c r="N195">
        <v>6.03</v>
      </c>
      <c r="O195">
        <v>96.4</v>
      </c>
      <c r="P195">
        <v>2120</v>
      </c>
      <c r="R195" s="4">
        <v>1.5</v>
      </c>
      <c r="S195" s="4">
        <v>1</v>
      </c>
      <c r="T195" s="4"/>
      <c r="U195" s="4">
        <f t="shared" ref="U195:U212" si="21">K195</f>
        <v>47.3</v>
      </c>
      <c r="V195" s="4">
        <f t="shared" ref="V195:V212" si="22">IF(R195=1,U195,(U195-6.9))</f>
        <v>40.4</v>
      </c>
      <c r="W195" s="4">
        <f t="shared" ref="W195:W212" si="23">IF(R195=1,U195,(V195*R195))</f>
        <v>60.599999999999994</v>
      </c>
      <c r="X195" s="4"/>
      <c r="Y195" s="4"/>
      <c r="Z195" s="4"/>
      <c r="AA195" s="4"/>
      <c r="AB195" s="7"/>
      <c r="AC195" s="7"/>
      <c r="AD195" s="4">
        <v>3</v>
      </c>
      <c r="AE195" s="4" t="s">
        <v>248</v>
      </c>
      <c r="AF195" s="4">
        <f t="shared" si="20"/>
        <v>2120</v>
      </c>
      <c r="AG195" s="4">
        <f t="shared" ref="AG195:AG212" si="24">IF(R195=1,AF195,(AF195-363))</f>
        <v>1757</v>
      </c>
      <c r="AH195" s="4">
        <f t="shared" ref="AH195:AH212" si="25">IF(R195=1,AF195,(AG195*R195))</f>
        <v>2635.5</v>
      </c>
      <c r="AI195" s="4"/>
      <c r="AJ195" s="4"/>
      <c r="AK195" s="4"/>
      <c r="AL195" s="4"/>
      <c r="AM195" s="7"/>
      <c r="AN195" s="7"/>
      <c r="AP195" s="4"/>
      <c r="AQ195" s="4"/>
    </row>
    <row r="196" spans="1:43">
      <c r="A196" s="1">
        <v>43878</v>
      </c>
      <c r="B196" t="s">
        <v>209</v>
      </c>
      <c r="C196" t="s">
        <v>238</v>
      </c>
      <c r="D196">
        <v>132</v>
      </c>
      <c r="E196">
        <v>1</v>
      </c>
      <c r="F196">
        <v>1</v>
      </c>
      <c r="G196" t="s">
        <v>12</v>
      </c>
      <c r="H196" t="s">
        <v>13</v>
      </c>
      <c r="I196">
        <v>4.4999999999999998E-2</v>
      </c>
      <c r="J196">
        <v>0.86499999999999999</v>
      </c>
      <c r="K196">
        <v>11.7</v>
      </c>
      <c r="L196" t="s">
        <v>14</v>
      </c>
      <c r="M196" t="s">
        <v>13</v>
      </c>
      <c r="N196">
        <v>1.21</v>
      </c>
      <c r="O196">
        <v>18.5</v>
      </c>
      <c r="P196">
        <v>441</v>
      </c>
      <c r="R196" s="4">
        <v>1.5</v>
      </c>
      <c r="S196" s="4">
        <v>1</v>
      </c>
      <c r="T196" s="4"/>
      <c r="U196" s="4">
        <f t="shared" si="21"/>
        <v>11.7</v>
      </c>
      <c r="V196" s="4">
        <f t="shared" si="22"/>
        <v>4.7999999999999989</v>
      </c>
      <c r="W196" s="4">
        <f t="shared" si="23"/>
        <v>7.1999999999999984</v>
      </c>
      <c r="X196" s="5"/>
      <c r="Y196" s="5"/>
      <c r="Z196" s="4"/>
      <c r="AA196" s="4"/>
      <c r="AB196" s="5"/>
      <c r="AC196" s="5"/>
      <c r="AD196" s="4">
        <v>1</v>
      </c>
      <c r="AE196" s="4"/>
      <c r="AF196" s="4">
        <f t="shared" si="20"/>
        <v>441</v>
      </c>
      <c r="AG196" s="4">
        <f t="shared" si="24"/>
        <v>78</v>
      </c>
      <c r="AH196" s="4">
        <f t="shared" si="25"/>
        <v>117</v>
      </c>
      <c r="AI196" s="5"/>
      <c r="AJ196" s="5"/>
      <c r="AK196" s="4"/>
      <c r="AL196" s="4"/>
      <c r="AM196" s="5"/>
      <c r="AN196" s="5"/>
      <c r="AP196" s="4"/>
      <c r="AQ196" s="4"/>
    </row>
    <row r="197" spans="1:43">
      <c r="A197" s="1">
        <v>43878</v>
      </c>
      <c r="B197" t="s">
        <v>209</v>
      </c>
      <c r="C197" t="s">
        <v>239</v>
      </c>
      <c r="D197">
        <v>133</v>
      </c>
      <c r="E197">
        <v>1</v>
      </c>
      <c r="F197">
        <v>1</v>
      </c>
      <c r="G197" t="s">
        <v>12</v>
      </c>
      <c r="H197" t="s">
        <v>13</v>
      </c>
      <c r="I197">
        <v>4.1000000000000002E-2</v>
      </c>
      <c r="J197">
        <v>0.65500000000000003</v>
      </c>
      <c r="K197">
        <v>8.7100000000000009</v>
      </c>
      <c r="L197" t="s">
        <v>14</v>
      </c>
      <c r="M197" t="s">
        <v>13</v>
      </c>
      <c r="N197">
        <v>1.2</v>
      </c>
      <c r="O197">
        <v>18.399999999999999</v>
      </c>
      <c r="P197">
        <v>439</v>
      </c>
      <c r="R197" s="4">
        <v>1.5</v>
      </c>
      <c r="S197" s="4">
        <v>1</v>
      </c>
      <c r="T197" s="4"/>
      <c r="U197" s="4">
        <f t="shared" si="21"/>
        <v>8.7100000000000009</v>
      </c>
      <c r="V197" s="4">
        <f t="shared" si="22"/>
        <v>1.8100000000000005</v>
      </c>
      <c r="W197" s="4">
        <f t="shared" si="23"/>
        <v>2.7150000000000007</v>
      </c>
      <c r="AD197" s="4">
        <v>1</v>
      </c>
      <c r="AE197" s="4"/>
      <c r="AF197" s="4">
        <f t="shared" si="20"/>
        <v>439</v>
      </c>
      <c r="AG197" s="4">
        <f t="shared" si="24"/>
        <v>76</v>
      </c>
      <c r="AH197" s="4">
        <f t="shared" si="25"/>
        <v>114</v>
      </c>
      <c r="AP197" s="4"/>
      <c r="AQ197" s="4"/>
    </row>
    <row r="198" spans="1:43">
      <c r="A198" s="1">
        <v>43878</v>
      </c>
      <c r="B198" t="s">
        <v>209</v>
      </c>
      <c r="C198" t="s">
        <v>240</v>
      </c>
      <c r="D198">
        <v>134</v>
      </c>
      <c r="E198">
        <v>1</v>
      </c>
      <c r="F198">
        <v>1</v>
      </c>
      <c r="G198" t="s">
        <v>12</v>
      </c>
      <c r="H198" t="s">
        <v>13</v>
      </c>
      <c r="I198">
        <v>4.2000000000000003E-2</v>
      </c>
      <c r="J198">
        <v>0.79700000000000004</v>
      </c>
      <c r="K198">
        <v>10.8</v>
      </c>
      <c r="L198" t="s">
        <v>14</v>
      </c>
      <c r="M198" t="s">
        <v>13</v>
      </c>
      <c r="N198">
        <v>1.2</v>
      </c>
      <c r="O198">
        <v>18.399999999999999</v>
      </c>
      <c r="P198">
        <v>437</v>
      </c>
      <c r="R198" s="4">
        <v>1.5</v>
      </c>
      <c r="S198" s="4">
        <v>1</v>
      </c>
      <c r="T198" s="4"/>
      <c r="U198" s="4">
        <f t="shared" si="21"/>
        <v>10.8</v>
      </c>
      <c r="V198" s="4">
        <f t="shared" si="22"/>
        <v>3.9000000000000004</v>
      </c>
      <c r="W198" s="4">
        <f t="shared" si="23"/>
        <v>5.8500000000000005</v>
      </c>
      <c r="AD198" s="4">
        <v>1</v>
      </c>
      <c r="AE198" s="4"/>
      <c r="AF198" s="4">
        <f t="shared" si="20"/>
        <v>437</v>
      </c>
      <c r="AG198" s="4">
        <f t="shared" si="24"/>
        <v>74</v>
      </c>
      <c r="AH198" s="4">
        <f t="shared" si="25"/>
        <v>111</v>
      </c>
      <c r="AP198" s="4"/>
      <c r="AQ198" s="4"/>
    </row>
    <row r="199" spans="1:43">
      <c r="A199" s="1">
        <v>43878</v>
      </c>
      <c r="B199" t="s">
        <v>209</v>
      </c>
      <c r="C199" t="s">
        <v>241</v>
      </c>
      <c r="D199">
        <v>135</v>
      </c>
      <c r="E199">
        <v>1</v>
      </c>
      <c r="F199">
        <v>1</v>
      </c>
      <c r="G199" t="s">
        <v>12</v>
      </c>
      <c r="H199" t="s">
        <v>13</v>
      </c>
      <c r="I199">
        <v>9.4700000000000006E-2</v>
      </c>
      <c r="J199">
        <v>1.97</v>
      </c>
      <c r="K199">
        <v>28.6</v>
      </c>
      <c r="L199" t="s">
        <v>14</v>
      </c>
      <c r="M199" t="s">
        <v>13</v>
      </c>
      <c r="N199">
        <v>1.31</v>
      </c>
      <c r="O199">
        <v>20.100000000000001</v>
      </c>
      <c r="P199">
        <v>478</v>
      </c>
      <c r="R199" s="4">
        <v>1.5</v>
      </c>
      <c r="S199" s="4">
        <v>1</v>
      </c>
      <c r="T199" s="4"/>
      <c r="U199" s="4">
        <f t="shared" si="21"/>
        <v>28.6</v>
      </c>
      <c r="V199" s="4">
        <f t="shared" si="22"/>
        <v>21.700000000000003</v>
      </c>
      <c r="W199" s="4">
        <f t="shared" si="23"/>
        <v>32.550000000000004</v>
      </c>
      <c r="X199" s="5"/>
      <c r="Y199" s="5"/>
      <c r="Z199" s="7"/>
      <c r="AA199" s="7"/>
      <c r="AB199" s="4"/>
      <c r="AC199" s="4"/>
      <c r="AD199" s="4">
        <v>1</v>
      </c>
      <c r="AE199" s="4"/>
      <c r="AF199" s="4">
        <f t="shared" si="20"/>
        <v>478</v>
      </c>
      <c r="AG199" s="4">
        <f t="shared" si="24"/>
        <v>115</v>
      </c>
      <c r="AH199" s="4">
        <f t="shared" si="25"/>
        <v>172.5</v>
      </c>
      <c r="AI199" s="5"/>
      <c r="AJ199" s="5"/>
      <c r="AK199" s="7"/>
      <c r="AL199" s="7"/>
      <c r="AM199" s="4"/>
      <c r="AN199" s="4"/>
      <c r="AP199" s="4"/>
      <c r="AQ199" s="4"/>
    </row>
    <row r="200" spans="1:43">
      <c r="A200" s="1">
        <v>43878</v>
      </c>
      <c r="B200" t="s">
        <v>209</v>
      </c>
      <c r="C200" t="s">
        <v>242</v>
      </c>
      <c r="D200">
        <v>136</v>
      </c>
      <c r="E200">
        <v>1</v>
      </c>
      <c r="F200">
        <v>1</v>
      </c>
      <c r="G200" t="s">
        <v>12</v>
      </c>
      <c r="H200" t="s">
        <v>13</v>
      </c>
      <c r="I200">
        <v>5.5500000000000001E-2</v>
      </c>
      <c r="J200">
        <v>1.1100000000000001</v>
      </c>
      <c r="K200">
        <v>15.4</v>
      </c>
      <c r="L200" t="s">
        <v>14</v>
      </c>
      <c r="M200" t="s">
        <v>13</v>
      </c>
      <c r="N200">
        <v>3.25</v>
      </c>
      <c r="O200">
        <v>50</v>
      </c>
      <c r="P200">
        <v>1150</v>
      </c>
      <c r="R200" s="4">
        <v>1.5</v>
      </c>
      <c r="S200" s="4">
        <v>1</v>
      </c>
      <c r="T200" s="4"/>
      <c r="U200" s="4">
        <f t="shared" si="21"/>
        <v>15.4</v>
      </c>
      <c r="V200" s="4">
        <f t="shared" si="22"/>
        <v>8.5</v>
      </c>
      <c r="W200" s="4">
        <f t="shared" si="23"/>
        <v>12.75</v>
      </c>
      <c r="X200" s="4"/>
      <c r="Y200" s="4"/>
      <c r="Z200" s="4"/>
      <c r="AA200" s="4"/>
      <c r="AB200" s="7"/>
      <c r="AC200" s="7"/>
      <c r="AD200" s="4">
        <v>1</v>
      </c>
      <c r="AE200" s="4"/>
      <c r="AF200" s="4">
        <f t="shared" si="20"/>
        <v>1150</v>
      </c>
      <c r="AG200" s="4">
        <f t="shared" si="24"/>
        <v>787</v>
      </c>
      <c r="AH200" s="4">
        <f t="shared" si="25"/>
        <v>1180.5</v>
      </c>
      <c r="AI200" s="4"/>
      <c r="AJ200" s="4"/>
      <c r="AK200" s="4"/>
      <c r="AL200" s="4"/>
      <c r="AM200" s="7"/>
      <c r="AN200" s="7"/>
      <c r="AP200" s="4"/>
      <c r="AQ200" s="4"/>
    </row>
    <row r="201" spans="1:43">
      <c r="A201" s="1">
        <v>43878</v>
      </c>
      <c r="B201" t="s">
        <v>209</v>
      </c>
      <c r="C201" t="s">
        <v>243</v>
      </c>
      <c r="D201">
        <v>137</v>
      </c>
      <c r="E201">
        <v>1</v>
      </c>
      <c r="F201">
        <v>1</v>
      </c>
      <c r="G201" t="s">
        <v>12</v>
      </c>
      <c r="H201" t="s">
        <v>13</v>
      </c>
      <c r="I201">
        <v>0.13500000000000001</v>
      </c>
      <c r="J201">
        <v>2.77</v>
      </c>
      <c r="K201">
        <v>41.9</v>
      </c>
      <c r="L201" t="s">
        <v>14</v>
      </c>
      <c r="M201" t="s">
        <v>13</v>
      </c>
      <c r="N201">
        <v>6</v>
      </c>
      <c r="O201">
        <v>94.3</v>
      </c>
      <c r="P201">
        <v>2080</v>
      </c>
      <c r="R201" s="4">
        <v>1.5</v>
      </c>
      <c r="S201" s="4">
        <v>1</v>
      </c>
      <c r="T201" s="4"/>
      <c r="U201" s="4">
        <f t="shared" si="21"/>
        <v>41.9</v>
      </c>
      <c r="V201" s="4">
        <f t="shared" si="22"/>
        <v>35</v>
      </c>
      <c r="W201" s="4">
        <f t="shared" si="23"/>
        <v>52.5</v>
      </c>
      <c r="X201" s="5"/>
      <c r="Y201" s="5"/>
      <c r="Z201" s="7">
        <f>ABS(100*ABS(W201-W195)/AVERAGE(W201,W195))</f>
        <v>14.323607427055693</v>
      </c>
      <c r="AA201" s="7" t="str">
        <f>IF(W201&gt;10, (IF((AND(Z201&gt;=0,Z201&lt;=20)=TRUE),"PASS","FAIL")),(IF((AND(Z201&gt;=0,Z201&lt;=80)=TRUE),"PASS","FAIL")))</f>
        <v>PASS</v>
      </c>
      <c r="AB201" s="5"/>
      <c r="AC201" s="5"/>
      <c r="AD201" s="4">
        <v>3</v>
      </c>
      <c r="AE201" s="4" t="s">
        <v>248</v>
      </c>
      <c r="AF201" s="4">
        <f t="shared" si="20"/>
        <v>2080</v>
      </c>
      <c r="AG201" s="4">
        <f t="shared" si="24"/>
        <v>1717</v>
      </c>
      <c r="AH201" s="4">
        <f t="shared" si="25"/>
        <v>2575.5</v>
      </c>
      <c r="AI201" s="5"/>
      <c r="AJ201" s="5"/>
      <c r="AK201" s="7">
        <f>ABS(100*ABS(AH201-AH195)/AVERAGE(AH201,AH195))</f>
        <v>2.3028209556706964</v>
      </c>
      <c r="AL201" s="7" t="str">
        <f>IF(AH201&gt;10, (IF((AND(AK201&gt;=0,AK201&lt;=20)=TRUE),"PASS","FAIL")),(IF((AND(AK201&gt;=0,AK201&lt;=80)=TRUE),"PASS","FAIL")))</f>
        <v>PASS</v>
      </c>
      <c r="AM201" s="5"/>
      <c r="AN201" s="5"/>
      <c r="AP201" s="4"/>
      <c r="AQ201" s="4"/>
    </row>
    <row r="202" spans="1:43">
      <c r="A202" s="1">
        <v>43878</v>
      </c>
      <c r="B202" t="s">
        <v>209</v>
      </c>
      <c r="C202" t="s">
        <v>244</v>
      </c>
      <c r="D202">
        <v>138</v>
      </c>
      <c r="E202">
        <v>1</v>
      </c>
      <c r="F202">
        <v>1</v>
      </c>
      <c r="G202" t="s">
        <v>12</v>
      </c>
      <c r="H202" t="s">
        <v>13</v>
      </c>
      <c r="I202">
        <v>9.8000000000000004E-2</v>
      </c>
      <c r="J202">
        <v>2.0499999999999998</v>
      </c>
      <c r="K202">
        <v>29.9</v>
      </c>
      <c r="L202" t="s">
        <v>14</v>
      </c>
      <c r="M202" t="s">
        <v>13</v>
      </c>
      <c r="N202">
        <v>3.61</v>
      </c>
      <c r="O202">
        <v>55.5</v>
      </c>
      <c r="P202">
        <v>1270</v>
      </c>
      <c r="R202" s="4">
        <v>1.5</v>
      </c>
      <c r="S202" s="4">
        <v>1</v>
      </c>
      <c r="T202" s="4"/>
      <c r="U202" s="4">
        <f t="shared" si="21"/>
        <v>29.9</v>
      </c>
      <c r="V202" s="4">
        <f t="shared" si="22"/>
        <v>23</v>
      </c>
      <c r="W202" s="4">
        <f t="shared" si="23"/>
        <v>34.5</v>
      </c>
      <c r="X202" s="5"/>
      <c r="Y202" s="5"/>
      <c r="AB202" s="7">
        <f>100*((W202*10250)-(W200*10000))/(1000*250)</f>
        <v>90.45</v>
      </c>
      <c r="AC202" s="7" t="str">
        <f>IF(W202&gt;(10+25), (IF((AND(AB202&gt;=80,AB202&lt;=120)=TRUE),"PASS","FAIL")),(IF((AND(AB202&gt;=20,AB202&lt;=180)=TRUE),"PASS","FAIL")))</f>
        <v>PASS</v>
      </c>
      <c r="AD202" s="4">
        <v>3</v>
      </c>
      <c r="AE202" s="4" t="s">
        <v>248</v>
      </c>
      <c r="AF202" s="4">
        <f t="shared" si="20"/>
        <v>1270</v>
      </c>
      <c r="AG202" s="4">
        <f t="shared" si="24"/>
        <v>907</v>
      </c>
      <c r="AH202" s="4">
        <f t="shared" si="25"/>
        <v>1360.5</v>
      </c>
      <c r="AI202" s="5"/>
      <c r="AJ202" s="5"/>
      <c r="AM202" s="7">
        <f>100*((AH202*10250)-(AH200*10000))/(10000*250)</f>
        <v>85.605000000000004</v>
      </c>
      <c r="AN202" s="7" t="str">
        <f>IF(AH202&gt;(10+25), (IF((AND(AM202&gt;=80,AM202&lt;=120)=TRUE),"PASS","FAIL")),(IF((AND(AM202&gt;=20,AM202&lt;=180)=TRUE),"PASS","FAIL")))</f>
        <v>PASS</v>
      </c>
      <c r="AP202" s="4"/>
      <c r="AQ202" s="4"/>
    </row>
    <row r="203" spans="1:43">
      <c r="A203" s="1">
        <v>43878</v>
      </c>
      <c r="B203" t="s">
        <v>209</v>
      </c>
      <c r="C203" t="s">
        <v>178</v>
      </c>
      <c r="D203" t="s">
        <v>16</v>
      </c>
      <c r="E203">
        <v>1</v>
      </c>
      <c r="F203">
        <v>1</v>
      </c>
      <c r="G203" t="s">
        <v>12</v>
      </c>
      <c r="H203" t="s">
        <v>13</v>
      </c>
      <c r="I203">
        <v>0.34499999999999997</v>
      </c>
      <c r="J203">
        <v>5.98</v>
      </c>
      <c r="K203">
        <v>102</v>
      </c>
      <c r="L203" t="s">
        <v>14</v>
      </c>
      <c r="M203" t="s">
        <v>13</v>
      </c>
      <c r="N203">
        <v>2.81</v>
      </c>
      <c r="O203">
        <v>42.2</v>
      </c>
      <c r="P203">
        <v>981</v>
      </c>
      <c r="R203" s="4">
        <v>1</v>
      </c>
      <c r="S203" s="4">
        <v>1</v>
      </c>
      <c r="T203" s="4"/>
      <c r="U203" s="4">
        <f t="shared" si="21"/>
        <v>102</v>
      </c>
      <c r="V203" s="4">
        <f t="shared" si="22"/>
        <v>102</v>
      </c>
      <c r="W203" s="4">
        <f t="shared" si="23"/>
        <v>102</v>
      </c>
      <c r="AD203" s="4">
        <v>1</v>
      </c>
      <c r="AE203" s="4"/>
      <c r="AF203" s="4">
        <f t="shared" si="20"/>
        <v>981</v>
      </c>
      <c r="AG203" s="4">
        <f t="shared" si="24"/>
        <v>981</v>
      </c>
      <c r="AH203" s="4">
        <f t="shared" si="25"/>
        <v>981</v>
      </c>
      <c r="AP203" s="4"/>
      <c r="AQ203" s="4"/>
    </row>
    <row r="204" spans="1:43">
      <c r="A204" s="1">
        <v>43878</v>
      </c>
      <c r="B204" t="s">
        <v>209</v>
      </c>
      <c r="C204" t="s">
        <v>179</v>
      </c>
      <c r="D204" t="s">
        <v>17</v>
      </c>
      <c r="E204">
        <v>1</v>
      </c>
      <c r="F204">
        <v>1</v>
      </c>
      <c r="G204" t="s">
        <v>12</v>
      </c>
      <c r="H204" t="s">
        <v>13</v>
      </c>
      <c r="I204">
        <v>0.182</v>
      </c>
      <c r="J204">
        <v>3.14</v>
      </c>
      <c r="K204">
        <v>48.2</v>
      </c>
      <c r="L204" t="s">
        <v>14</v>
      </c>
      <c r="M204" t="s">
        <v>13</v>
      </c>
      <c r="N204">
        <v>1.37</v>
      </c>
      <c r="O204">
        <v>20.7</v>
      </c>
      <c r="P204">
        <v>491</v>
      </c>
      <c r="R204" s="4">
        <v>1</v>
      </c>
      <c r="S204" s="4">
        <v>1</v>
      </c>
      <c r="T204" s="4"/>
      <c r="U204" s="4">
        <f t="shared" si="21"/>
        <v>48.2</v>
      </c>
      <c r="V204" s="4">
        <f t="shared" si="22"/>
        <v>48.2</v>
      </c>
      <c r="W204" s="4">
        <f t="shared" si="23"/>
        <v>48.2</v>
      </c>
      <c r="AD204" s="4">
        <v>1</v>
      </c>
      <c r="AE204" s="4"/>
      <c r="AF204" s="4">
        <f t="shared" si="20"/>
        <v>491</v>
      </c>
      <c r="AG204" s="4">
        <f t="shared" si="24"/>
        <v>491</v>
      </c>
      <c r="AH204" s="4">
        <f t="shared" si="25"/>
        <v>491</v>
      </c>
      <c r="AP204" s="4"/>
      <c r="AQ204" s="4"/>
    </row>
    <row r="205" spans="1:43">
      <c r="A205" s="1">
        <v>43878</v>
      </c>
      <c r="B205" t="s">
        <v>209</v>
      </c>
      <c r="C205" t="s">
        <v>168</v>
      </c>
      <c r="D205" t="s">
        <v>11</v>
      </c>
      <c r="E205">
        <v>1</v>
      </c>
      <c r="F205">
        <v>1</v>
      </c>
      <c r="G205" t="s">
        <v>12</v>
      </c>
      <c r="H205" t="s">
        <v>13</v>
      </c>
      <c r="I205">
        <v>0.11</v>
      </c>
      <c r="J205">
        <v>1.91</v>
      </c>
      <c r="K205">
        <v>27.6</v>
      </c>
      <c r="L205" t="s">
        <v>14</v>
      </c>
      <c r="M205" t="s">
        <v>13</v>
      </c>
      <c r="N205">
        <v>0.68500000000000005</v>
      </c>
      <c r="O205">
        <v>10.4</v>
      </c>
      <c r="P205">
        <v>250</v>
      </c>
      <c r="R205" s="4">
        <v>1</v>
      </c>
      <c r="S205" s="4">
        <v>1</v>
      </c>
      <c r="T205" s="4"/>
      <c r="U205" s="4">
        <f t="shared" si="21"/>
        <v>27.6</v>
      </c>
      <c r="V205" s="4">
        <f t="shared" si="22"/>
        <v>27.6</v>
      </c>
      <c r="W205" s="4">
        <f t="shared" si="23"/>
        <v>27.6</v>
      </c>
      <c r="X205" s="5">
        <f>100*(W205-25)/25</f>
        <v>10.400000000000004</v>
      </c>
      <c r="Y205" s="5" t="str">
        <f>IF((ABS(X205))&lt;=20,"PASS","FAIL")</f>
        <v>PASS</v>
      </c>
      <c r="AD205" s="4">
        <v>1</v>
      </c>
      <c r="AE205" s="4"/>
      <c r="AF205" s="4">
        <f t="shared" si="20"/>
        <v>250</v>
      </c>
      <c r="AG205" s="4">
        <f t="shared" si="24"/>
        <v>250</v>
      </c>
      <c r="AH205" s="4">
        <f t="shared" si="25"/>
        <v>250</v>
      </c>
      <c r="AI205" s="5">
        <f>100*(AH205-250)/250</f>
        <v>0</v>
      </c>
      <c r="AJ205" s="5" t="str">
        <f>IF((ABS(AI205))&lt;=20,"PASS","FAIL")</f>
        <v>PASS</v>
      </c>
      <c r="AP205" s="4"/>
      <c r="AQ205" s="4"/>
    </row>
    <row r="206" spans="1:43">
      <c r="A206" s="1">
        <v>43878</v>
      </c>
      <c r="B206" t="s">
        <v>209</v>
      </c>
      <c r="C206" t="s">
        <v>180</v>
      </c>
      <c r="D206" t="s">
        <v>18</v>
      </c>
      <c r="E206">
        <v>1</v>
      </c>
      <c r="F206">
        <v>1</v>
      </c>
      <c r="G206" t="s">
        <v>12</v>
      </c>
      <c r="H206" t="s">
        <v>13</v>
      </c>
      <c r="I206">
        <v>3.8199999999999998E-2</v>
      </c>
      <c r="J206">
        <v>0.65800000000000003</v>
      </c>
      <c r="K206">
        <v>8.75</v>
      </c>
      <c r="L206" t="s">
        <v>14</v>
      </c>
      <c r="M206" t="s">
        <v>13</v>
      </c>
      <c r="N206">
        <v>0.26800000000000002</v>
      </c>
      <c r="O206">
        <v>4.1100000000000003</v>
      </c>
      <c r="P206">
        <v>99.3</v>
      </c>
      <c r="R206" s="4">
        <v>1</v>
      </c>
      <c r="S206" s="4">
        <v>1</v>
      </c>
      <c r="T206" s="4"/>
      <c r="U206" s="4">
        <f t="shared" si="21"/>
        <v>8.75</v>
      </c>
      <c r="V206" s="4">
        <f t="shared" si="22"/>
        <v>8.75</v>
      </c>
      <c r="W206" s="4">
        <f t="shared" si="23"/>
        <v>8.75</v>
      </c>
      <c r="AD206" s="4">
        <v>1</v>
      </c>
      <c r="AE206" s="4"/>
      <c r="AF206" s="4">
        <f t="shared" si="20"/>
        <v>99.3</v>
      </c>
      <c r="AG206" s="4">
        <f t="shared" si="24"/>
        <v>99.3</v>
      </c>
      <c r="AH206" s="4">
        <f t="shared" si="25"/>
        <v>99.3</v>
      </c>
      <c r="AP206" s="4"/>
      <c r="AQ206" s="4"/>
    </row>
    <row r="207" spans="1:43">
      <c r="A207" s="1">
        <v>43878</v>
      </c>
      <c r="B207" t="s">
        <v>209</v>
      </c>
      <c r="C207" t="s">
        <v>181</v>
      </c>
      <c r="D207" t="s">
        <v>19</v>
      </c>
      <c r="E207">
        <v>1</v>
      </c>
      <c r="F207">
        <v>1</v>
      </c>
      <c r="G207" t="s">
        <v>12</v>
      </c>
      <c r="H207" t="s">
        <v>13</v>
      </c>
      <c r="I207">
        <v>2.4E-2</v>
      </c>
      <c r="J207">
        <v>0.40600000000000003</v>
      </c>
      <c r="K207">
        <v>5.16</v>
      </c>
      <c r="L207" t="s">
        <v>14</v>
      </c>
      <c r="M207" t="s">
        <v>13</v>
      </c>
      <c r="N207">
        <v>0.13700000000000001</v>
      </c>
      <c r="O207">
        <v>2.08</v>
      </c>
      <c r="P207">
        <v>50.3</v>
      </c>
      <c r="R207" s="4">
        <v>1</v>
      </c>
      <c r="S207" s="4">
        <v>1</v>
      </c>
      <c r="T207" s="4"/>
      <c r="U207" s="4">
        <f t="shared" si="21"/>
        <v>5.16</v>
      </c>
      <c r="V207" s="4">
        <f t="shared" si="22"/>
        <v>5.16</v>
      </c>
      <c r="W207" s="4">
        <f t="shared" si="23"/>
        <v>5.16</v>
      </c>
      <c r="X207" s="4"/>
      <c r="Y207" s="4"/>
      <c r="Z207" s="4"/>
      <c r="AA207" s="4"/>
      <c r="AB207" s="7"/>
      <c r="AC207" s="7"/>
      <c r="AD207" s="4">
        <v>1</v>
      </c>
      <c r="AE207" s="4"/>
      <c r="AF207" s="4">
        <f t="shared" si="20"/>
        <v>50.3</v>
      </c>
      <c r="AG207" s="4">
        <f t="shared" si="24"/>
        <v>50.3</v>
      </c>
      <c r="AH207" s="4">
        <f t="shared" si="25"/>
        <v>50.3</v>
      </c>
      <c r="AI207" s="4"/>
      <c r="AJ207" s="4"/>
      <c r="AK207" s="4"/>
      <c r="AL207" s="4"/>
      <c r="AM207" s="7"/>
      <c r="AN207" s="7"/>
      <c r="AP207" s="4"/>
      <c r="AQ207" s="6"/>
    </row>
    <row r="208" spans="1:43">
      <c r="A208" s="1">
        <v>43878</v>
      </c>
      <c r="B208" t="s">
        <v>209</v>
      </c>
      <c r="C208" t="s">
        <v>182</v>
      </c>
      <c r="D208" t="s">
        <v>20</v>
      </c>
      <c r="E208">
        <v>1</v>
      </c>
      <c r="F208">
        <v>1</v>
      </c>
      <c r="G208" t="s">
        <v>12</v>
      </c>
      <c r="H208" t="s">
        <v>13</v>
      </c>
      <c r="I208">
        <v>1.4500000000000001E-2</v>
      </c>
      <c r="J208">
        <v>0.246</v>
      </c>
      <c r="K208">
        <v>2.92</v>
      </c>
      <c r="L208" t="s">
        <v>14</v>
      </c>
      <c r="M208" t="s">
        <v>13</v>
      </c>
      <c r="N208">
        <v>6.9699999999999998E-2</v>
      </c>
      <c r="O208">
        <v>1.04</v>
      </c>
      <c r="P208">
        <v>25.3</v>
      </c>
      <c r="R208" s="4">
        <v>1</v>
      </c>
      <c r="S208" s="4">
        <v>1</v>
      </c>
      <c r="T208" s="4"/>
      <c r="U208" s="4">
        <f t="shared" si="21"/>
        <v>2.92</v>
      </c>
      <c r="V208" s="4">
        <f t="shared" si="22"/>
        <v>2.92</v>
      </c>
      <c r="W208" s="4">
        <f t="shared" si="23"/>
        <v>2.92</v>
      </c>
      <c r="X208" s="5"/>
      <c r="Y208" s="5"/>
      <c r="Z208" s="4"/>
      <c r="AA208" s="4"/>
      <c r="AB208" s="5"/>
      <c r="AC208" s="5"/>
      <c r="AD208" s="4">
        <v>1</v>
      </c>
      <c r="AE208" s="4"/>
      <c r="AF208" s="4">
        <f t="shared" si="20"/>
        <v>25.3</v>
      </c>
      <c r="AG208" s="4">
        <f t="shared" si="24"/>
        <v>25.3</v>
      </c>
      <c r="AH208" s="4">
        <f t="shared" si="25"/>
        <v>25.3</v>
      </c>
      <c r="AI208" s="5"/>
      <c r="AJ208" s="5"/>
      <c r="AK208" s="4"/>
      <c r="AL208" s="4"/>
      <c r="AM208" s="5"/>
      <c r="AN208" s="5"/>
      <c r="AP208" s="4"/>
      <c r="AQ208" s="6"/>
    </row>
    <row r="209" spans="1:43">
      <c r="A209" s="1">
        <v>43878</v>
      </c>
      <c r="B209" t="s">
        <v>209</v>
      </c>
      <c r="C209" t="s">
        <v>21</v>
      </c>
      <c r="D209" t="s">
        <v>15</v>
      </c>
      <c r="E209">
        <v>1</v>
      </c>
      <c r="F209">
        <v>1</v>
      </c>
      <c r="G209" t="s">
        <v>12</v>
      </c>
      <c r="H209" t="s">
        <v>13</v>
      </c>
      <c r="I209">
        <v>5.5599999999999998E-3</v>
      </c>
      <c r="J209">
        <v>7.7700000000000005E-2</v>
      </c>
      <c r="K209">
        <v>0.59599999999999997</v>
      </c>
      <c r="L209" t="s">
        <v>14</v>
      </c>
      <c r="M209" t="s">
        <v>13</v>
      </c>
      <c r="N209">
        <v>5.47E-3</v>
      </c>
      <c r="O209">
        <v>9.5899999999999999E-2</v>
      </c>
      <c r="P209">
        <v>2.41</v>
      </c>
      <c r="R209" s="4">
        <v>1</v>
      </c>
      <c r="S209" s="4">
        <v>1</v>
      </c>
      <c r="T209" s="4"/>
      <c r="U209" s="4">
        <f t="shared" si="21"/>
        <v>0.59599999999999997</v>
      </c>
      <c r="V209" s="4">
        <f t="shared" si="22"/>
        <v>0.59599999999999997</v>
      </c>
      <c r="W209" s="4">
        <f t="shared" si="23"/>
        <v>0.59599999999999997</v>
      </c>
      <c r="AD209" s="4">
        <v>1</v>
      </c>
      <c r="AE209" s="4"/>
      <c r="AF209" s="4">
        <f t="shared" si="20"/>
        <v>2.41</v>
      </c>
      <c r="AG209" s="4">
        <f t="shared" si="24"/>
        <v>2.41</v>
      </c>
      <c r="AH209" s="4">
        <f t="shared" si="25"/>
        <v>2.41</v>
      </c>
      <c r="AP209" s="4"/>
      <c r="AQ209" s="6"/>
    </row>
    <row r="210" spans="1:43">
      <c r="A210" s="1">
        <v>43878</v>
      </c>
      <c r="B210" t="s">
        <v>209</v>
      </c>
      <c r="C210" t="s">
        <v>138</v>
      </c>
      <c r="D210" t="s">
        <v>139</v>
      </c>
      <c r="E210">
        <v>1</v>
      </c>
      <c r="F210">
        <v>1</v>
      </c>
      <c r="G210" t="s">
        <v>12</v>
      </c>
      <c r="H210" t="s">
        <v>13</v>
      </c>
      <c r="I210">
        <v>8.2500000000000004E-3</v>
      </c>
      <c r="J210">
        <v>0.107</v>
      </c>
      <c r="K210">
        <v>0.99199999999999999</v>
      </c>
      <c r="L210" t="s">
        <v>14</v>
      </c>
      <c r="M210" t="s">
        <v>13</v>
      </c>
      <c r="N210">
        <v>2.2200000000000002</v>
      </c>
      <c r="O210">
        <v>34.299999999999997</v>
      </c>
      <c r="P210">
        <v>803</v>
      </c>
      <c r="Q210" s="4">
        <f>100*O203/O210</f>
        <v>123.0320699708455</v>
      </c>
      <c r="R210" s="4">
        <v>1</v>
      </c>
      <c r="S210" s="4">
        <v>1</v>
      </c>
      <c r="T210" s="4"/>
      <c r="U210" s="4">
        <f t="shared" si="21"/>
        <v>0.99199999999999999</v>
      </c>
      <c r="V210" s="4">
        <f t="shared" si="22"/>
        <v>0.99199999999999999</v>
      </c>
      <c r="W210" s="4">
        <f t="shared" si="23"/>
        <v>0.99199999999999999</v>
      </c>
      <c r="AD210" s="4">
        <v>1</v>
      </c>
      <c r="AE210" s="4"/>
      <c r="AF210" s="4">
        <f t="shared" si="20"/>
        <v>803</v>
      </c>
      <c r="AG210" s="4">
        <f t="shared" si="24"/>
        <v>803</v>
      </c>
      <c r="AH210" s="4">
        <f t="shared" si="25"/>
        <v>803</v>
      </c>
      <c r="AP210" s="4"/>
      <c r="AQ210" s="6"/>
    </row>
    <row r="211" spans="1:43">
      <c r="A211" s="1">
        <v>43878</v>
      </c>
      <c r="B211" t="s">
        <v>209</v>
      </c>
      <c r="C211" t="s">
        <v>122</v>
      </c>
      <c r="D211">
        <v>100</v>
      </c>
      <c r="E211">
        <v>1</v>
      </c>
      <c r="F211">
        <v>1</v>
      </c>
      <c r="G211" t="s">
        <v>12</v>
      </c>
      <c r="H211" t="s">
        <v>13</v>
      </c>
      <c r="I211">
        <v>4.2599999999999999E-2</v>
      </c>
      <c r="J211">
        <v>0.73299999999999998</v>
      </c>
      <c r="K211">
        <v>9.84</v>
      </c>
      <c r="L211" t="s">
        <v>14</v>
      </c>
      <c r="M211" t="s">
        <v>13</v>
      </c>
      <c r="N211">
        <v>1.25</v>
      </c>
      <c r="O211">
        <v>19.100000000000001</v>
      </c>
      <c r="P211">
        <v>455</v>
      </c>
      <c r="R211" s="4">
        <v>1.5</v>
      </c>
      <c r="S211" s="4">
        <v>1</v>
      </c>
      <c r="T211" s="4"/>
      <c r="U211" s="4">
        <f t="shared" si="21"/>
        <v>9.84</v>
      </c>
      <c r="V211" s="4">
        <f t="shared" si="22"/>
        <v>2.9399999999999995</v>
      </c>
      <c r="W211" s="4">
        <f t="shared" si="23"/>
        <v>4.4099999999999993</v>
      </c>
      <c r="Z211" s="7"/>
      <c r="AA211" s="7"/>
      <c r="AB211" s="7"/>
      <c r="AC211" s="7"/>
      <c r="AD211" s="4">
        <v>1</v>
      </c>
      <c r="AE211" s="4"/>
      <c r="AF211" s="4">
        <f t="shared" si="20"/>
        <v>455</v>
      </c>
      <c r="AG211" s="4">
        <f t="shared" si="24"/>
        <v>92</v>
      </c>
      <c r="AH211" s="4">
        <f t="shared" si="25"/>
        <v>138</v>
      </c>
      <c r="AP211" s="4"/>
      <c r="AQ211" s="6"/>
    </row>
    <row r="212" spans="1:43">
      <c r="A212" s="1">
        <v>43878</v>
      </c>
      <c r="B212" t="s">
        <v>209</v>
      </c>
      <c r="C212" t="s">
        <v>137</v>
      </c>
      <c r="D212">
        <v>119</v>
      </c>
      <c r="E212">
        <v>1</v>
      </c>
      <c r="F212">
        <v>1</v>
      </c>
      <c r="G212" t="s">
        <v>12</v>
      </c>
      <c r="H212" t="s">
        <v>13</v>
      </c>
      <c r="I212">
        <v>0.10299999999999999</v>
      </c>
      <c r="J212">
        <v>2.17</v>
      </c>
      <c r="K212">
        <v>31.8</v>
      </c>
      <c r="L212" t="s">
        <v>14</v>
      </c>
      <c r="M212" t="s">
        <v>13</v>
      </c>
      <c r="N212">
        <v>1.24</v>
      </c>
      <c r="O212">
        <v>19.100000000000001</v>
      </c>
      <c r="P212">
        <v>454</v>
      </c>
      <c r="R212" s="4">
        <v>1.5</v>
      </c>
      <c r="S212" s="4">
        <v>1</v>
      </c>
      <c r="T212" s="4"/>
      <c r="U212" s="4">
        <f t="shared" si="21"/>
        <v>31.8</v>
      </c>
      <c r="V212" s="4">
        <f t="shared" si="22"/>
        <v>24.9</v>
      </c>
      <c r="W212" s="4">
        <f t="shared" si="23"/>
        <v>37.349999999999994</v>
      </c>
      <c r="Z212" s="7">
        <f>ABS(100*ABS(W212-W187)/AVERAGE(W212,W187))</f>
        <v>9.5602294455066943</v>
      </c>
      <c r="AA212" s="7" t="str">
        <f>IF(W212&gt;10, (IF((AND(Z212&gt;=0,Z212&lt;=20)=TRUE),"PASS","FAIL")),(IF((AND(Z212&gt;=0,Z212&lt;=80)=TRUE),"PASS","FAIL")))</f>
        <v>PASS</v>
      </c>
      <c r="AD212" s="4">
        <v>1</v>
      </c>
      <c r="AE212" s="4"/>
      <c r="AF212" s="4">
        <f t="shared" si="20"/>
        <v>454</v>
      </c>
      <c r="AG212" s="4">
        <f t="shared" si="24"/>
        <v>91</v>
      </c>
      <c r="AH212" s="4">
        <f t="shared" si="25"/>
        <v>136.5</v>
      </c>
      <c r="AK212" s="7">
        <f>ABS(100*ABS(AH212-AH187)/AVERAGE(AH212,AH187))</f>
        <v>7.4074074074074074</v>
      </c>
      <c r="AL212" s="7" t="str">
        <f>IF(AH212&gt;10, (IF((AND(AK212&gt;=0,AK212&lt;=20)=TRUE),"PASS","FAIL")),(IF((AND(AK212&gt;=0,AK212&lt;=80)=TRUE),"PASS","FAIL")))</f>
        <v>PASS</v>
      </c>
      <c r="AP212" s="4"/>
      <c r="AQ212" s="6"/>
    </row>
    <row r="213" spans="1:43">
      <c r="A213" s="1"/>
      <c r="S213" s="4"/>
      <c r="T213" s="4"/>
      <c r="U213" s="4"/>
      <c r="V213" s="4"/>
      <c r="W213" s="4"/>
      <c r="AD213" s="4"/>
      <c r="AE213" s="4"/>
      <c r="AF213" s="4"/>
      <c r="AG213" s="4"/>
      <c r="AH213" s="4"/>
      <c r="AP213" s="4"/>
      <c r="AQ213" s="6"/>
    </row>
    <row r="214" spans="1:43">
      <c r="A214" s="1"/>
      <c r="S214" s="4"/>
      <c r="T214" s="4"/>
      <c r="U214" s="4"/>
      <c r="V214" s="4"/>
      <c r="W214" s="4"/>
      <c r="AD214" s="4"/>
      <c r="AE214" s="4"/>
      <c r="AF214" s="4"/>
      <c r="AG214" s="4"/>
      <c r="AH214" s="4"/>
      <c r="AP214" s="4"/>
      <c r="AQ214" s="6"/>
    </row>
    <row r="215" spans="1:43">
      <c r="A215" s="1"/>
      <c r="S215" s="4"/>
      <c r="T215" s="4"/>
      <c r="U215" s="4"/>
      <c r="V215" s="4"/>
      <c r="W215" s="4"/>
      <c r="AD215" s="4"/>
      <c r="AE215" s="4"/>
      <c r="AF215" s="4"/>
      <c r="AG215" s="4"/>
      <c r="AH215" s="4"/>
      <c r="AP215" s="4"/>
      <c r="AQ215" s="6"/>
    </row>
    <row r="216" spans="1:43">
      <c r="A216" s="1"/>
      <c r="S216" s="4"/>
      <c r="T216" s="4"/>
      <c r="U216" s="4"/>
      <c r="V216" s="4"/>
      <c r="W216" s="4"/>
      <c r="AD216" s="4"/>
      <c r="AE216" s="4"/>
      <c r="AF216" s="4"/>
      <c r="AG216" s="4"/>
      <c r="AH216" s="4"/>
      <c r="AP216" s="4"/>
      <c r="AQ216" s="6"/>
    </row>
  </sheetData>
  <conditionalFormatting sqref="P2:P212">
    <cfRule type="cellIs" dxfId="2" priority="1" operator="greaterThan">
      <formula>1200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108"/>
  <sheetViews>
    <sheetView topLeftCell="A18" zoomScale="125" workbookViewId="0">
      <selection activeCell="AA64" sqref="AA64"/>
    </sheetView>
  </sheetViews>
  <sheetFormatPr baseColWidth="10" defaultColWidth="8.83203125" defaultRowHeight="13"/>
  <cols>
    <col min="1" max="1" width="12.33203125" style="4" customWidth="1"/>
    <col min="2" max="2" width="34.83203125" style="4" customWidth="1"/>
    <col min="3" max="3" width="18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54" s="3" customFormat="1" ht="8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6</v>
      </c>
      <c r="M1" s="11" t="s">
        <v>7</v>
      </c>
      <c r="N1" s="11" t="s">
        <v>8</v>
      </c>
      <c r="O1" s="11" t="s">
        <v>9</v>
      </c>
      <c r="P1" s="11" t="s">
        <v>10</v>
      </c>
      <c r="Q1" s="3" t="s">
        <v>31</v>
      </c>
      <c r="R1" s="3" t="s">
        <v>140</v>
      </c>
      <c r="S1" s="3" t="s">
        <v>32</v>
      </c>
      <c r="T1" s="3" t="s">
        <v>33</v>
      </c>
      <c r="U1" s="3" t="s">
        <v>141</v>
      </c>
      <c r="V1" s="3" t="s">
        <v>142</v>
      </c>
      <c r="W1" s="3" t="s">
        <v>143</v>
      </c>
      <c r="X1" s="11" t="s">
        <v>34</v>
      </c>
      <c r="Y1" s="11" t="s">
        <v>35</v>
      </c>
      <c r="Z1" s="11" t="s">
        <v>36</v>
      </c>
      <c r="AA1" s="11" t="s">
        <v>37</v>
      </c>
      <c r="AB1" s="11" t="s">
        <v>38</v>
      </c>
      <c r="AC1" s="11" t="s">
        <v>39</v>
      </c>
      <c r="AD1" s="3" t="s">
        <v>32</v>
      </c>
      <c r="AE1" s="3" t="s">
        <v>33</v>
      </c>
      <c r="AF1" s="3" t="s">
        <v>144</v>
      </c>
      <c r="AG1" s="3" t="s">
        <v>145</v>
      </c>
      <c r="AH1" s="3" t="s">
        <v>146</v>
      </c>
      <c r="AI1" s="11" t="s">
        <v>40</v>
      </c>
      <c r="AJ1" s="11" t="s">
        <v>41</v>
      </c>
      <c r="AK1" s="11" t="s">
        <v>42</v>
      </c>
      <c r="AL1" s="11" t="s">
        <v>43</v>
      </c>
      <c r="AM1" s="11" t="s">
        <v>44</v>
      </c>
      <c r="AN1" s="11" t="s">
        <v>45</v>
      </c>
    </row>
    <row r="2" spans="1:54" ht="15">
      <c r="A2" s="8" t="s">
        <v>193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54" ht="15">
      <c r="A3" s="13">
        <v>43878</v>
      </c>
      <c r="B3" s="14" t="s">
        <v>209</v>
      </c>
      <c r="C3" s="14" t="s">
        <v>54</v>
      </c>
      <c r="D3" s="14">
        <v>1</v>
      </c>
      <c r="E3" s="14">
        <v>1</v>
      </c>
      <c r="F3" s="14">
        <v>1</v>
      </c>
      <c r="G3" s="14" t="s">
        <v>12</v>
      </c>
      <c r="H3" s="14" t="s">
        <v>13</v>
      </c>
      <c r="I3" s="14">
        <v>3.44E-2</v>
      </c>
      <c r="J3" s="14">
        <v>0.495</v>
      </c>
      <c r="K3" s="14">
        <v>6.42</v>
      </c>
      <c r="L3" s="14" t="s">
        <v>14</v>
      </c>
      <c r="M3" s="14" t="s">
        <v>13</v>
      </c>
      <c r="N3" s="14">
        <v>0.92800000000000005</v>
      </c>
      <c r="O3" s="14">
        <v>14.3</v>
      </c>
      <c r="P3" s="14">
        <v>341</v>
      </c>
      <c r="R3" s="4">
        <v>1.5</v>
      </c>
      <c r="S3" s="4">
        <v>1</v>
      </c>
      <c r="U3" s="4">
        <v>6.42</v>
      </c>
      <c r="V3" s="4">
        <v>-0.48000000000000043</v>
      </c>
      <c r="W3" s="4">
        <v>-0.72000000000000064</v>
      </c>
      <c r="X3" s="5"/>
      <c r="Y3" s="5"/>
      <c r="Z3" s="5"/>
      <c r="AA3" s="5"/>
      <c r="AD3" s="4">
        <v>1</v>
      </c>
      <c r="AF3" s="4">
        <v>341</v>
      </c>
      <c r="AG3" s="4">
        <v>-22</v>
      </c>
      <c r="AH3" s="4">
        <v>-33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ht="15">
      <c r="A4" s="13">
        <v>43878</v>
      </c>
      <c r="B4" s="14" t="s">
        <v>209</v>
      </c>
      <c r="C4" s="14" t="s">
        <v>55</v>
      </c>
      <c r="D4" s="14">
        <v>2</v>
      </c>
      <c r="E4" s="14">
        <v>1</v>
      </c>
      <c r="F4" s="14">
        <v>1</v>
      </c>
      <c r="G4" s="14" t="s">
        <v>12</v>
      </c>
      <c r="H4" s="14" t="s">
        <v>13</v>
      </c>
      <c r="I4" s="14">
        <v>4.8099999999999997E-2</v>
      </c>
      <c r="J4" s="14">
        <v>0.51500000000000001</v>
      </c>
      <c r="K4" s="14">
        <v>6.71</v>
      </c>
      <c r="L4" s="14" t="s">
        <v>14</v>
      </c>
      <c r="M4" s="14" t="s">
        <v>13</v>
      </c>
      <c r="N4" s="14">
        <v>0.95299999999999996</v>
      </c>
      <c r="O4" s="14">
        <v>14.6</v>
      </c>
      <c r="P4" s="14">
        <v>350</v>
      </c>
      <c r="R4" s="4">
        <v>1.5</v>
      </c>
      <c r="S4" s="4">
        <v>1</v>
      </c>
      <c r="U4" s="4">
        <v>6.71</v>
      </c>
      <c r="V4" s="4">
        <v>-0.19000000000000039</v>
      </c>
      <c r="W4" s="4">
        <v>-0.28500000000000059</v>
      </c>
      <c r="X4" s="5"/>
      <c r="Y4" s="5"/>
      <c r="Z4" s="5"/>
      <c r="AA4" s="5"/>
      <c r="AD4" s="4">
        <v>1</v>
      </c>
      <c r="AF4" s="4">
        <v>350</v>
      </c>
      <c r="AG4" s="4">
        <v>-13</v>
      </c>
      <c r="AH4" s="4">
        <v>-19.5</v>
      </c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</row>
    <row r="5" spans="1:54" ht="15">
      <c r="A5" s="13">
        <v>43878</v>
      </c>
      <c r="B5" s="14" t="s">
        <v>209</v>
      </c>
      <c r="C5" s="14" t="s">
        <v>56</v>
      </c>
      <c r="D5" s="14">
        <v>3</v>
      </c>
      <c r="E5" s="14">
        <v>1</v>
      </c>
      <c r="F5" s="14">
        <v>1</v>
      </c>
      <c r="G5" s="14" t="s">
        <v>12</v>
      </c>
      <c r="H5" s="14" t="s">
        <v>13</v>
      </c>
      <c r="I5" s="14">
        <v>3.3799999999999997E-2</v>
      </c>
      <c r="J5" s="14">
        <v>0.47799999999999998</v>
      </c>
      <c r="K5" s="14">
        <v>6.18</v>
      </c>
      <c r="L5" s="14" t="s">
        <v>14</v>
      </c>
      <c r="M5" s="14" t="s">
        <v>13</v>
      </c>
      <c r="N5" s="14">
        <v>0.97599999999999998</v>
      </c>
      <c r="O5" s="14">
        <v>15</v>
      </c>
      <c r="P5" s="14">
        <v>359</v>
      </c>
      <c r="R5" s="4">
        <v>1.5</v>
      </c>
      <c r="S5" s="4">
        <v>1</v>
      </c>
      <c r="U5" s="4">
        <v>6.18</v>
      </c>
      <c r="V5" s="4">
        <v>-0.72000000000000064</v>
      </c>
      <c r="W5" s="4">
        <v>-1.080000000000001</v>
      </c>
      <c r="X5" s="5"/>
      <c r="Y5" s="5"/>
      <c r="AD5" s="4">
        <v>1</v>
      </c>
      <c r="AF5" s="4">
        <v>359</v>
      </c>
      <c r="AG5" s="4">
        <v>-4</v>
      </c>
      <c r="AH5" s="4">
        <v>-6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54" ht="15">
      <c r="A6" s="13">
        <v>43878</v>
      </c>
      <c r="B6" s="14" t="s">
        <v>209</v>
      </c>
      <c r="C6" s="14" t="s">
        <v>57</v>
      </c>
      <c r="D6" s="14">
        <v>4</v>
      </c>
      <c r="E6" s="14">
        <v>1</v>
      </c>
      <c r="F6" s="14">
        <v>1</v>
      </c>
      <c r="G6" s="14" t="s">
        <v>12</v>
      </c>
      <c r="H6" s="14" t="s">
        <v>13</v>
      </c>
      <c r="I6" s="14">
        <v>3.1E-2</v>
      </c>
      <c r="J6" s="14">
        <v>0.44900000000000001</v>
      </c>
      <c r="K6" s="14">
        <v>5.76</v>
      </c>
      <c r="L6" s="14" t="s">
        <v>14</v>
      </c>
      <c r="M6" s="14" t="s">
        <v>13</v>
      </c>
      <c r="N6" s="14">
        <v>0.94599999999999995</v>
      </c>
      <c r="O6" s="14">
        <v>14.5</v>
      </c>
      <c r="P6" s="14">
        <v>347</v>
      </c>
      <c r="R6" s="4">
        <v>1.5</v>
      </c>
      <c r="S6" s="4">
        <v>1</v>
      </c>
      <c r="U6" s="4">
        <v>5.76</v>
      </c>
      <c r="V6" s="4">
        <v>-1.1400000000000006</v>
      </c>
      <c r="W6" s="4">
        <v>-1.7100000000000009</v>
      </c>
      <c r="X6" s="5"/>
      <c r="Y6" s="5"/>
      <c r="Z6" s="15"/>
      <c r="AA6" s="15"/>
      <c r="AD6" s="4">
        <v>1</v>
      </c>
      <c r="AF6" s="4">
        <v>347</v>
      </c>
      <c r="AG6" s="4">
        <v>-16</v>
      </c>
      <c r="AH6" s="4">
        <v>-24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ht="15">
      <c r="A7" s="13">
        <v>43878</v>
      </c>
      <c r="B7" s="14" t="s">
        <v>209</v>
      </c>
      <c r="C7" s="14" t="s">
        <v>58</v>
      </c>
      <c r="D7" s="14">
        <v>5</v>
      </c>
      <c r="E7" s="14">
        <v>1</v>
      </c>
      <c r="F7" s="14">
        <v>1</v>
      </c>
      <c r="G7" s="14" t="s">
        <v>12</v>
      </c>
      <c r="H7" s="14" t="s">
        <v>13</v>
      </c>
      <c r="I7" s="14">
        <v>3.5299999999999998E-2</v>
      </c>
      <c r="J7" s="14">
        <v>0.51900000000000002</v>
      </c>
      <c r="K7" s="14">
        <v>6.75</v>
      </c>
      <c r="L7" s="14" t="s">
        <v>14</v>
      </c>
      <c r="M7" s="14" t="s">
        <v>13</v>
      </c>
      <c r="N7" s="14">
        <v>0.94499999999999995</v>
      </c>
      <c r="O7" s="14">
        <v>14.6</v>
      </c>
      <c r="P7" s="14">
        <v>348</v>
      </c>
      <c r="Q7" s="14"/>
      <c r="R7" s="4">
        <v>1.5</v>
      </c>
      <c r="S7" s="4">
        <v>1</v>
      </c>
      <c r="U7" s="4">
        <v>6.75</v>
      </c>
      <c r="V7" s="4">
        <v>-0.15000000000000036</v>
      </c>
      <c r="W7" s="4">
        <v>-0.22500000000000053</v>
      </c>
      <c r="X7" s="14"/>
      <c r="Y7" s="14"/>
      <c r="Z7" s="14"/>
      <c r="AA7" s="14"/>
      <c r="AB7" s="14"/>
      <c r="AC7" s="14"/>
      <c r="AD7" s="4">
        <v>1</v>
      </c>
      <c r="AF7" s="4">
        <v>348</v>
      </c>
      <c r="AG7" s="4">
        <v>-15</v>
      </c>
      <c r="AH7" s="4">
        <v>-22.5</v>
      </c>
    </row>
    <row r="8" spans="1:54" ht="1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54">
      <c r="A9" s="8"/>
      <c r="J9" s="4" t="s">
        <v>46</v>
      </c>
      <c r="K9" s="4">
        <f>AVERAGE(K3:K7)</f>
        <v>6.3639999999999999</v>
      </c>
      <c r="P9" s="4">
        <f>AVERAGE(P3:P7)</f>
        <v>349</v>
      </c>
      <c r="V9" s="4" t="s">
        <v>46</v>
      </c>
      <c r="W9" s="4">
        <f>AVERAGE(W3:W7)</f>
        <v>-0.8040000000000006</v>
      </c>
      <c r="AG9" s="4" t="s">
        <v>46</v>
      </c>
      <c r="AH9" s="4">
        <f>AVERAGE(AH3:AH7)</f>
        <v>-21</v>
      </c>
    </row>
    <row r="10" spans="1:54">
      <c r="A10" s="8"/>
      <c r="J10" s="4" t="s">
        <v>47</v>
      </c>
      <c r="K10" s="4">
        <f>STDEV(K3:K7)</f>
        <v>0.40942642806736362</v>
      </c>
      <c r="P10" s="4">
        <f>STDEV(P3:P7)</f>
        <v>6.5192024052026492</v>
      </c>
      <c r="V10" s="4" t="s">
        <v>47</v>
      </c>
      <c r="W10" s="4">
        <f>STDEV(W3:W7)</f>
        <v>0.61413964210104566</v>
      </c>
      <c r="AG10" s="4" t="s">
        <v>47</v>
      </c>
      <c r="AH10" s="4">
        <f>STDEV(AH3:AH7)</f>
        <v>9.7788036078039724</v>
      </c>
    </row>
    <row r="11" spans="1:54" ht="15" customHeight="1">
      <c r="J11" s="4" t="s">
        <v>48</v>
      </c>
      <c r="K11" s="4">
        <f>100*(K10/K9)</f>
        <v>6.4334762424161474</v>
      </c>
      <c r="P11" s="4">
        <f>100*(P10/P9)</f>
        <v>1.8679663052156588</v>
      </c>
      <c r="V11" s="4" t="s">
        <v>48</v>
      </c>
      <c r="W11" s="4">
        <f>100*(W10/W9)</f>
        <v>-76.385527624508114</v>
      </c>
      <c r="AG11" s="4" t="s">
        <v>48</v>
      </c>
      <c r="AH11" s="4">
        <f>100*(AH10/AH9)</f>
        <v>-46.565731465733201</v>
      </c>
    </row>
    <row r="12" spans="1:54" ht="15" customHeight="1"/>
    <row r="13" spans="1:54" ht="15" customHeight="1">
      <c r="A13" s="4" t="s">
        <v>183</v>
      </c>
    </row>
    <row r="14" spans="1:54" ht="15" customHeight="1">
      <c r="A14" s="13">
        <v>43878</v>
      </c>
      <c r="B14" s="14" t="s">
        <v>209</v>
      </c>
      <c r="C14" s="14" t="s">
        <v>59</v>
      </c>
      <c r="D14" s="14">
        <v>6</v>
      </c>
      <c r="E14" s="14">
        <v>1</v>
      </c>
      <c r="F14" s="14">
        <v>1</v>
      </c>
      <c r="G14" s="14" t="s">
        <v>12</v>
      </c>
      <c r="H14" s="14" t="s">
        <v>13</v>
      </c>
      <c r="I14" s="14">
        <v>3.7600000000000001E-2</v>
      </c>
      <c r="J14" s="14">
        <v>0.55200000000000005</v>
      </c>
      <c r="K14" s="14">
        <v>7.23</v>
      </c>
      <c r="L14" s="14" t="s">
        <v>14</v>
      </c>
      <c r="M14" s="14" t="s">
        <v>13</v>
      </c>
      <c r="N14" s="14">
        <v>1</v>
      </c>
      <c r="O14" s="14">
        <v>15.2</v>
      </c>
      <c r="P14" s="14">
        <v>364</v>
      </c>
      <c r="R14" s="4">
        <v>1.5</v>
      </c>
      <c r="S14" s="4">
        <v>1</v>
      </c>
      <c r="U14" s="4">
        <v>7.23</v>
      </c>
      <c r="V14" s="4">
        <v>0.33000000000000007</v>
      </c>
      <c r="W14" s="4">
        <v>0.49500000000000011</v>
      </c>
      <c r="X14" s="5"/>
      <c r="Y14" s="5"/>
      <c r="Z14" s="5"/>
      <c r="AA14" s="5"/>
      <c r="AD14" s="4">
        <v>1</v>
      </c>
      <c r="AF14" s="4">
        <v>364</v>
      </c>
      <c r="AG14" s="4">
        <v>1</v>
      </c>
      <c r="AH14" s="4">
        <v>1.5</v>
      </c>
    </row>
    <row r="15" spans="1:54" ht="15" customHeight="1">
      <c r="A15" s="13">
        <v>43878</v>
      </c>
      <c r="B15" s="14" t="s">
        <v>209</v>
      </c>
      <c r="C15" s="14" t="s">
        <v>60</v>
      </c>
      <c r="D15" s="14">
        <v>7</v>
      </c>
      <c r="E15" s="14">
        <v>1</v>
      </c>
      <c r="F15" s="14">
        <v>1</v>
      </c>
      <c r="G15" s="14" t="s">
        <v>12</v>
      </c>
      <c r="H15" s="14" t="s">
        <v>13</v>
      </c>
      <c r="I15" s="14">
        <v>3.9E-2</v>
      </c>
      <c r="J15" s="14">
        <v>0.59699999999999998</v>
      </c>
      <c r="K15" s="14">
        <v>7.88</v>
      </c>
      <c r="L15" s="14" t="s">
        <v>14</v>
      </c>
      <c r="M15" s="14" t="s">
        <v>13</v>
      </c>
      <c r="N15" s="14">
        <v>1.01</v>
      </c>
      <c r="O15" s="14">
        <v>15.6</v>
      </c>
      <c r="P15" s="14">
        <v>372</v>
      </c>
      <c r="R15" s="4">
        <v>1.5</v>
      </c>
      <c r="S15" s="4">
        <v>1</v>
      </c>
      <c r="U15" s="4">
        <v>7.88</v>
      </c>
      <c r="V15" s="4">
        <v>0.97999999999999954</v>
      </c>
      <c r="W15" s="4">
        <v>1.4699999999999993</v>
      </c>
      <c r="X15" s="5"/>
      <c r="Y15" s="5"/>
      <c r="Z15" s="5"/>
      <c r="AA15" s="5"/>
      <c r="AD15" s="4">
        <v>1</v>
      </c>
      <c r="AF15" s="4">
        <v>372</v>
      </c>
      <c r="AG15" s="4">
        <v>9</v>
      </c>
      <c r="AH15" s="4">
        <v>13.5</v>
      </c>
    </row>
    <row r="16" spans="1:54" ht="15" customHeight="1">
      <c r="A16" s="13">
        <v>43878</v>
      </c>
      <c r="B16" s="14" t="s">
        <v>209</v>
      </c>
      <c r="C16" s="14" t="s">
        <v>61</v>
      </c>
      <c r="D16" s="14">
        <v>8</v>
      </c>
      <c r="E16" s="14">
        <v>1</v>
      </c>
      <c r="F16" s="14">
        <v>1</v>
      </c>
      <c r="G16" s="14" t="s">
        <v>12</v>
      </c>
      <c r="H16" s="14" t="s">
        <v>13</v>
      </c>
      <c r="I16" s="14">
        <v>4.1000000000000002E-2</v>
      </c>
      <c r="J16" s="14">
        <v>0.61299999999999999</v>
      </c>
      <c r="K16" s="14">
        <v>8.1</v>
      </c>
      <c r="L16" s="14" t="s">
        <v>14</v>
      </c>
      <c r="M16" s="14" t="s">
        <v>13</v>
      </c>
      <c r="N16" s="14">
        <v>1.06</v>
      </c>
      <c r="O16" s="14">
        <v>16.399999999999999</v>
      </c>
      <c r="P16" s="14">
        <v>391</v>
      </c>
      <c r="R16" s="4">
        <v>1.5</v>
      </c>
      <c r="S16" s="4">
        <v>1</v>
      </c>
      <c r="U16" s="4">
        <v>8.1</v>
      </c>
      <c r="V16" s="4">
        <v>1.1999999999999993</v>
      </c>
      <c r="W16" s="4">
        <v>1.7999999999999989</v>
      </c>
      <c r="X16" s="5"/>
      <c r="Y16" s="5"/>
      <c r="AD16" s="4">
        <v>1</v>
      </c>
      <c r="AF16" s="4">
        <v>391</v>
      </c>
      <c r="AG16" s="4">
        <v>28</v>
      </c>
      <c r="AH16" s="4">
        <v>42</v>
      </c>
    </row>
    <row r="17" spans="1:34" ht="15" customHeight="1">
      <c r="A17" s="13">
        <v>43878</v>
      </c>
      <c r="B17" s="14" t="s">
        <v>209</v>
      </c>
      <c r="C17" s="14" t="s">
        <v>62</v>
      </c>
      <c r="D17" s="14">
        <v>9</v>
      </c>
      <c r="E17" s="14">
        <v>1</v>
      </c>
      <c r="F17" s="14">
        <v>1</v>
      </c>
      <c r="G17" s="14" t="s">
        <v>12</v>
      </c>
      <c r="H17" s="14" t="s">
        <v>13</v>
      </c>
      <c r="I17" s="14">
        <v>4.1799999999999997E-2</v>
      </c>
      <c r="J17" s="14">
        <v>0.70899999999999996</v>
      </c>
      <c r="K17" s="14">
        <v>9.48</v>
      </c>
      <c r="L17" s="14" t="s">
        <v>14</v>
      </c>
      <c r="M17" s="14" t="s">
        <v>13</v>
      </c>
      <c r="N17" s="14">
        <v>1.1599999999999999</v>
      </c>
      <c r="O17" s="14">
        <v>17.2</v>
      </c>
      <c r="P17" s="14">
        <v>411</v>
      </c>
      <c r="R17" s="4">
        <v>1.5</v>
      </c>
      <c r="S17" s="4">
        <v>1</v>
      </c>
      <c r="U17" s="4">
        <v>9.48</v>
      </c>
      <c r="V17" s="4">
        <v>2.58</v>
      </c>
      <c r="W17" s="4">
        <v>3.87</v>
      </c>
      <c r="X17" s="5"/>
      <c r="Y17" s="5"/>
      <c r="Z17" s="15"/>
      <c r="AA17" s="15"/>
      <c r="AD17" s="4">
        <v>1</v>
      </c>
      <c r="AF17" s="4">
        <v>411</v>
      </c>
      <c r="AG17" s="4">
        <v>48</v>
      </c>
      <c r="AH17" s="4">
        <v>72</v>
      </c>
    </row>
    <row r="18" spans="1:34" ht="15" customHeight="1">
      <c r="A18" s="13">
        <v>43878</v>
      </c>
      <c r="B18" s="14" t="s">
        <v>209</v>
      </c>
      <c r="C18" s="14" t="s">
        <v>63</v>
      </c>
      <c r="D18" s="14">
        <v>10</v>
      </c>
      <c r="E18" s="14">
        <v>1</v>
      </c>
      <c r="F18" s="14">
        <v>1</v>
      </c>
      <c r="G18" s="14" t="s">
        <v>12</v>
      </c>
      <c r="H18" s="14" t="s">
        <v>13</v>
      </c>
      <c r="I18" s="14">
        <v>5.6300000000000003E-2</v>
      </c>
      <c r="J18" s="14">
        <v>1.1399999999999999</v>
      </c>
      <c r="K18" s="14">
        <v>15.8</v>
      </c>
      <c r="L18" s="14" t="s">
        <v>14</v>
      </c>
      <c r="M18" s="14" t="s">
        <v>13</v>
      </c>
      <c r="N18" s="14">
        <v>1.39</v>
      </c>
      <c r="O18" s="14">
        <v>21.4</v>
      </c>
      <c r="P18" s="14">
        <v>508</v>
      </c>
      <c r="R18" s="4">
        <v>1.5</v>
      </c>
      <c r="S18" s="4">
        <v>1</v>
      </c>
      <c r="U18" s="4">
        <v>15.8</v>
      </c>
      <c r="V18" s="4">
        <v>8.9</v>
      </c>
      <c r="W18" s="4">
        <v>13.350000000000001</v>
      </c>
      <c r="X18" s="14"/>
      <c r="Y18" s="14"/>
      <c r="Z18" s="14"/>
      <c r="AA18" s="14"/>
      <c r="AB18" s="14"/>
      <c r="AC18" s="14"/>
      <c r="AD18" s="4">
        <v>1</v>
      </c>
      <c r="AF18" s="4">
        <v>508</v>
      </c>
      <c r="AG18" s="4">
        <v>145</v>
      </c>
      <c r="AH18" s="4">
        <v>217.5</v>
      </c>
    </row>
    <row r="19" spans="1:34" ht="15" customHeight="1">
      <c r="A19" s="13">
        <v>43878</v>
      </c>
      <c r="B19" s="14" t="s">
        <v>209</v>
      </c>
      <c r="C19" s="14" t="s">
        <v>158</v>
      </c>
      <c r="D19" s="14">
        <v>11</v>
      </c>
      <c r="E19" s="14">
        <v>1</v>
      </c>
      <c r="F19" s="14">
        <v>1</v>
      </c>
      <c r="G19" s="14" t="s">
        <v>12</v>
      </c>
      <c r="H19" s="14" t="s">
        <v>13</v>
      </c>
      <c r="I19" s="14">
        <v>8.9700000000000002E-2</v>
      </c>
      <c r="J19" s="14">
        <v>1.87</v>
      </c>
      <c r="K19" s="14">
        <v>27.1</v>
      </c>
      <c r="L19" s="14" t="s">
        <v>14</v>
      </c>
      <c r="M19" s="14" t="s">
        <v>13</v>
      </c>
      <c r="N19" s="14">
        <v>1.83</v>
      </c>
      <c r="O19" s="14">
        <v>28</v>
      </c>
      <c r="P19" s="14">
        <v>661</v>
      </c>
      <c r="R19" s="4">
        <v>1.5</v>
      </c>
      <c r="S19" s="4">
        <v>1</v>
      </c>
      <c r="U19" s="4">
        <v>27.1</v>
      </c>
      <c r="V19" s="4">
        <v>20.200000000000003</v>
      </c>
      <c r="W19" s="4">
        <v>30.300000000000004</v>
      </c>
      <c r="X19" s="5"/>
      <c r="Y19" s="5"/>
      <c r="Z19" s="5"/>
      <c r="AA19" s="5"/>
      <c r="AD19" s="4">
        <v>1</v>
      </c>
      <c r="AF19" s="4">
        <v>661</v>
      </c>
      <c r="AG19" s="4">
        <v>298</v>
      </c>
      <c r="AH19" s="4">
        <v>447</v>
      </c>
    </row>
    <row r="20" spans="1:34" ht="15" customHeight="1">
      <c r="A20" s="13">
        <v>43878</v>
      </c>
      <c r="B20" s="14" t="s">
        <v>209</v>
      </c>
      <c r="C20" s="14" t="s">
        <v>159</v>
      </c>
      <c r="D20" s="14">
        <v>12</v>
      </c>
      <c r="E20" s="14">
        <v>1</v>
      </c>
      <c r="F20" s="14">
        <v>1</v>
      </c>
      <c r="G20" s="14" t="s">
        <v>12</v>
      </c>
      <c r="H20" s="14" t="s">
        <v>13</v>
      </c>
      <c r="I20" s="14">
        <v>0.183</v>
      </c>
      <c r="J20" s="14">
        <v>3.33</v>
      </c>
      <c r="K20" s="14">
        <v>51.5</v>
      </c>
      <c r="L20" s="14" t="s">
        <v>14</v>
      </c>
      <c r="M20" s="14" t="s">
        <v>13</v>
      </c>
      <c r="N20" s="14">
        <v>2.6</v>
      </c>
      <c r="O20" s="14">
        <v>39.9</v>
      </c>
      <c r="P20" s="14">
        <v>930</v>
      </c>
      <c r="R20" s="4">
        <v>1.5</v>
      </c>
      <c r="S20" s="4">
        <v>1</v>
      </c>
      <c r="U20" s="4">
        <v>51.5</v>
      </c>
      <c r="V20" s="4">
        <v>44.6</v>
      </c>
      <c r="W20" s="4">
        <v>66.900000000000006</v>
      </c>
      <c r="X20" s="5"/>
      <c r="Y20" s="5"/>
      <c r="Z20" s="5"/>
      <c r="AA20" s="5"/>
      <c r="AD20" s="4">
        <v>1</v>
      </c>
      <c r="AF20" s="4">
        <v>930</v>
      </c>
      <c r="AG20" s="4">
        <v>567</v>
      </c>
      <c r="AH20" s="4">
        <v>850.5</v>
      </c>
    </row>
    <row r="21" spans="1:34" ht="15" customHeight="1">
      <c r="A21" s="13">
        <v>43878</v>
      </c>
      <c r="B21" s="14" t="s">
        <v>209</v>
      </c>
      <c r="C21" s="14" t="s">
        <v>160</v>
      </c>
      <c r="D21" s="14">
        <v>13</v>
      </c>
      <c r="E21" s="14">
        <v>1</v>
      </c>
      <c r="F21" s="14">
        <v>1</v>
      </c>
      <c r="G21" s="14" t="s">
        <v>12</v>
      </c>
      <c r="H21" s="14" t="s">
        <v>13</v>
      </c>
      <c r="I21" s="14">
        <v>0.255</v>
      </c>
      <c r="J21" s="14">
        <v>4.83</v>
      </c>
      <c r="K21" s="14">
        <v>79.3</v>
      </c>
      <c r="L21" s="14" t="s">
        <v>14</v>
      </c>
      <c r="M21" s="14" t="s">
        <v>13</v>
      </c>
      <c r="N21" s="14">
        <v>3.35</v>
      </c>
      <c r="O21" s="14">
        <v>51.5</v>
      </c>
      <c r="P21" s="14">
        <v>1190</v>
      </c>
      <c r="R21" s="4">
        <v>1.5</v>
      </c>
      <c r="S21" s="4">
        <v>1</v>
      </c>
      <c r="U21" s="4">
        <v>79.3</v>
      </c>
      <c r="V21" s="4">
        <v>72.399999999999991</v>
      </c>
      <c r="W21" s="4">
        <v>108.6</v>
      </c>
      <c r="X21" s="5"/>
      <c r="Y21" s="5"/>
      <c r="AD21" s="4">
        <v>1</v>
      </c>
      <c r="AF21" s="4">
        <v>1190</v>
      </c>
      <c r="AG21" s="4">
        <v>827</v>
      </c>
      <c r="AH21" s="4">
        <v>1240.5</v>
      </c>
    </row>
    <row r="22" spans="1:34" ht="15" customHeight="1"/>
    <row r="23" spans="1:34" ht="15" customHeight="1">
      <c r="H23" s="4" t="s">
        <v>184</v>
      </c>
      <c r="I23" s="4" t="s">
        <v>185</v>
      </c>
      <c r="J23" s="4" t="s">
        <v>187</v>
      </c>
      <c r="K23" s="4" t="s">
        <v>186</v>
      </c>
      <c r="L23" s="4" t="s">
        <v>188</v>
      </c>
    </row>
    <row r="24" spans="1:34" ht="15" customHeight="1">
      <c r="H24" s="4">
        <v>0</v>
      </c>
      <c r="I24" s="4">
        <f>(H24*1000)/(15000+H24)</f>
        <v>0</v>
      </c>
      <c r="K24" s="4">
        <f t="shared" ref="K24:K31" si="0">(H24*10000)/(15000+H24)</f>
        <v>0</v>
      </c>
    </row>
    <row r="25" spans="1:34" ht="15" customHeight="1">
      <c r="H25" s="4">
        <v>25</v>
      </c>
      <c r="I25" s="4">
        <f>(H25*1000)/(15000+H25)</f>
        <v>1.6638935108153079</v>
      </c>
      <c r="K25" s="4">
        <f>(H25*10000)/(15000+H25)</f>
        <v>16.638935108153078</v>
      </c>
    </row>
    <row r="26" spans="1:34" ht="15" customHeight="1">
      <c r="H26" s="4">
        <v>50</v>
      </c>
      <c r="I26" s="4">
        <f t="shared" ref="I26:I31" si="1">(H26*1000)/(15000+H26)</f>
        <v>3.3222591362126246</v>
      </c>
      <c r="K26" s="4">
        <f t="shared" si="0"/>
        <v>33.222591362126245</v>
      </c>
    </row>
    <row r="27" spans="1:34" ht="15" customHeight="1">
      <c r="H27" s="4">
        <v>100</v>
      </c>
      <c r="I27" s="4">
        <f t="shared" si="1"/>
        <v>6.6225165562913908</v>
      </c>
      <c r="J27" s="4">
        <f t="shared" ref="J27:J31" si="2">J17</f>
        <v>0.70899999999999996</v>
      </c>
      <c r="K27" s="4">
        <f t="shared" si="0"/>
        <v>66.225165562913901</v>
      </c>
      <c r="L27" s="4">
        <f t="shared" ref="L27:L31" si="3">O17</f>
        <v>17.2</v>
      </c>
    </row>
    <row r="28" spans="1:34" ht="15" customHeight="1">
      <c r="H28" s="4">
        <v>250</v>
      </c>
      <c r="I28" s="4">
        <f t="shared" si="1"/>
        <v>16.393442622950818</v>
      </c>
      <c r="J28" s="4">
        <f t="shared" si="2"/>
        <v>1.1399999999999999</v>
      </c>
      <c r="K28" s="4">
        <f t="shared" si="0"/>
        <v>163.9344262295082</v>
      </c>
      <c r="L28" s="4">
        <f t="shared" si="3"/>
        <v>21.4</v>
      </c>
    </row>
    <row r="29" spans="1:34" ht="15" customHeight="1">
      <c r="H29" s="4">
        <v>500</v>
      </c>
      <c r="I29" s="4">
        <f t="shared" si="1"/>
        <v>32.258064516129032</v>
      </c>
      <c r="J29" s="4">
        <f t="shared" si="2"/>
        <v>1.87</v>
      </c>
      <c r="K29" s="4">
        <f t="shared" si="0"/>
        <v>322.58064516129031</v>
      </c>
      <c r="L29" s="4">
        <f t="shared" si="3"/>
        <v>28</v>
      </c>
    </row>
    <row r="30" spans="1:34" ht="15" customHeight="1">
      <c r="H30" s="4">
        <v>1000</v>
      </c>
      <c r="I30" s="4">
        <f t="shared" si="1"/>
        <v>62.5</v>
      </c>
      <c r="J30" s="4">
        <f t="shared" si="2"/>
        <v>3.33</v>
      </c>
      <c r="K30" s="4">
        <f t="shared" si="0"/>
        <v>625</v>
      </c>
      <c r="L30" s="4">
        <f t="shared" si="3"/>
        <v>39.9</v>
      </c>
    </row>
    <row r="31" spans="1:34" ht="15" customHeight="1">
      <c r="H31" s="4">
        <v>1500</v>
      </c>
      <c r="I31" s="4">
        <f t="shared" si="1"/>
        <v>90.909090909090907</v>
      </c>
      <c r="J31" s="4">
        <f t="shared" si="2"/>
        <v>4.83</v>
      </c>
      <c r="K31" s="4">
        <f t="shared" si="0"/>
        <v>909.09090909090912</v>
      </c>
      <c r="L31" s="4">
        <f t="shared" si="3"/>
        <v>51.5</v>
      </c>
    </row>
    <row r="32" spans="1:34" ht="15" customHeight="1"/>
    <row r="33" spans="1:38" ht="15" customHeight="1">
      <c r="H33" s="4" t="s">
        <v>189</v>
      </c>
    </row>
    <row r="34" spans="1:38" ht="15" customHeight="1">
      <c r="I34" s="4" t="s">
        <v>190</v>
      </c>
      <c r="J34" s="4">
        <f>INTERCEPT(J24:J31,I24:I31)</f>
        <v>0.33730545049096916</v>
      </c>
      <c r="L34" s="4">
        <f>INTERCEPT(L24:L31,K24:K31)</f>
        <v>14.70190609898459</v>
      </c>
    </row>
    <row r="35" spans="1:38" ht="15" customHeight="1">
      <c r="I35" s="4" t="s">
        <v>191</v>
      </c>
      <c r="J35" s="4">
        <f>SLOPE(J24:J31,I24:I31)</f>
        <v>4.884186613212075E-2</v>
      </c>
      <c r="L35" s="4">
        <f>SLOPE(L24:L30,K24:K30)</f>
        <v>4.0517218132899616E-2</v>
      </c>
    </row>
    <row r="36" spans="1:38" ht="15" customHeight="1"/>
    <row r="37" spans="1:38" ht="15" customHeight="1">
      <c r="H37" s="4" t="s">
        <v>192</v>
      </c>
    </row>
    <row r="38" spans="1:38" ht="15" customHeight="1">
      <c r="J38" s="4">
        <f>-1*((0-J34)/J35)</f>
        <v>6.9060721303836701</v>
      </c>
      <c r="L38" s="4">
        <f>-1*((0-L34)/L35)</f>
        <v>362.8557629687507</v>
      </c>
    </row>
    <row r="39" spans="1:38" ht="15" customHeight="1"/>
    <row r="40" spans="1:38" ht="15" customHeight="1"/>
    <row r="41" spans="1:38" ht="15" customHeight="1"/>
    <row r="42" spans="1:38" ht="15" customHeight="1"/>
    <row r="43" spans="1:38" ht="15" customHeight="1"/>
    <row r="44" spans="1:38" ht="15" customHeight="1"/>
    <row r="45" spans="1:38">
      <c r="A45" s="8" t="s">
        <v>49</v>
      </c>
    </row>
    <row r="46" spans="1:38" ht="15">
      <c r="A46" s="13">
        <v>43878</v>
      </c>
      <c r="B46" s="14" t="s">
        <v>209</v>
      </c>
      <c r="C46" s="14" t="s">
        <v>161</v>
      </c>
      <c r="D46" s="14">
        <v>14</v>
      </c>
      <c r="E46" s="14">
        <v>1</v>
      </c>
      <c r="F46" s="14">
        <v>1</v>
      </c>
      <c r="G46" s="14" t="s">
        <v>12</v>
      </c>
      <c r="H46" s="14" t="s">
        <v>13</v>
      </c>
      <c r="I46" s="14">
        <v>7.8299999999999995E-2</v>
      </c>
      <c r="J46" s="14">
        <v>1.63</v>
      </c>
      <c r="K46" s="14">
        <v>23.3</v>
      </c>
      <c r="L46" s="14" t="s">
        <v>14</v>
      </c>
      <c r="M46" s="14" t="s">
        <v>13</v>
      </c>
      <c r="N46" s="14">
        <v>1.7</v>
      </c>
      <c r="O46" s="14">
        <v>26</v>
      </c>
      <c r="P46" s="14">
        <v>615</v>
      </c>
      <c r="Q46" s="14"/>
      <c r="R46" s="4">
        <v>1.5</v>
      </c>
      <c r="S46" s="4">
        <v>1</v>
      </c>
      <c r="U46" s="4">
        <v>23.3</v>
      </c>
      <c r="V46" s="4">
        <v>16.399999999999999</v>
      </c>
      <c r="W46" s="4">
        <v>24.599999999999998</v>
      </c>
      <c r="X46" s="5"/>
      <c r="Y46" s="5"/>
      <c r="Z46" s="15"/>
      <c r="AA46" s="15"/>
      <c r="AD46" s="4">
        <v>1</v>
      </c>
      <c r="AF46" s="4">
        <v>615</v>
      </c>
      <c r="AG46" s="4">
        <v>252</v>
      </c>
      <c r="AH46" s="4">
        <v>378</v>
      </c>
      <c r="AI46" s="5"/>
      <c r="AJ46" s="14"/>
      <c r="AK46" s="14"/>
      <c r="AL46" s="14"/>
    </row>
    <row r="47" spans="1:38" ht="15">
      <c r="A47" s="13">
        <v>43878</v>
      </c>
      <c r="B47" s="14" t="s">
        <v>209</v>
      </c>
      <c r="C47" s="14" t="s">
        <v>162</v>
      </c>
      <c r="D47" s="14">
        <v>15</v>
      </c>
      <c r="E47" s="14">
        <v>1</v>
      </c>
      <c r="F47" s="14">
        <v>1</v>
      </c>
      <c r="G47" s="14" t="s">
        <v>12</v>
      </c>
      <c r="H47" s="14" t="s">
        <v>13</v>
      </c>
      <c r="I47" s="14">
        <v>7.8600000000000003E-2</v>
      </c>
      <c r="J47" s="14">
        <v>1.63</v>
      </c>
      <c r="K47" s="14">
        <v>23.3</v>
      </c>
      <c r="L47" s="14" t="s">
        <v>14</v>
      </c>
      <c r="M47" s="14" t="s">
        <v>13</v>
      </c>
      <c r="N47" s="14">
        <v>1.72</v>
      </c>
      <c r="O47" s="14">
        <v>26.3</v>
      </c>
      <c r="P47" s="14">
        <v>621</v>
      </c>
      <c r="Q47" s="14"/>
      <c r="R47" s="4">
        <v>1.5</v>
      </c>
      <c r="S47" s="4">
        <v>1</v>
      </c>
      <c r="U47" s="4">
        <v>23.3</v>
      </c>
      <c r="V47" s="4">
        <v>16.399999999999999</v>
      </c>
      <c r="W47" s="4">
        <v>24.599999999999998</v>
      </c>
      <c r="AB47" s="15"/>
      <c r="AC47" s="15"/>
      <c r="AD47" s="4">
        <v>1</v>
      </c>
      <c r="AF47" s="4">
        <v>621</v>
      </c>
      <c r="AG47" s="4">
        <v>258</v>
      </c>
      <c r="AH47" s="4">
        <v>387</v>
      </c>
      <c r="AJ47" s="14"/>
      <c r="AK47" s="14"/>
      <c r="AL47" s="14"/>
    </row>
    <row r="48" spans="1:38" ht="15">
      <c r="A48" s="13">
        <v>43878</v>
      </c>
      <c r="B48" s="14" t="s">
        <v>209</v>
      </c>
      <c r="C48" s="14" t="s">
        <v>163</v>
      </c>
      <c r="D48" s="14">
        <v>16</v>
      </c>
      <c r="E48" s="14">
        <v>1</v>
      </c>
      <c r="F48" s="14">
        <v>1</v>
      </c>
      <c r="G48" s="14" t="s">
        <v>12</v>
      </c>
      <c r="H48" s="14" t="s">
        <v>13</v>
      </c>
      <c r="I48" s="14">
        <v>7.9100000000000004E-2</v>
      </c>
      <c r="J48" s="14">
        <v>1.7</v>
      </c>
      <c r="K48" s="14">
        <v>24.4</v>
      </c>
      <c r="L48" s="14" t="s">
        <v>14</v>
      </c>
      <c r="M48" s="14" t="s">
        <v>13</v>
      </c>
      <c r="N48" s="14">
        <v>1.68</v>
      </c>
      <c r="O48" s="14">
        <v>25.8</v>
      </c>
      <c r="P48" s="14">
        <v>609</v>
      </c>
      <c r="Q48" s="14"/>
      <c r="R48" s="4">
        <v>1.5</v>
      </c>
      <c r="S48" s="4">
        <v>1</v>
      </c>
      <c r="U48" s="4">
        <v>24.4</v>
      </c>
      <c r="V48" s="4">
        <v>17.5</v>
      </c>
      <c r="W48" s="4">
        <v>26.25</v>
      </c>
      <c r="X48" s="5"/>
      <c r="Y48" s="5"/>
      <c r="AB48" s="5"/>
      <c r="AC48" s="5"/>
      <c r="AD48" s="4">
        <v>1</v>
      </c>
      <c r="AF48" s="4">
        <v>609</v>
      </c>
      <c r="AG48" s="4">
        <v>246</v>
      </c>
      <c r="AH48" s="4">
        <v>369</v>
      </c>
      <c r="AI48" s="5"/>
      <c r="AJ48" s="14"/>
      <c r="AK48" s="14"/>
      <c r="AL48" s="14"/>
    </row>
    <row r="49" spans="1:35" ht="15">
      <c r="A49" s="13">
        <v>43878</v>
      </c>
      <c r="B49" s="14" t="s">
        <v>209</v>
      </c>
      <c r="C49" s="14" t="s">
        <v>164</v>
      </c>
      <c r="D49" s="14">
        <v>17</v>
      </c>
      <c r="E49" s="14">
        <v>1</v>
      </c>
      <c r="F49" s="14">
        <v>1</v>
      </c>
      <c r="G49" s="14" t="s">
        <v>12</v>
      </c>
      <c r="H49" s="14" t="s">
        <v>13</v>
      </c>
      <c r="I49" s="14">
        <v>7.6899999999999996E-2</v>
      </c>
      <c r="J49" s="14">
        <v>1.62</v>
      </c>
      <c r="K49" s="14">
        <v>23.2</v>
      </c>
      <c r="L49" s="14" t="s">
        <v>14</v>
      </c>
      <c r="M49" s="14" t="s">
        <v>13</v>
      </c>
      <c r="N49" s="14">
        <v>1.65</v>
      </c>
      <c r="O49" s="14">
        <v>25.2</v>
      </c>
      <c r="P49" s="14">
        <v>595</v>
      </c>
      <c r="Q49" s="14"/>
      <c r="R49" s="4">
        <v>1.5</v>
      </c>
      <c r="S49" s="4">
        <v>1</v>
      </c>
      <c r="U49" s="4">
        <v>23.2</v>
      </c>
      <c r="V49" s="4">
        <v>16.299999999999997</v>
      </c>
      <c r="W49" s="4">
        <v>24.449999999999996</v>
      </c>
      <c r="X49" s="14"/>
      <c r="Y49" s="14"/>
      <c r="Z49" s="14"/>
      <c r="AA49" s="14"/>
      <c r="AB49" s="14"/>
      <c r="AC49" s="14"/>
      <c r="AD49" s="4">
        <v>1</v>
      </c>
      <c r="AF49" s="4">
        <v>595</v>
      </c>
      <c r="AG49" s="4">
        <v>232</v>
      </c>
      <c r="AH49" s="4">
        <v>348</v>
      </c>
      <c r="AI49" s="14"/>
    </row>
    <row r="50" spans="1:35" ht="15">
      <c r="A50" s="13">
        <v>43878</v>
      </c>
      <c r="B50" s="14" t="s">
        <v>209</v>
      </c>
      <c r="C50" s="14" t="s">
        <v>165</v>
      </c>
      <c r="D50" s="14">
        <v>18</v>
      </c>
      <c r="E50" s="14">
        <v>1</v>
      </c>
      <c r="F50" s="14">
        <v>1</v>
      </c>
      <c r="G50" s="14" t="s">
        <v>12</v>
      </c>
      <c r="H50" s="14" t="s">
        <v>13</v>
      </c>
      <c r="I50" s="14">
        <v>7.8299999999999995E-2</v>
      </c>
      <c r="J50" s="14">
        <v>1.63</v>
      </c>
      <c r="K50" s="14">
        <v>23.3</v>
      </c>
      <c r="L50" s="14" t="s">
        <v>14</v>
      </c>
      <c r="M50" s="14" t="s">
        <v>13</v>
      </c>
      <c r="N50" s="14">
        <v>1.68</v>
      </c>
      <c r="O50" s="14">
        <v>25.7</v>
      </c>
      <c r="P50" s="14">
        <v>607</v>
      </c>
      <c r="Q50" s="14"/>
      <c r="R50" s="4">
        <v>1.5</v>
      </c>
      <c r="S50" s="4">
        <v>1</v>
      </c>
      <c r="U50" s="4">
        <v>23.3</v>
      </c>
      <c r="V50" s="4">
        <v>16.399999999999999</v>
      </c>
      <c r="W50" s="4">
        <v>24.599999999999998</v>
      </c>
      <c r="X50" s="14"/>
      <c r="Y50" s="14"/>
      <c r="Z50" s="14"/>
      <c r="AA50" s="14"/>
      <c r="AB50" s="14"/>
      <c r="AC50" s="14"/>
      <c r="AD50" s="4">
        <v>1</v>
      </c>
      <c r="AF50" s="4">
        <v>607</v>
      </c>
      <c r="AG50" s="4">
        <v>244</v>
      </c>
      <c r="AH50" s="4">
        <v>366</v>
      </c>
      <c r="AI50" s="14"/>
    </row>
    <row r="51" spans="1:35" ht="1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V51" s="14"/>
      <c r="W51" s="14"/>
      <c r="X51" s="14"/>
      <c r="Y51" s="14"/>
      <c r="Z51" s="14"/>
      <c r="AA51" s="14"/>
    </row>
    <row r="52" spans="1:35" ht="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V52" s="14"/>
      <c r="W52" s="14"/>
      <c r="X52" s="14"/>
      <c r="Y52" s="14"/>
      <c r="Z52" s="14"/>
      <c r="AA52" s="14"/>
    </row>
    <row r="53" spans="1:35">
      <c r="A53" s="8"/>
      <c r="V53" s="4" t="s">
        <v>50</v>
      </c>
      <c r="W53" s="4">
        <v>40</v>
      </c>
      <c r="AG53" s="4" t="s">
        <v>50</v>
      </c>
      <c r="AH53" s="4">
        <v>400</v>
      </c>
    </row>
    <row r="54" spans="1:35">
      <c r="A54" s="8"/>
      <c r="V54" s="4" t="s">
        <v>46</v>
      </c>
      <c r="W54" s="4">
        <f>AVERAGE(W46:W50)</f>
        <v>24.899999999999995</v>
      </c>
      <c r="AG54" s="4" t="s">
        <v>46</v>
      </c>
      <c r="AH54" s="4">
        <f>AVERAGE(AH46:AH50)</f>
        <v>369.6</v>
      </c>
    </row>
    <row r="55" spans="1:35">
      <c r="A55" s="8"/>
      <c r="V55" s="4" t="s">
        <v>47</v>
      </c>
      <c r="W55" s="4">
        <f>STDEV(W46:W50)</f>
        <v>0.75746287037715698</v>
      </c>
      <c r="AG55" s="4" t="s">
        <v>47</v>
      </c>
      <c r="AH55" s="4">
        <f>STDEV(AH46:AH50)</f>
        <v>14.604793733565701</v>
      </c>
    </row>
    <row r="56" spans="1:35">
      <c r="A56" s="8"/>
      <c r="V56" s="4" t="s">
        <v>48</v>
      </c>
      <c r="W56" s="4">
        <f>100*(W55/W54)</f>
        <v>3.0420195597476192</v>
      </c>
      <c r="AG56" s="4" t="s">
        <v>48</v>
      </c>
      <c r="AH56" s="4">
        <f>100*(AH55/AH54)</f>
        <v>3.9515134560513263</v>
      </c>
    </row>
    <row r="57" spans="1:35">
      <c r="A57" s="8"/>
      <c r="V57" s="4" t="s">
        <v>51</v>
      </c>
      <c r="W57" s="4">
        <f>100*(W54-W53)/W53</f>
        <v>-37.750000000000014</v>
      </c>
      <c r="AG57" s="4" t="s">
        <v>51</v>
      </c>
      <c r="AH57" s="4">
        <f>100*(AH54-AH53)/AH53</f>
        <v>-7.5999999999999943</v>
      </c>
    </row>
    <row r="58" spans="1:35">
      <c r="A58" s="8"/>
      <c r="V58" s="4" t="s">
        <v>199</v>
      </c>
      <c r="W58" s="4">
        <f>100*W54/W53</f>
        <v>62.249999999999986</v>
      </c>
      <c r="AG58" s="4" t="s">
        <v>199</v>
      </c>
      <c r="AH58" s="4">
        <f>100*AH54/AH53</f>
        <v>92.4</v>
      </c>
    </row>
    <row r="59" spans="1:35">
      <c r="A59" s="8"/>
    </row>
    <row r="60" spans="1:35">
      <c r="A60" s="4" t="s">
        <v>52</v>
      </c>
    </row>
    <row r="61" spans="1:35" s="14" customFormat="1" ht="15">
      <c r="A61" s="13"/>
      <c r="R61" s="4"/>
      <c r="S61" s="4"/>
      <c r="T61" s="4"/>
      <c r="U61" s="4"/>
      <c r="V61" s="4"/>
      <c r="W61" s="4"/>
      <c r="X61" s="5"/>
      <c r="Y61" s="5"/>
      <c r="Z61" s="4"/>
      <c r="AA61" s="4"/>
      <c r="AB61" s="5"/>
      <c r="AC61" s="5"/>
      <c r="AD61" s="4"/>
      <c r="AE61" s="4"/>
      <c r="AF61" s="4"/>
      <c r="AG61" s="4"/>
      <c r="AH61" s="4"/>
    </row>
    <row r="62" spans="1:35" s="14" customFormat="1" ht="15">
      <c r="A62" s="13"/>
      <c r="R62" s="4"/>
      <c r="S62" s="4"/>
      <c r="T62" s="4"/>
      <c r="U62" s="4"/>
      <c r="V62" s="4"/>
      <c r="W62" s="4"/>
      <c r="AD62" s="4"/>
      <c r="AE62" s="4"/>
      <c r="AF62" s="4"/>
      <c r="AG62" s="4"/>
      <c r="AH62" s="4"/>
    </row>
    <row r="63" spans="1:35" s="14" customFormat="1" ht="15">
      <c r="A63" s="13"/>
      <c r="R63" s="4"/>
      <c r="S63" s="4"/>
      <c r="T63" s="4"/>
      <c r="U63" s="4"/>
      <c r="V63" s="4"/>
      <c r="W63" s="4"/>
      <c r="AD63" s="4"/>
      <c r="AE63" s="4"/>
      <c r="AF63" s="4"/>
      <c r="AG63" s="4"/>
      <c r="AH63" s="4"/>
    </row>
    <row r="64" spans="1:35" s="14" customFormat="1" ht="15">
      <c r="A64" s="13"/>
      <c r="R64" s="4"/>
      <c r="S64" s="4"/>
      <c r="T64" s="4"/>
      <c r="U64" s="4"/>
      <c r="V64" s="4"/>
      <c r="W64" s="4"/>
      <c r="AD64" s="4"/>
      <c r="AE64" s="4"/>
      <c r="AF64" s="4"/>
      <c r="AG64" s="4"/>
      <c r="AH64" s="4"/>
    </row>
    <row r="65" spans="1:34" s="14" customFormat="1" ht="15">
      <c r="A65" s="13"/>
      <c r="R65" s="4"/>
      <c r="S65" s="4"/>
      <c r="T65" s="4"/>
      <c r="U65" s="4"/>
      <c r="V65" s="4"/>
      <c r="W65" s="4"/>
      <c r="AD65" s="4"/>
      <c r="AE65" s="4"/>
      <c r="AF65" s="4"/>
      <c r="AG65" s="4"/>
      <c r="AH65" s="4"/>
    </row>
    <row r="66" spans="1:34" s="14" customFormat="1" ht="15">
      <c r="A66" s="13"/>
      <c r="R66" s="4"/>
      <c r="S66" s="4"/>
      <c r="T66" s="4"/>
      <c r="U66" s="4"/>
      <c r="V66" s="4"/>
      <c r="W66" s="4"/>
      <c r="X66" s="5"/>
      <c r="Y66" s="5"/>
      <c r="Z66" s="15"/>
      <c r="AA66" s="15"/>
      <c r="AB66" s="4"/>
      <c r="AC66" s="4"/>
      <c r="AD66" s="4"/>
      <c r="AE66" s="4"/>
      <c r="AF66" s="4"/>
      <c r="AG66" s="4"/>
      <c r="AH66" s="4"/>
    </row>
    <row r="67" spans="1:34" s="14" customFormat="1" ht="15">
      <c r="A67" s="13"/>
      <c r="R67" s="4"/>
      <c r="S67" s="4"/>
      <c r="T67" s="4"/>
      <c r="U67" s="4"/>
      <c r="V67" s="4"/>
      <c r="W67" s="4"/>
      <c r="X67" s="4"/>
      <c r="Y67" s="4"/>
      <c r="Z67" s="4"/>
      <c r="AA67" s="4"/>
      <c r="AB67" s="15"/>
      <c r="AC67" s="15"/>
      <c r="AD67" s="4"/>
      <c r="AE67" s="4"/>
      <c r="AF67" s="4"/>
      <c r="AG67" s="4"/>
      <c r="AH67" s="4"/>
    </row>
    <row r="68" spans="1:34" s="14" customFormat="1" ht="15">
      <c r="A68" s="13"/>
      <c r="R68" s="4"/>
      <c r="S68" s="4"/>
      <c r="T68" s="4"/>
      <c r="U68" s="4"/>
      <c r="V68" s="4"/>
      <c r="W68" s="4"/>
      <c r="X68" s="5"/>
      <c r="Y68" s="5"/>
      <c r="Z68" s="4"/>
      <c r="AA68" s="4"/>
      <c r="AB68" s="5"/>
      <c r="AC68" s="5"/>
      <c r="AD68" s="4"/>
      <c r="AE68" s="4"/>
      <c r="AF68" s="4"/>
      <c r="AG68" s="4"/>
      <c r="AH68" s="4"/>
    </row>
    <row r="69" spans="1:34" ht="15" customHeight="1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U69" s="5"/>
      <c r="V69" s="5"/>
      <c r="W69" s="5"/>
      <c r="X69" s="5"/>
      <c r="AD69" s="5"/>
      <c r="AE69" s="5"/>
      <c r="AF69" s="5"/>
      <c r="AG69" s="5"/>
    </row>
    <row r="70" spans="1:34" ht="12" customHeight="1">
      <c r="A70" s="8"/>
      <c r="J70" s="18"/>
      <c r="K70" s="18"/>
      <c r="O70" s="18"/>
      <c r="P70" s="18"/>
      <c r="U70" s="5"/>
      <c r="V70" s="19" t="s">
        <v>50</v>
      </c>
      <c r="W70" s="19">
        <v>8</v>
      </c>
      <c r="AD70" s="5"/>
      <c r="AE70" s="5"/>
      <c r="AF70" s="5"/>
      <c r="AG70" s="19" t="s">
        <v>50</v>
      </c>
      <c r="AH70" s="19">
        <v>20</v>
      </c>
    </row>
    <row r="71" spans="1:34" ht="15">
      <c r="A71" s="8"/>
      <c r="J71" s="18"/>
      <c r="K71" s="20"/>
      <c r="O71" s="18"/>
      <c r="P71" s="20"/>
      <c r="V71" s="19" t="s">
        <v>147</v>
      </c>
      <c r="W71" s="21" t="e">
        <f>AVERAGE(W61:W68)</f>
        <v>#DIV/0!</v>
      </c>
      <c r="X71" s="9"/>
      <c r="AG71" s="19" t="s">
        <v>147</v>
      </c>
      <c r="AH71" s="21" t="e">
        <f>AVERAGE(AH61:AH68)</f>
        <v>#DIV/0!</v>
      </c>
    </row>
    <row r="72" spans="1:34" ht="15">
      <c r="A72" s="8"/>
      <c r="J72" s="18"/>
      <c r="K72" s="20"/>
      <c r="O72" s="18"/>
      <c r="P72" s="20"/>
      <c r="V72" s="19" t="s">
        <v>148</v>
      </c>
      <c r="W72" s="21" t="e">
        <f>_xlfn.STDEV.S(W61:W68)</f>
        <v>#DIV/0!</v>
      </c>
      <c r="AG72" s="19" t="s">
        <v>148</v>
      </c>
      <c r="AH72" s="21" t="e">
        <f>_xlfn.STDEV.S(AH61:AH68)</f>
        <v>#DIV/0!</v>
      </c>
    </row>
    <row r="73" spans="1:34" ht="15">
      <c r="J73" s="18"/>
      <c r="K73" s="20"/>
      <c r="O73" s="18"/>
      <c r="P73" s="20"/>
      <c r="V73" s="19" t="s">
        <v>149</v>
      </c>
      <c r="W73" s="21" t="e">
        <f>100*W72/W71</f>
        <v>#DIV/0!</v>
      </c>
      <c r="AG73" s="19" t="s">
        <v>149</v>
      </c>
      <c r="AH73" s="21" t="e">
        <f>100*AH72/AH71</f>
        <v>#DIV/0!</v>
      </c>
    </row>
    <row r="74" spans="1:34" ht="15">
      <c r="J74" s="18"/>
      <c r="K74" s="20"/>
      <c r="O74" s="18"/>
      <c r="P74" s="20"/>
      <c r="V74" s="19" t="s">
        <v>150</v>
      </c>
      <c r="W74" s="21">
        <f>TINV(0.02,6)</f>
        <v>3.1426684032909828</v>
      </c>
      <c r="AG74" s="19" t="s">
        <v>150</v>
      </c>
      <c r="AH74" s="21">
        <f>TINV(0.02,6)</f>
        <v>3.1426684032909828</v>
      </c>
    </row>
    <row r="75" spans="1:34" ht="15">
      <c r="J75" s="18"/>
      <c r="K75" s="22"/>
      <c r="O75" s="18"/>
      <c r="P75" s="22"/>
      <c r="V75" s="19" t="s">
        <v>151</v>
      </c>
      <c r="W75" s="23" t="e">
        <f>W72*W74</f>
        <v>#DIV/0!</v>
      </c>
      <c r="AG75" s="19" t="s">
        <v>151</v>
      </c>
      <c r="AH75" s="23" t="e">
        <f>AH72*AH74</f>
        <v>#DIV/0!</v>
      </c>
    </row>
    <row r="76" spans="1:34" ht="15">
      <c r="J76" s="18"/>
      <c r="K76" s="22"/>
      <c r="O76" s="18"/>
      <c r="P76" s="22"/>
      <c r="V76" s="19" t="s">
        <v>152</v>
      </c>
      <c r="W76" s="23" t="e">
        <f>10*W72</f>
        <v>#DIV/0!</v>
      </c>
      <c r="AG76" s="19" t="s">
        <v>152</v>
      </c>
      <c r="AH76" s="23" t="e">
        <f>10*AH72</f>
        <v>#DIV/0!</v>
      </c>
    </row>
    <row r="77" spans="1:34" ht="15">
      <c r="J77" s="18"/>
      <c r="K77" s="22"/>
      <c r="O77" s="18"/>
      <c r="P77" s="22"/>
      <c r="V77" s="19" t="s">
        <v>153</v>
      </c>
      <c r="W77" s="23" t="e">
        <f>100*(W71-W70)/W70</f>
        <v>#DIV/0!</v>
      </c>
      <c r="AG77" s="19" t="s">
        <v>153</v>
      </c>
      <c r="AH77" s="23" t="e">
        <f>100*(AH71-AH70)/AH70</f>
        <v>#DIV/0!</v>
      </c>
    </row>
    <row r="78" spans="1:34" ht="15">
      <c r="J78" s="18"/>
      <c r="K78" s="22"/>
      <c r="O78" s="18"/>
      <c r="P78" s="22"/>
      <c r="V78" s="19" t="s">
        <v>154</v>
      </c>
      <c r="W78" s="23" t="e">
        <f>W70/W75</f>
        <v>#DIV/0!</v>
      </c>
      <c r="AG78" s="19" t="s">
        <v>154</v>
      </c>
      <c r="AH78" s="23" t="e">
        <f>AH70/AH75</f>
        <v>#DIV/0!</v>
      </c>
    </row>
    <row r="79" spans="1:34" ht="15">
      <c r="J79" s="18"/>
      <c r="K79" s="22"/>
      <c r="O79" s="18"/>
      <c r="P79" s="22"/>
      <c r="V79" s="19" t="s">
        <v>155</v>
      </c>
      <c r="W79" s="23" t="e">
        <f>100*W71/W70</f>
        <v>#DIV/0!</v>
      </c>
      <c r="AG79" s="19" t="s">
        <v>155</v>
      </c>
      <c r="AH79" s="23" t="e">
        <f>100*AH71/AH70</f>
        <v>#DIV/0!</v>
      </c>
    </row>
    <row r="80" spans="1:34" ht="15">
      <c r="J80" s="18"/>
      <c r="K80" s="22"/>
      <c r="O80" s="18"/>
      <c r="P80" s="22"/>
      <c r="V80" s="19" t="s">
        <v>156</v>
      </c>
      <c r="W80" s="23" t="e">
        <f>W71/W72</f>
        <v>#DIV/0!</v>
      </c>
      <c r="AG80" s="19" t="s">
        <v>156</v>
      </c>
      <c r="AH80" s="23" t="e">
        <f>AH71/AH72</f>
        <v>#DIV/0!</v>
      </c>
    </row>
    <row r="81" spans="1:35" ht="15">
      <c r="J81" s="18"/>
      <c r="K81" s="22"/>
      <c r="O81" s="18"/>
      <c r="P81" s="22"/>
    </row>
    <row r="82" spans="1:35" ht="15">
      <c r="J82" s="18"/>
      <c r="K82" s="18"/>
    </row>
    <row r="84" spans="1:35">
      <c r="A84" s="4" t="s">
        <v>53</v>
      </c>
    </row>
    <row r="85" spans="1:35" ht="15" customHeight="1">
      <c r="A85" s="13">
        <v>43878</v>
      </c>
      <c r="B85" s="14" t="s">
        <v>208</v>
      </c>
      <c r="C85" s="14" t="s">
        <v>157</v>
      </c>
      <c r="D85" s="14" t="s">
        <v>20</v>
      </c>
      <c r="E85" s="14">
        <v>1</v>
      </c>
      <c r="F85" s="14">
        <v>1</v>
      </c>
      <c r="G85" s="14" t="s">
        <v>12</v>
      </c>
      <c r="H85" s="14" t="s">
        <v>13</v>
      </c>
      <c r="I85" s="14">
        <v>1.24E-2</v>
      </c>
      <c r="J85" s="14">
        <v>0.188</v>
      </c>
      <c r="K85" s="14">
        <v>2.21</v>
      </c>
      <c r="L85" s="14" t="s">
        <v>14</v>
      </c>
      <c r="M85" s="14" t="s">
        <v>13</v>
      </c>
      <c r="N85" s="14">
        <v>6.5600000000000006E-2</v>
      </c>
      <c r="O85" s="14">
        <v>0.98099999999999998</v>
      </c>
      <c r="P85" s="14">
        <v>23.8</v>
      </c>
      <c r="U85" s="5"/>
      <c r="V85" s="5"/>
      <c r="AD85" s="5"/>
      <c r="AE85" s="5"/>
    </row>
    <row r="86" spans="1:35" ht="15" customHeight="1">
      <c r="A86" s="13">
        <v>43878</v>
      </c>
      <c r="B86" s="14" t="s">
        <v>208</v>
      </c>
      <c r="C86" s="14" t="s">
        <v>157</v>
      </c>
      <c r="D86" s="14" t="s">
        <v>20</v>
      </c>
      <c r="E86" s="14">
        <v>1</v>
      </c>
      <c r="F86" s="14">
        <v>1</v>
      </c>
      <c r="G86" s="14" t="s">
        <v>12</v>
      </c>
      <c r="H86" s="14" t="s">
        <v>13</v>
      </c>
      <c r="I86" s="14">
        <v>1.3899999999999999E-2</v>
      </c>
      <c r="J86" s="14">
        <v>0.25900000000000001</v>
      </c>
      <c r="K86" s="14">
        <v>3.36</v>
      </c>
      <c r="L86" s="14" t="s">
        <v>14</v>
      </c>
      <c r="M86" s="14" t="s">
        <v>13</v>
      </c>
      <c r="N86" s="14">
        <v>6.6600000000000006E-2</v>
      </c>
      <c r="O86" s="14">
        <v>1.05</v>
      </c>
      <c r="P86" s="14">
        <v>25.4</v>
      </c>
      <c r="W86" s="5"/>
      <c r="X86" s="5"/>
      <c r="Y86" s="5"/>
      <c r="Z86" s="5"/>
      <c r="AF86" s="5"/>
      <c r="AG86" s="5"/>
      <c r="AH86" s="5"/>
      <c r="AI86" s="5"/>
    </row>
    <row r="87" spans="1:35" ht="15" customHeight="1">
      <c r="A87" s="13">
        <v>43878</v>
      </c>
      <c r="B87" s="14" t="s">
        <v>208</v>
      </c>
      <c r="C87" s="14" t="s">
        <v>157</v>
      </c>
      <c r="D87" s="14" t="s">
        <v>20</v>
      </c>
      <c r="E87" s="14">
        <v>1</v>
      </c>
      <c r="F87" s="14">
        <v>1</v>
      </c>
      <c r="G87" s="14" t="s">
        <v>12</v>
      </c>
      <c r="H87" s="14" t="s">
        <v>13</v>
      </c>
      <c r="I87" s="14">
        <v>1.6E-2</v>
      </c>
      <c r="J87" s="14">
        <v>0.32100000000000001</v>
      </c>
      <c r="K87" s="14">
        <v>4.38</v>
      </c>
      <c r="L87" s="14" t="s">
        <v>14</v>
      </c>
      <c r="M87" s="14" t="s">
        <v>13</v>
      </c>
      <c r="N87" s="14">
        <v>6.5699999999999995E-2</v>
      </c>
      <c r="O87" s="14">
        <v>1.05</v>
      </c>
      <c r="P87" s="14">
        <v>25.5</v>
      </c>
      <c r="U87" s="5"/>
      <c r="V87" s="5"/>
      <c r="W87" s="5"/>
      <c r="X87" s="5"/>
      <c r="AD87" s="5"/>
      <c r="AE87" s="5"/>
      <c r="AF87" s="5"/>
      <c r="AG87" s="5"/>
    </row>
    <row r="88" spans="1:35" ht="15" customHeight="1">
      <c r="A88" s="13">
        <v>43878</v>
      </c>
      <c r="B88" s="14" t="s">
        <v>208</v>
      </c>
      <c r="C88" s="14" t="s">
        <v>157</v>
      </c>
      <c r="D88" s="14" t="s">
        <v>20</v>
      </c>
      <c r="E88" s="14">
        <v>1</v>
      </c>
      <c r="F88" s="14">
        <v>1</v>
      </c>
      <c r="G88" s="14" t="s">
        <v>12</v>
      </c>
      <c r="H88" s="14" t="s">
        <v>13</v>
      </c>
      <c r="I88" s="14">
        <v>1.5100000000000001E-2</v>
      </c>
      <c r="J88" s="14">
        <v>0.24399999999999999</v>
      </c>
      <c r="K88" s="14">
        <v>3.12</v>
      </c>
      <c r="L88" s="14" t="s">
        <v>14</v>
      </c>
      <c r="M88" s="14" t="s">
        <v>13</v>
      </c>
      <c r="N88" s="14">
        <v>6.6900000000000001E-2</v>
      </c>
      <c r="O88" s="14">
        <v>0.999</v>
      </c>
      <c r="P88" s="14">
        <v>24.3</v>
      </c>
      <c r="U88" s="5"/>
      <c r="V88" s="5"/>
      <c r="W88" s="5"/>
      <c r="X88" s="5"/>
      <c r="AD88" s="5"/>
      <c r="AE88" s="5"/>
      <c r="AF88" s="5"/>
      <c r="AG88" s="5"/>
    </row>
    <row r="89" spans="1:35" ht="15" customHeight="1">
      <c r="A89" s="13">
        <v>43878</v>
      </c>
      <c r="B89" s="14" t="s">
        <v>208</v>
      </c>
      <c r="C89" s="14" t="s">
        <v>157</v>
      </c>
      <c r="D89" s="14" t="s">
        <v>20</v>
      </c>
      <c r="E89" s="14">
        <v>1</v>
      </c>
      <c r="F89" s="14">
        <v>1</v>
      </c>
      <c r="G89" s="14" t="s">
        <v>12</v>
      </c>
      <c r="H89" s="14" t="s">
        <v>13</v>
      </c>
      <c r="I89" s="14">
        <v>1.12E-2</v>
      </c>
      <c r="J89" s="14">
        <v>0.17</v>
      </c>
      <c r="K89" s="14">
        <v>1.92</v>
      </c>
      <c r="L89" s="14" t="s">
        <v>14</v>
      </c>
      <c r="M89" s="14" t="s">
        <v>13</v>
      </c>
      <c r="N89" s="14">
        <v>6.6400000000000001E-2</v>
      </c>
      <c r="O89" s="14">
        <v>1.05</v>
      </c>
      <c r="P89" s="14">
        <v>25.5</v>
      </c>
      <c r="U89" s="5"/>
      <c r="V89" s="5"/>
      <c r="AD89" s="5"/>
      <c r="AE89" s="5"/>
    </row>
    <row r="90" spans="1:35" ht="15" customHeight="1">
      <c r="A90" s="13">
        <v>43878</v>
      </c>
      <c r="B90" s="14" t="s">
        <v>208</v>
      </c>
      <c r="C90" s="14" t="s">
        <v>157</v>
      </c>
      <c r="D90" s="14" t="s">
        <v>20</v>
      </c>
      <c r="E90" s="14">
        <v>1</v>
      </c>
      <c r="F90" s="14">
        <v>1</v>
      </c>
      <c r="G90" s="14" t="s">
        <v>12</v>
      </c>
      <c r="H90" s="14" t="s">
        <v>13</v>
      </c>
      <c r="I90" s="14">
        <v>1.24E-2</v>
      </c>
      <c r="J90" s="14">
        <v>0.17599999999999999</v>
      </c>
      <c r="K90" s="14">
        <v>2.0099999999999998</v>
      </c>
      <c r="L90" s="14" t="s">
        <v>14</v>
      </c>
      <c r="M90" s="14" t="s">
        <v>13</v>
      </c>
      <c r="N90" s="14">
        <v>6.6600000000000006E-2</v>
      </c>
      <c r="O90" s="14">
        <v>1.04</v>
      </c>
      <c r="P90" s="14">
        <v>25.3</v>
      </c>
      <c r="W90" s="5"/>
      <c r="X90" s="5"/>
      <c r="AF90" s="5"/>
      <c r="AG90" s="5"/>
    </row>
    <row r="91" spans="1:35" ht="15" customHeight="1">
      <c r="A91" s="13">
        <v>43878</v>
      </c>
      <c r="B91" s="14" t="s">
        <v>208</v>
      </c>
      <c r="C91" s="14" t="s">
        <v>157</v>
      </c>
      <c r="D91" s="14" t="s">
        <v>20</v>
      </c>
      <c r="E91" s="14">
        <v>1</v>
      </c>
      <c r="F91" s="14">
        <v>1</v>
      </c>
      <c r="G91" s="14" t="s">
        <v>12</v>
      </c>
      <c r="H91" s="14" t="s">
        <v>13</v>
      </c>
      <c r="I91" s="14">
        <v>1.3299999999999999E-2</v>
      </c>
      <c r="J91" s="14">
        <v>0.23499999999999999</v>
      </c>
      <c r="K91" s="14">
        <v>2.97</v>
      </c>
      <c r="L91" s="14" t="s">
        <v>14</v>
      </c>
      <c r="M91" s="14" t="s">
        <v>13</v>
      </c>
      <c r="N91" s="14">
        <v>6.4299999999999996E-2</v>
      </c>
      <c r="O91" s="14">
        <v>1.02</v>
      </c>
      <c r="P91" s="14">
        <v>24.9</v>
      </c>
      <c r="Y91" s="5"/>
      <c r="Z91" s="5"/>
      <c r="AH91" s="5"/>
      <c r="AI91" s="5"/>
    </row>
    <row r="92" spans="1:35" ht="15" customHeight="1">
      <c r="A92" s="13">
        <v>43878</v>
      </c>
      <c r="B92" s="14" t="s">
        <v>208</v>
      </c>
      <c r="C92" s="14" t="s">
        <v>157</v>
      </c>
      <c r="D92" s="14" t="s">
        <v>20</v>
      </c>
      <c r="E92" s="14">
        <v>1</v>
      </c>
      <c r="F92" s="14">
        <v>1</v>
      </c>
      <c r="G92" s="14" t="s">
        <v>12</v>
      </c>
      <c r="H92" s="14" t="s">
        <v>13</v>
      </c>
      <c r="I92" s="14">
        <v>1.72E-2</v>
      </c>
      <c r="J92" s="14">
        <v>0.17299999999999999</v>
      </c>
      <c r="K92" s="14">
        <v>1.96</v>
      </c>
      <c r="L92" s="14" t="s">
        <v>14</v>
      </c>
      <c r="M92" s="14" t="s">
        <v>13</v>
      </c>
      <c r="N92" s="14">
        <v>6.7699999999999996E-2</v>
      </c>
      <c r="O92" s="14">
        <v>1.05</v>
      </c>
      <c r="P92" s="14">
        <v>25.5</v>
      </c>
      <c r="U92" s="5"/>
      <c r="V92" s="5"/>
      <c r="Y92" s="5"/>
      <c r="Z92" s="5"/>
      <c r="AD92" s="5"/>
      <c r="AE92" s="5"/>
      <c r="AH92" s="5"/>
      <c r="AI92" s="5"/>
    </row>
    <row r="93" spans="1:35" ht="15" customHeight="1">
      <c r="A93" s="13">
        <v>43878</v>
      </c>
      <c r="B93" s="14" t="s">
        <v>208</v>
      </c>
      <c r="C93" s="14" t="s">
        <v>157</v>
      </c>
      <c r="D93" s="14" t="s">
        <v>20</v>
      </c>
      <c r="E93" s="14">
        <v>1</v>
      </c>
      <c r="F93" s="14">
        <v>1</v>
      </c>
      <c r="G93" s="14" t="s">
        <v>12</v>
      </c>
      <c r="H93" s="14" t="s">
        <v>13</v>
      </c>
      <c r="I93" s="14">
        <v>1.3599999999999999E-2</v>
      </c>
      <c r="J93" s="14">
        <v>0.23100000000000001</v>
      </c>
      <c r="K93" s="14">
        <v>2.91</v>
      </c>
      <c r="L93" s="14" t="s">
        <v>14</v>
      </c>
      <c r="M93" s="14" t="s">
        <v>13</v>
      </c>
      <c r="N93" s="14">
        <v>6.6000000000000003E-2</v>
      </c>
      <c r="O93" s="14">
        <v>1.02</v>
      </c>
      <c r="P93" s="14">
        <v>24.7</v>
      </c>
      <c r="U93" s="5"/>
      <c r="V93" s="5"/>
      <c r="AD93" s="5"/>
      <c r="AE93" s="5"/>
    </row>
    <row r="94" spans="1:35" ht="15" customHeight="1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U94" s="5"/>
      <c r="V94" s="5"/>
      <c r="AD94" s="5"/>
      <c r="AE94" s="5"/>
    </row>
    <row r="95" spans="1:35" ht="15" customHeight="1">
      <c r="A95" s="16"/>
      <c r="B95" s="17"/>
      <c r="C95" s="17"/>
      <c r="D95" s="17"/>
      <c r="E95" s="17"/>
      <c r="F95" s="17"/>
      <c r="G95" s="17"/>
      <c r="H95" s="17"/>
      <c r="I95" s="17"/>
      <c r="J95" s="19" t="s">
        <v>50</v>
      </c>
      <c r="K95" s="19">
        <v>2.5</v>
      </c>
      <c r="L95" s="17"/>
      <c r="M95" s="17"/>
      <c r="N95" s="17"/>
      <c r="O95" s="19" t="s">
        <v>50</v>
      </c>
      <c r="P95" s="19">
        <v>25</v>
      </c>
      <c r="U95" s="5"/>
      <c r="V95" s="5"/>
      <c r="W95" s="5"/>
      <c r="X95" s="5"/>
      <c r="AD95" s="5"/>
      <c r="AE95" s="5"/>
      <c r="AF95" s="5"/>
      <c r="AG95" s="5"/>
    </row>
    <row r="96" spans="1:35" ht="15" customHeight="1">
      <c r="A96" s="16"/>
      <c r="B96" s="17"/>
      <c r="C96" s="17"/>
      <c r="D96" s="17"/>
      <c r="E96" s="17"/>
      <c r="F96" s="17"/>
      <c r="G96" s="17"/>
      <c r="H96" s="17"/>
      <c r="I96" s="17"/>
      <c r="J96" s="19" t="s">
        <v>147</v>
      </c>
      <c r="K96" s="21">
        <f>AVERAGE(K88:K93)</f>
        <v>2.4816666666666669</v>
      </c>
      <c r="L96" s="17"/>
      <c r="M96" s="17"/>
      <c r="N96" s="17"/>
      <c r="O96" s="19" t="s">
        <v>147</v>
      </c>
      <c r="P96" s="21">
        <f>AVERAGE(P88:P93)</f>
        <v>25.033333333333331</v>
      </c>
      <c r="U96" s="5"/>
      <c r="V96" s="5"/>
      <c r="W96" s="5"/>
      <c r="X96" s="5"/>
      <c r="AD96" s="5"/>
      <c r="AE96" s="5"/>
      <c r="AF96" s="5"/>
      <c r="AG96" s="5"/>
    </row>
    <row r="97" spans="1:33" ht="12" customHeight="1">
      <c r="A97" s="8"/>
      <c r="J97" s="19" t="s">
        <v>148</v>
      </c>
      <c r="K97" s="21">
        <f>_xlfn.STDEV.S(K88:K93)</f>
        <v>0.57262262151146825</v>
      </c>
      <c r="O97" s="19" t="s">
        <v>148</v>
      </c>
      <c r="P97" s="21">
        <f>_xlfn.STDEV.S(P88:P93)</f>
        <v>0.48442405665559868</v>
      </c>
      <c r="S97" s="18"/>
      <c r="T97" s="20"/>
      <c r="X97" s="18"/>
      <c r="Y97" s="20"/>
      <c r="AB97" s="18"/>
      <c r="AC97" s="20"/>
      <c r="AD97" s="5"/>
      <c r="AE97" s="5"/>
      <c r="AF97" s="5"/>
      <c r="AG97" s="5"/>
    </row>
    <row r="98" spans="1:33" ht="15">
      <c r="A98" s="8"/>
      <c r="J98" s="19" t="s">
        <v>149</v>
      </c>
      <c r="K98" s="21">
        <f>100*K97/K96</f>
        <v>23.074115037399661</v>
      </c>
      <c r="O98" s="19" t="s">
        <v>149</v>
      </c>
      <c r="P98" s="21">
        <f>100*P97/P96</f>
        <v>1.935116071859915</v>
      </c>
      <c r="S98" s="18"/>
      <c r="T98" s="20"/>
      <c r="X98" s="18"/>
      <c r="Y98" s="20"/>
      <c r="AB98" s="18"/>
      <c r="AC98" s="20"/>
    </row>
    <row r="99" spans="1:33" ht="15">
      <c r="A99" s="8"/>
      <c r="J99" s="19" t="s">
        <v>150</v>
      </c>
      <c r="K99" s="21">
        <f>TINV(0.02,6)</f>
        <v>3.1426684032909828</v>
      </c>
      <c r="O99" s="19" t="s">
        <v>150</v>
      </c>
      <c r="P99" s="21">
        <f>TINV(0.02,6)</f>
        <v>3.1426684032909828</v>
      </c>
      <c r="S99" s="18"/>
      <c r="T99" s="20"/>
      <c r="X99" s="18"/>
      <c r="Y99" s="20"/>
      <c r="AB99" s="18"/>
      <c r="AC99" s="20"/>
    </row>
    <row r="100" spans="1:33" ht="15">
      <c r="J100" s="19" t="s">
        <v>151</v>
      </c>
      <c r="K100" s="23">
        <f>K97*K99</f>
        <v>1.7995630196337427</v>
      </c>
      <c r="O100" s="19" t="s">
        <v>151</v>
      </c>
      <c r="P100" s="23">
        <f>P97*P99</f>
        <v>1.522384176645591</v>
      </c>
      <c r="S100" s="18"/>
      <c r="T100" s="20"/>
      <c r="X100" s="18"/>
      <c r="Y100" s="20"/>
      <c r="AB100" s="18"/>
      <c r="AC100" s="20"/>
    </row>
    <row r="101" spans="1:33" ht="15">
      <c r="J101" s="19" t="s">
        <v>152</v>
      </c>
      <c r="K101" s="23">
        <f>10*K97</f>
        <v>5.7262262151146821</v>
      </c>
      <c r="O101" s="19" t="s">
        <v>152</v>
      </c>
      <c r="P101" s="23">
        <f>10*P97</f>
        <v>4.8442405665559871</v>
      </c>
      <c r="S101" s="18"/>
      <c r="T101" s="22"/>
      <c r="X101" s="18"/>
      <c r="Y101" s="22"/>
      <c r="AB101" s="18"/>
      <c r="AC101" s="22"/>
    </row>
    <row r="102" spans="1:33" ht="15">
      <c r="J102" s="19" t="s">
        <v>153</v>
      </c>
      <c r="K102" s="23">
        <f>100*(K96-K95)/K95</f>
        <v>-0.73333333333332362</v>
      </c>
      <c r="O102" s="19" t="s">
        <v>153</v>
      </c>
      <c r="P102" s="23">
        <f>100*(P96-P95)/P95</f>
        <v>0.13333333333332575</v>
      </c>
      <c r="S102" s="18"/>
      <c r="T102" s="22"/>
      <c r="X102" s="18"/>
      <c r="Y102" s="22"/>
      <c r="AB102" s="18"/>
      <c r="AC102" s="22"/>
    </row>
    <row r="103" spans="1:33" ht="15">
      <c r="J103" s="19" t="s">
        <v>154</v>
      </c>
      <c r="K103" s="23">
        <f>K95/K100</f>
        <v>1.3892261469725102</v>
      </c>
      <c r="O103" s="19" t="s">
        <v>154</v>
      </c>
      <c r="P103" s="23">
        <f>P95/P100</f>
        <v>16.421610512981552</v>
      </c>
      <c r="S103" s="18"/>
      <c r="T103" s="22"/>
      <c r="X103" s="18"/>
      <c r="Y103" s="22"/>
      <c r="AB103" s="18"/>
      <c r="AC103" s="22"/>
    </row>
    <row r="104" spans="1:33" ht="15">
      <c r="J104" s="19" t="s">
        <v>155</v>
      </c>
      <c r="K104" s="23">
        <f>100*K96/K95</f>
        <v>99.26666666666668</v>
      </c>
      <c r="O104" s="19" t="s">
        <v>155</v>
      </c>
      <c r="P104" s="23">
        <f>100*P96/P95</f>
        <v>100.13333333333333</v>
      </c>
      <c r="S104" s="18"/>
      <c r="T104" s="22"/>
      <c r="X104" s="18"/>
      <c r="Y104" s="22"/>
      <c r="AB104" s="18"/>
      <c r="AC104" s="22"/>
    </row>
    <row r="105" spans="1:33" ht="15">
      <c r="J105" s="19" t="s">
        <v>156</v>
      </c>
      <c r="K105" s="23">
        <f>K96/K97</f>
        <v>4.333860684923998</v>
      </c>
      <c r="O105" s="19" t="s">
        <v>156</v>
      </c>
      <c r="P105" s="23">
        <f>P96/P97</f>
        <v>51.676486725618545</v>
      </c>
      <c r="S105" s="18"/>
      <c r="T105" s="22"/>
      <c r="X105" s="18"/>
      <c r="Y105" s="22"/>
      <c r="AB105" s="18"/>
      <c r="AC105" s="22"/>
    </row>
    <row r="106" spans="1:33" ht="15">
      <c r="J106" s="18"/>
      <c r="K106" s="22"/>
      <c r="O106" s="18"/>
      <c r="P106" s="22"/>
      <c r="S106" s="18"/>
      <c r="T106" s="22"/>
      <c r="X106" s="18"/>
      <c r="Y106" s="22"/>
      <c r="AB106" s="18"/>
      <c r="AC106" s="22"/>
    </row>
    <row r="107" spans="1:33" ht="15">
      <c r="J107" s="18"/>
      <c r="K107" s="18"/>
      <c r="O107" s="18"/>
      <c r="P107" s="18"/>
    </row>
    <row r="108" spans="1:33" ht="15">
      <c r="J108" s="18"/>
      <c r="K108" s="22"/>
      <c r="O108" s="18"/>
      <c r="P108" s="22"/>
    </row>
  </sheetData>
  <conditionalFormatting sqref="AC6">
    <cfRule type="cellIs" dxfId="1" priority="2" operator="greaterThan">
      <formula>1000</formula>
    </cfRule>
  </conditionalFormatting>
  <conditionalFormatting sqref="AC17">
    <cfRule type="cellIs" dxfId="0" priority="1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Notes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2019-09-17T18:32:24Z</dcterms:created>
  <dcterms:modified xsi:type="dcterms:W3CDTF">2020-04-26T01:47:33Z</dcterms:modified>
</cp:coreProperties>
</file>