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_TNTP/2020/"/>
    </mc:Choice>
  </mc:AlternateContent>
  <xr:revisionPtr revIDLastSave="0" documentId="13_ncr:1_{383EE16F-B2BB-054D-AA3D-BB25FE68E90D}" xr6:coauthVersionLast="46" xr6:coauthVersionMax="46" xr10:uidLastSave="{00000000-0000-0000-0000-000000000000}"/>
  <bookViews>
    <workbookView xWindow="0" yWindow="500" windowWidth="28800" windowHeight="15980" xr2:uid="{00000000-000D-0000-FFFF-FFFF00000000}"/>
  </bookViews>
  <sheets>
    <sheet name="data for export" sheetId="21" r:id="rId1"/>
    <sheet name="notes" sheetId="22" r:id="rId2"/>
    <sheet name="QAQC w IDs" sheetId="20" r:id="rId3"/>
    <sheet name="QAQC" sheetId="18" r:id="rId4"/>
    <sheet name="method checks" sheetId="17" r:id="rId5"/>
    <sheet name="rework cal" sheetId="1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21" l="1"/>
  <c r="G56" i="21"/>
  <c r="AF230" i="20"/>
  <c r="Z231" i="20"/>
  <c r="AA231" i="20" s="1"/>
  <c r="AK228" i="20"/>
  <c r="Z228" i="20"/>
  <c r="AK212" i="20"/>
  <c r="AI180" i="20"/>
  <c r="Z86" i="18"/>
  <c r="P53" i="17"/>
  <c r="K53" i="17"/>
  <c r="AF242" i="20" l="1"/>
  <c r="AH242" i="20" s="1"/>
  <c r="U242" i="20"/>
  <c r="V242" i="20" s="1"/>
  <c r="W242" i="20" s="1"/>
  <c r="AF241" i="20"/>
  <c r="AH241" i="20" s="1"/>
  <c r="U241" i="20"/>
  <c r="V241" i="20" s="1"/>
  <c r="W241" i="20" s="1"/>
  <c r="Q241" i="20"/>
  <c r="AF240" i="20"/>
  <c r="AH240" i="20" s="1"/>
  <c r="U240" i="20"/>
  <c r="V240" i="20" s="1"/>
  <c r="W240" i="20" s="1"/>
  <c r="AF239" i="20"/>
  <c r="AG239" i="20" s="1"/>
  <c r="U239" i="20"/>
  <c r="V239" i="20" s="1"/>
  <c r="W239" i="20" s="1"/>
  <c r="AF238" i="20"/>
  <c r="AH238" i="20" s="1"/>
  <c r="U238" i="20"/>
  <c r="V238" i="20" s="1"/>
  <c r="W238" i="20" s="1"/>
  <c r="AH237" i="20"/>
  <c r="AG237" i="20"/>
  <c r="AF237" i="20"/>
  <c r="U237" i="20"/>
  <c r="V237" i="20" s="1"/>
  <c r="W237" i="20" s="1"/>
  <c r="AH236" i="20"/>
  <c r="AI236" i="20" s="1"/>
  <c r="AJ236" i="20" s="1"/>
  <c r="AG236" i="20"/>
  <c r="AF236" i="20"/>
  <c r="U236" i="20"/>
  <c r="V236" i="20" s="1"/>
  <c r="W236" i="20" s="1"/>
  <c r="X236" i="20" s="1"/>
  <c r="Y236" i="20" s="1"/>
  <c r="AF235" i="20"/>
  <c r="AG235" i="20" s="1"/>
  <c r="U235" i="20"/>
  <c r="V235" i="20" s="1"/>
  <c r="W235" i="20" s="1"/>
  <c r="AF234" i="20"/>
  <c r="AH234" i="20" s="1"/>
  <c r="U234" i="20"/>
  <c r="V234" i="20" s="1"/>
  <c r="W234" i="20" s="1"/>
  <c r="AF233" i="20"/>
  <c r="AG233" i="20" s="1"/>
  <c r="U233" i="20"/>
  <c r="V233" i="20" s="1"/>
  <c r="W233" i="20" s="1"/>
  <c r="AF232" i="20"/>
  <c r="AH232" i="20" s="1"/>
  <c r="U232" i="20"/>
  <c r="V232" i="20" s="1"/>
  <c r="W232" i="20" s="1"/>
  <c r="AF231" i="20"/>
  <c r="AG231" i="20" s="1"/>
  <c r="U231" i="20"/>
  <c r="V231" i="20" s="1"/>
  <c r="W231" i="20" s="1"/>
  <c r="AH230" i="20"/>
  <c r="AK231" i="20" s="1"/>
  <c r="AL231" i="20" s="1"/>
  <c r="U230" i="20"/>
  <c r="V230" i="20" s="1"/>
  <c r="W230" i="20" s="1"/>
  <c r="AF229" i="20"/>
  <c r="AH229" i="20" s="1"/>
  <c r="U229" i="20"/>
  <c r="V229" i="20" s="1"/>
  <c r="W229" i="20" s="1"/>
  <c r="AF228" i="20"/>
  <c r="AG228" i="20" s="1"/>
  <c r="U228" i="20"/>
  <c r="V228" i="20" s="1"/>
  <c r="W228" i="20" s="1"/>
  <c r="AF227" i="20"/>
  <c r="AG227" i="20" s="1"/>
  <c r="U227" i="20"/>
  <c r="V227" i="20" s="1"/>
  <c r="W227" i="20" s="1"/>
  <c r="AF226" i="20"/>
  <c r="AH226" i="20" s="1"/>
  <c r="U226" i="20"/>
  <c r="V226" i="20" s="1"/>
  <c r="W226" i="20" s="1"/>
  <c r="AF225" i="20"/>
  <c r="AG225" i="20" s="1"/>
  <c r="U225" i="20"/>
  <c r="V225" i="20" s="1"/>
  <c r="W225" i="20" s="1"/>
  <c r="AF224" i="20"/>
  <c r="AH224" i="20" s="1"/>
  <c r="U224" i="20"/>
  <c r="V224" i="20" s="1"/>
  <c r="W224" i="20" s="1"/>
  <c r="AF223" i="20"/>
  <c r="AG223" i="20" s="1"/>
  <c r="U223" i="20"/>
  <c r="V223" i="20" s="1"/>
  <c r="W223" i="20" s="1"/>
  <c r="AF222" i="20"/>
  <c r="AH222" i="20" s="1"/>
  <c r="U222" i="20"/>
  <c r="V222" i="20" s="1"/>
  <c r="W222" i="20" s="1"/>
  <c r="AF221" i="20"/>
  <c r="AG221" i="20" s="1"/>
  <c r="U221" i="20"/>
  <c r="V221" i="20" s="1"/>
  <c r="W221" i="20" s="1"/>
  <c r="AF220" i="20"/>
  <c r="AH220" i="20" s="1"/>
  <c r="U220" i="20"/>
  <c r="V220" i="20" s="1"/>
  <c r="W220" i="20" s="1"/>
  <c r="AF219" i="20"/>
  <c r="AG219" i="20" s="1"/>
  <c r="U219" i="20"/>
  <c r="V219" i="20" s="1"/>
  <c r="W219" i="20" s="1"/>
  <c r="AF218" i="20"/>
  <c r="AH218" i="20" s="1"/>
  <c r="U218" i="20"/>
  <c r="V218" i="20" s="1"/>
  <c r="W218" i="20" s="1"/>
  <c r="AF217" i="20"/>
  <c r="AG217" i="20" s="1"/>
  <c r="U217" i="20"/>
  <c r="V217" i="20" s="1"/>
  <c r="W217" i="20" s="1"/>
  <c r="AF216" i="20"/>
  <c r="AH216" i="20" s="1"/>
  <c r="U216" i="20"/>
  <c r="V216" i="20" s="1"/>
  <c r="W216" i="20" s="1"/>
  <c r="AF215" i="20"/>
  <c r="AG215" i="20" s="1"/>
  <c r="U215" i="20"/>
  <c r="V215" i="20" s="1"/>
  <c r="W215" i="20" s="1"/>
  <c r="Q215" i="20"/>
  <c r="AF214" i="20"/>
  <c r="AH214" i="20" s="1"/>
  <c r="AI214" i="20" s="1"/>
  <c r="AJ214" i="20" s="1"/>
  <c r="U214" i="20"/>
  <c r="V214" i="20" s="1"/>
  <c r="W214" i="20" s="1"/>
  <c r="X214" i="20" s="1"/>
  <c r="Y214" i="20" s="1"/>
  <c r="AF213" i="20"/>
  <c r="AH213" i="20" s="1"/>
  <c r="U213" i="20"/>
  <c r="V213" i="20" s="1"/>
  <c r="W213" i="20" s="1"/>
  <c r="AF212" i="20"/>
  <c r="AH212" i="20" s="1"/>
  <c r="U212" i="20"/>
  <c r="V212" i="20" s="1"/>
  <c r="W212" i="20" s="1"/>
  <c r="AF211" i="20"/>
  <c r="AH211" i="20" s="1"/>
  <c r="U211" i="20"/>
  <c r="V211" i="20" s="1"/>
  <c r="W211" i="20" s="1"/>
  <c r="AF210" i="20"/>
  <c r="AH210" i="20" s="1"/>
  <c r="U210" i="20"/>
  <c r="V210" i="20" s="1"/>
  <c r="W210" i="20" s="1"/>
  <c r="AF209" i="20"/>
  <c r="AH209" i="20" s="1"/>
  <c r="U209" i="20"/>
  <c r="V209" i="20" s="1"/>
  <c r="W209" i="20" s="1"/>
  <c r="AF208" i="20"/>
  <c r="AH208" i="20" s="1"/>
  <c r="U208" i="20"/>
  <c r="V208" i="20" s="1"/>
  <c r="W208" i="20" s="1"/>
  <c r="AF207" i="20"/>
  <c r="AH207" i="20" s="1"/>
  <c r="U207" i="20"/>
  <c r="V207" i="20" s="1"/>
  <c r="W207" i="20" s="1"/>
  <c r="AF206" i="20"/>
  <c r="AH206" i="20" s="1"/>
  <c r="U206" i="20"/>
  <c r="V206" i="20" s="1"/>
  <c r="W206" i="20" s="1"/>
  <c r="AF205" i="20"/>
  <c r="AH205" i="20" s="1"/>
  <c r="U205" i="20"/>
  <c r="V205" i="20" s="1"/>
  <c r="W205" i="20" s="1"/>
  <c r="AF204" i="20"/>
  <c r="AH204" i="20" s="1"/>
  <c r="U204" i="20"/>
  <c r="V204" i="20" s="1"/>
  <c r="W204" i="20" s="1"/>
  <c r="AF203" i="20"/>
  <c r="AH203" i="20" s="1"/>
  <c r="U203" i="20"/>
  <c r="V203" i="20" s="1"/>
  <c r="W203" i="20" s="1"/>
  <c r="AF202" i="20"/>
  <c r="AH202" i="20" s="1"/>
  <c r="U202" i="20"/>
  <c r="V202" i="20" s="1"/>
  <c r="W202" i="20" s="1"/>
  <c r="AF201" i="20"/>
  <c r="AH201" i="20" s="1"/>
  <c r="U201" i="20"/>
  <c r="V201" i="20" s="1"/>
  <c r="W201" i="20" s="1"/>
  <c r="AF200" i="20"/>
  <c r="AH200" i="20" s="1"/>
  <c r="AI200" i="20" s="1"/>
  <c r="AJ200" i="20" s="1"/>
  <c r="X200" i="20"/>
  <c r="Y200" i="20" s="1"/>
  <c r="U200" i="20"/>
  <c r="V200" i="20" s="1"/>
  <c r="W200" i="20" s="1"/>
  <c r="AF199" i="20"/>
  <c r="AH199" i="20" s="1"/>
  <c r="U199" i="20"/>
  <c r="V199" i="20" s="1"/>
  <c r="W199" i="20" s="1"/>
  <c r="AF198" i="20"/>
  <c r="AH198" i="20" s="1"/>
  <c r="U198" i="20"/>
  <c r="V198" i="20" s="1"/>
  <c r="W198" i="20" s="1"/>
  <c r="AF197" i="20"/>
  <c r="AH197" i="20" s="1"/>
  <c r="U197" i="20"/>
  <c r="V197" i="20" s="1"/>
  <c r="W197" i="20" s="1"/>
  <c r="AH196" i="20"/>
  <c r="AF196" i="20"/>
  <c r="AG196" i="20" s="1"/>
  <c r="U196" i="20"/>
  <c r="V196" i="20" s="1"/>
  <c r="W196" i="20" s="1"/>
  <c r="AF195" i="20"/>
  <c r="AH195" i="20" s="1"/>
  <c r="U195" i="20"/>
  <c r="V195" i="20" s="1"/>
  <c r="W195" i="20" s="1"/>
  <c r="AF194" i="20"/>
  <c r="AH194" i="20" s="1"/>
  <c r="U194" i="20"/>
  <c r="V194" i="20" s="1"/>
  <c r="W194" i="20" s="1"/>
  <c r="AF193" i="20"/>
  <c r="AH193" i="20" s="1"/>
  <c r="U193" i="20"/>
  <c r="V193" i="20" s="1"/>
  <c r="W193" i="20" s="1"/>
  <c r="AF192" i="20"/>
  <c r="AH192" i="20" s="1"/>
  <c r="U192" i="20"/>
  <c r="V192" i="20" s="1"/>
  <c r="W192" i="20" s="1"/>
  <c r="Z198" i="20" s="1"/>
  <c r="AF191" i="20"/>
  <c r="AH191" i="20" s="1"/>
  <c r="U191" i="20"/>
  <c r="V191" i="20" s="1"/>
  <c r="W191" i="20" s="1"/>
  <c r="AF190" i="20"/>
  <c r="AH190" i="20" s="1"/>
  <c r="U190" i="20"/>
  <c r="V190" i="20" s="1"/>
  <c r="W190" i="20" s="1"/>
  <c r="AF189" i="20"/>
  <c r="AH189" i="20" s="1"/>
  <c r="U189" i="20"/>
  <c r="V189" i="20" s="1"/>
  <c r="W189" i="20" s="1"/>
  <c r="AF188" i="20"/>
  <c r="AH188" i="20" s="1"/>
  <c r="U188" i="20"/>
  <c r="V188" i="20" s="1"/>
  <c r="W188" i="20" s="1"/>
  <c r="AF187" i="20"/>
  <c r="AH187" i="20" s="1"/>
  <c r="U187" i="20"/>
  <c r="V187" i="20" s="1"/>
  <c r="W187" i="20" s="1"/>
  <c r="AF186" i="20"/>
  <c r="AH186" i="20" s="1"/>
  <c r="U186" i="20"/>
  <c r="V186" i="20" s="1"/>
  <c r="W186" i="20" s="1"/>
  <c r="AF185" i="20"/>
  <c r="AH185" i="20" s="1"/>
  <c r="U185" i="20"/>
  <c r="V185" i="20" s="1"/>
  <c r="W185" i="20" s="1"/>
  <c r="Q185" i="20"/>
  <c r="AF184" i="20"/>
  <c r="AG184" i="20" s="1"/>
  <c r="U184" i="20"/>
  <c r="V184" i="20" s="1"/>
  <c r="W184" i="20" s="1"/>
  <c r="AF183" i="20"/>
  <c r="AH183" i="20" s="1"/>
  <c r="U183" i="20"/>
  <c r="V183" i="20" s="1"/>
  <c r="W183" i="20" s="1"/>
  <c r="AF182" i="20"/>
  <c r="AG182" i="20" s="1"/>
  <c r="U182" i="20"/>
  <c r="V182" i="20" s="1"/>
  <c r="W182" i="20" s="1"/>
  <c r="AF181" i="20"/>
  <c r="AG181" i="20" s="1"/>
  <c r="U181" i="20"/>
  <c r="V181" i="20" s="1"/>
  <c r="W181" i="20" s="1"/>
  <c r="AF180" i="20"/>
  <c r="AH180" i="20" s="1"/>
  <c r="AJ180" i="20" s="1"/>
  <c r="U180" i="20"/>
  <c r="AF179" i="20"/>
  <c r="AH179" i="20" s="1"/>
  <c r="U179" i="20"/>
  <c r="V179" i="20" s="1"/>
  <c r="W179" i="20" s="1"/>
  <c r="AF178" i="20"/>
  <c r="AG178" i="20" s="1"/>
  <c r="U178" i="20"/>
  <c r="V178" i="20" s="1"/>
  <c r="W178" i="20" s="1"/>
  <c r="AF177" i="20"/>
  <c r="AH177" i="20" s="1"/>
  <c r="U177" i="20"/>
  <c r="V177" i="20" s="1"/>
  <c r="W177" i="20" s="1"/>
  <c r="AF176" i="20"/>
  <c r="AH176" i="20" s="1"/>
  <c r="U176" i="20"/>
  <c r="V176" i="20" s="1"/>
  <c r="W176" i="20" s="1"/>
  <c r="AF175" i="20"/>
  <c r="AG175" i="20" s="1"/>
  <c r="U175" i="20"/>
  <c r="V175" i="20" s="1"/>
  <c r="W175" i="20" s="1"/>
  <c r="AF174" i="20"/>
  <c r="AG174" i="20" s="1"/>
  <c r="U174" i="20"/>
  <c r="V174" i="20" s="1"/>
  <c r="W174" i="20" s="1"/>
  <c r="AF173" i="20"/>
  <c r="AH173" i="20" s="1"/>
  <c r="U173" i="20"/>
  <c r="V173" i="20" s="1"/>
  <c r="W173" i="20" s="1"/>
  <c r="AF172" i="20"/>
  <c r="AG172" i="20" s="1"/>
  <c r="U172" i="20"/>
  <c r="V172" i="20" s="1"/>
  <c r="W172" i="20" s="1"/>
  <c r="AF171" i="20"/>
  <c r="AH171" i="20" s="1"/>
  <c r="U171" i="20"/>
  <c r="V171" i="20" s="1"/>
  <c r="W171" i="20" s="1"/>
  <c r="AF170" i="20"/>
  <c r="AG170" i="20" s="1"/>
  <c r="U170" i="20"/>
  <c r="V170" i="20" s="1"/>
  <c r="W170" i="20" s="1"/>
  <c r="AF169" i="20"/>
  <c r="AH169" i="20" s="1"/>
  <c r="U169" i="20"/>
  <c r="V169" i="20" s="1"/>
  <c r="W169" i="20" s="1"/>
  <c r="AF168" i="20"/>
  <c r="AG168" i="20" s="1"/>
  <c r="U168" i="20"/>
  <c r="V168" i="20" s="1"/>
  <c r="W168" i="20" s="1"/>
  <c r="AF167" i="20"/>
  <c r="AH167" i="20" s="1"/>
  <c r="U167" i="20"/>
  <c r="V167" i="20" s="1"/>
  <c r="W167" i="20" s="1"/>
  <c r="AF166" i="20"/>
  <c r="AG166" i="20" s="1"/>
  <c r="U166" i="20"/>
  <c r="V166" i="20" s="1"/>
  <c r="W166" i="20" s="1"/>
  <c r="AF165" i="20"/>
  <c r="AH165" i="20" s="1"/>
  <c r="U165" i="20"/>
  <c r="V165" i="20" s="1"/>
  <c r="W165" i="20" s="1"/>
  <c r="AG164" i="20"/>
  <c r="AF164" i="20"/>
  <c r="AH164" i="20" s="1"/>
  <c r="U164" i="20"/>
  <c r="V164" i="20" s="1"/>
  <c r="W164" i="20" s="1"/>
  <c r="AF163" i="20"/>
  <c r="AH163" i="20" s="1"/>
  <c r="AI163" i="20" s="1"/>
  <c r="AJ163" i="20" s="1"/>
  <c r="U163" i="20"/>
  <c r="V163" i="20" s="1"/>
  <c r="W163" i="20" s="1"/>
  <c r="X163" i="20" s="1"/>
  <c r="Y163" i="20" s="1"/>
  <c r="AH162" i="20"/>
  <c r="AG162" i="20"/>
  <c r="AF162" i="20"/>
  <c r="U162" i="20"/>
  <c r="V162" i="20" s="1"/>
  <c r="W162" i="20" s="1"/>
  <c r="AF161" i="20"/>
  <c r="AH161" i="20" s="1"/>
  <c r="U161" i="20"/>
  <c r="V161" i="20" s="1"/>
  <c r="W161" i="20" s="1"/>
  <c r="AF160" i="20"/>
  <c r="AH160" i="20" s="1"/>
  <c r="AM162" i="20" s="1"/>
  <c r="U160" i="20"/>
  <c r="V160" i="20" s="1"/>
  <c r="W160" i="20" s="1"/>
  <c r="AF159" i="20"/>
  <c r="AG159" i="20" s="1"/>
  <c r="U159" i="20"/>
  <c r="V159" i="20" s="1"/>
  <c r="W159" i="20" s="1"/>
  <c r="AF158" i="20"/>
  <c r="AH158" i="20" s="1"/>
  <c r="U158" i="20"/>
  <c r="V158" i="20" s="1"/>
  <c r="W158" i="20" s="1"/>
  <c r="AH157" i="20"/>
  <c r="AF157" i="20"/>
  <c r="AG157" i="20" s="1"/>
  <c r="U157" i="20"/>
  <c r="V157" i="20" s="1"/>
  <c r="W157" i="20" s="1"/>
  <c r="AG156" i="20"/>
  <c r="AF156" i="20"/>
  <c r="AH156" i="20" s="1"/>
  <c r="U156" i="20"/>
  <c r="V156" i="20" s="1"/>
  <c r="W156" i="20" s="1"/>
  <c r="AH155" i="20"/>
  <c r="AG155" i="20"/>
  <c r="AF155" i="20"/>
  <c r="U155" i="20"/>
  <c r="V155" i="20" s="1"/>
  <c r="W155" i="20" s="1"/>
  <c r="AF154" i="20"/>
  <c r="AH154" i="20" s="1"/>
  <c r="U154" i="20"/>
  <c r="V154" i="20" s="1"/>
  <c r="W154" i="20" s="1"/>
  <c r="AF153" i="20"/>
  <c r="AH153" i="20" s="1"/>
  <c r="U153" i="20"/>
  <c r="V153" i="20" s="1"/>
  <c r="W153" i="20" s="1"/>
  <c r="AF152" i="20"/>
  <c r="AH152" i="20" s="1"/>
  <c r="U152" i="20"/>
  <c r="V152" i="20" s="1"/>
  <c r="W152" i="20" s="1"/>
  <c r="AF151" i="20"/>
  <c r="AG151" i="20" s="1"/>
  <c r="U151" i="20"/>
  <c r="V151" i="20" s="1"/>
  <c r="W151" i="20" s="1"/>
  <c r="AF150" i="20"/>
  <c r="AH150" i="20" s="1"/>
  <c r="U150" i="20"/>
  <c r="V150" i="20" s="1"/>
  <c r="W150" i="20" s="1"/>
  <c r="AH149" i="20"/>
  <c r="AF149" i="20"/>
  <c r="AG149" i="20" s="1"/>
  <c r="U149" i="20"/>
  <c r="V149" i="20" s="1"/>
  <c r="W149" i="20" s="1"/>
  <c r="AG148" i="20"/>
  <c r="AF148" i="20"/>
  <c r="AH148" i="20" s="1"/>
  <c r="U148" i="20"/>
  <c r="V148" i="20" s="1"/>
  <c r="W148" i="20" s="1"/>
  <c r="Q148" i="20"/>
  <c r="AH147" i="20"/>
  <c r="AI147" i="20" s="1"/>
  <c r="AJ147" i="20" s="1"/>
  <c r="AF147" i="20"/>
  <c r="AG147" i="20" s="1"/>
  <c r="U147" i="20"/>
  <c r="V147" i="20" s="1"/>
  <c r="W147" i="20" s="1"/>
  <c r="X147" i="20" s="1"/>
  <c r="Y147" i="20" s="1"/>
  <c r="AF146" i="20"/>
  <c r="AH146" i="20" s="1"/>
  <c r="U146" i="20"/>
  <c r="V146" i="20" s="1"/>
  <c r="W146" i="20" s="1"/>
  <c r="AH145" i="20"/>
  <c r="AG145" i="20"/>
  <c r="AF145" i="20"/>
  <c r="U145" i="20"/>
  <c r="V145" i="20" s="1"/>
  <c r="W145" i="20" s="1"/>
  <c r="AH144" i="20"/>
  <c r="AG144" i="20"/>
  <c r="AF144" i="20"/>
  <c r="U144" i="20"/>
  <c r="V144" i="20" s="1"/>
  <c r="W144" i="20" s="1"/>
  <c r="AF143" i="20"/>
  <c r="AH143" i="20" s="1"/>
  <c r="U143" i="20"/>
  <c r="V143" i="20" s="1"/>
  <c r="W143" i="20" s="1"/>
  <c r="AF142" i="20"/>
  <c r="AG142" i="20" s="1"/>
  <c r="U142" i="20"/>
  <c r="V142" i="20" s="1"/>
  <c r="W142" i="20" s="1"/>
  <c r="AF141" i="20"/>
  <c r="AH141" i="20" s="1"/>
  <c r="U141" i="20"/>
  <c r="V141" i="20" s="1"/>
  <c r="W141" i="20" s="1"/>
  <c r="AH140" i="20"/>
  <c r="AG140" i="20"/>
  <c r="AF140" i="20"/>
  <c r="U140" i="20"/>
  <c r="V140" i="20" s="1"/>
  <c r="W140" i="20" s="1"/>
  <c r="AF139" i="20"/>
  <c r="AH139" i="20" s="1"/>
  <c r="Z145" i="20"/>
  <c r="AA145" i="20" s="1"/>
  <c r="U139" i="20"/>
  <c r="V139" i="20" s="1"/>
  <c r="W139" i="20" s="1"/>
  <c r="AF138" i="20"/>
  <c r="AH138" i="20" s="1"/>
  <c r="U138" i="20"/>
  <c r="V138" i="20" s="1"/>
  <c r="W138" i="20" s="1"/>
  <c r="AF137" i="20"/>
  <c r="AH137" i="20" s="1"/>
  <c r="U137" i="20"/>
  <c r="V137" i="20" s="1"/>
  <c r="W137" i="20" s="1"/>
  <c r="AH136" i="20"/>
  <c r="AF136" i="20"/>
  <c r="AG136" i="20" s="1"/>
  <c r="U136" i="20"/>
  <c r="V136" i="20" s="1"/>
  <c r="W136" i="20" s="1"/>
  <c r="AF135" i="20"/>
  <c r="AH135" i="20" s="1"/>
  <c r="U135" i="20"/>
  <c r="V135" i="20" s="1"/>
  <c r="W135" i="20" s="1"/>
  <c r="AF134" i="20"/>
  <c r="AH134" i="20" s="1"/>
  <c r="U134" i="20"/>
  <c r="V134" i="20" s="1"/>
  <c r="W134" i="20" s="1"/>
  <c r="AF133" i="20"/>
  <c r="AH133" i="20" s="1"/>
  <c r="AI133" i="20" s="1"/>
  <c r="AJ133" i="20" s="1"/>
  <c r="U133" i="20"/>
  <c r="V133" i="20" s="1"/>
  <c r="W133" i="20" s="1"/>
  <c r="X133" i="20" s="1"/>
  <c r="Y133" i="20" s="1"/>
  <c r="AF132" i="20"/>
  <c r="AH132" i="20" s="1"/>
  <c r="U132" i="20"/>
  <c r="V132" i="20" s="1"/>
  <c r="W132" i="20" s="1"/>
  <c r="AF131" i="20"/>
  <c r="AG131" i="20" s="1"/>
  <c r="U131" i="20"/>
  <c r="V131" i="20" s="1"/>
  <c r="W131" i="20" s="1"/>
  <c r="Z131" i="20" s="1"/>
  <c r="AF130" i="20"/>
  <c r="AG130" i="20" s="1"/>
  <c r="U130" i="20"/>
  <c r="V130" i="20" s="1"/>
  <c r="W130" i="20" s="1"/>
  <c r="AF129" i="20"/>
  <c r="AH129" i="20" s="1"/>
  <c r="U129" i="20"/>
  <c r="V129" i="20" s="1"/>
  <c r="W129" i="20" s="1"/>
  <c r="AH128" i="20"/>
  <c r="AG128" i="20"/>
  <c r="AF128" i="20"/>
  <c r="U128" i="20"/>
  <c r="V128" i="20" s="1"/>
  <c r="W128" i="20" s="1"/>
  <c r="AF127" i="20"/>
  <c r="AH127" i="20" s="1"/>
  <c r="U127" i="20"/>
  <c r="V127" i="20" s="1"/>
  <c r="W127" i="20" s="1"/>
  <c r="AF126" i="20"/>
  <c r="AG126" i="20" s="1"/>
  <c r="U126" i="20"/>
  <c r="V126" i="20" s="1"/>
  <c r="W126" i="20" s="1"/>
  <c r="AF125" i="20"/>
  <c r="AH125" i="20" s="1"/>
  <c r="U125" i="20"/>
  <c r="V125" i="20" s="1"/>
  <c r="W125" i="20" s="1"/>
  <c r="AH124" i="20"/>
  <c r="AF124" i="20"/>
  <c r="AG124" i="20" s="1"/>
  <c r="U124" i="20"/>
  <c r="V124" i="20" s="1"/>
  <c r="W124" i="20" s="1"/>
  <c r="AF123" i="20"/>
  <c r="AH123" i="20" s="1"/>
  <c r="U123" i="20"/>
  <c r="V123" i="20" s="1"/>
  <c r="W123" i="20" s="1"/>
  <c r="AF122" i="20"/>
  <c r="AH122" i="20" s="1"/>
  <c r="U122" i="20"/>
  <c r="V122" i="20" s="1"/>
  <c r="W122" i="20" s="1"/>
  <c r="AF121" i="20"/>
  <c r="AH121" i="20" s="1"/>
  <c r="U121" i="20"/>
  <c r="V121" i="20" s="1"/>
  <c r="W121" i="20" s="1"/>
  <c r="AH120" i="20"/>
  <c r="AF120" i="20"/>
  <c r="AG120" i="20" s="1"/>
  <c r="U120" i="20"/>
  <c r="V120" i="20" s="1"/>
  <c r="W120" i="20" s="1"/>
  <c r="AF119" i="20"/>
  <c r="AH119" i="20" s="1"/>
  <c r="U119" i="20"/>
  <c r="V119" i="20" s="1"/>
  <c r="W119" i="20" s="1"/>
  <c r="AF118" i="20"/>
  <c r="AH118" i="20" s="1"/>
  <c r="U118" i="20"/>
  <c r="V118" i="20" s="1"/>
  <c r="W118" i="20" s="1"/>
  <c r="Q118" i="20"/>
  <c r="AF117" i="20"/>
  <c r="AH117" i="20" s="1"/>
  <c r="U117" i="20"/>
  <c r="V117" i="20" s="1"/>
  <c r="W117" i="20" s="1"/>
  <c r="AF116" i="20"/>
  <c r="AG116" i="20" s="1"/>
  <c r="U116" i="20"/>
  <c r="V116" i="20" s="1"/>
  <c r="W116" i="20" s="1"/>
  <c r="AF115" i="20"/>
  <c r="AH115" i="20" s="1"/>
  <c r="U115" i="20"/>
  <c r="V115" i="20" s="1"/>
  <c r="W115" i="20" s="1"/>
  <c r="AH114" i="20"/>
  <c r="AF114" i="20"/>
  <c r="AG114" i="20" s="1"/>
  <c r="U114" i="20"/>
  <c r="V114" i="20" s="1"/>
  <c r="W114" i="20" s="1"/>
  <c r="AF113" i="20"/>
  <c r="AH113" i="20" s="1"/>
  <c r="U113" i="20"/>
  <c r="V113" i="20" s="1"/>
  <c r="W113" i="20" s="1"/>
  <c r="AF112" i="20"/>
  <c r="AG112" i="20" s="1"/>
  <c r="U112" i="20"/>
  <c r="V112" i="20" s="1"/>
  <c r="W112" i="20" s="1"/>
  <c r="AF111" i="20"/>
  <c r="AH111" i="20" s="1"/>
  <c r="U111" i="20"/>
  <c r="V111" i="20" s="1"/>
  <c r="W111" i="20" s="1"/>
  <c r="AH110" i="20"/>
  <c r="AF110" i="20"/>
  <c r="AG110" i="20" s="1"/>
  <c r="U110" i="20"/>
  <c r="V110" i="20" s="1"/>
  <c r="W110" i="20" s="1"/>
  <c r="AH109" i="20"/>
  <c r="AI109" i="20" s="1"/>
  <c r="AJ109" i="20" s="1"/>
  <c r="AF109" i="20"/>
  <c r="AG109" i="20" s="1"/>
  <c r="U109" i="20"/>
  <c r="AF108" i="20"/>
  <c r="AH108" i="20" s="1"/>
  <c r="AI108" i="20" s="1"/>
  <c r="AJ108" i="20" s="1"/>
  <c r="U108" i="20"/>
  <c r="V108" i="20" s="1"/>
  <c r="W108" i="20" s="1"/>
  <c r="X108" i="20" s="1"/>
  <c r="Y108" i="20" s="1"/>
  <c r="AF107" i="20"/>
  <c r="AH107" i="20" s="1"/>
  <c r="U107" i="20"/>
  <c r="V107" i="20" s="1"/>
  <c r="W107" i="20" s="1"/>
  <c r="AF106" i="20"/>
  <c r="AG106" i="20" s="1"/>
  <c r="U106" i="20"/>
  <c r="V106" i="20" s="1"/>
  <c r="W106" i="20" s="1"/>
  <c r="AF105" i="20"/>
  <c r="AH105" i="20" s="1"/>
  <c r="U105" i="20"/>
  <c r="V105" i="20" s="1"/>
  <c r="W105" i="20" s="1"/>
  <c r="AH104" i="20"/>
  <c r="AF104" i="20"/>
  <c r="AG104" i="20" s="1"/>
  <c r="U104" i="20"/>
  <c r="V104" i="20" s="1"/>
  <c r="W104" i="20" s="1"/>
  <c r="AF103" i="20"/>
  <c r="AH103" i="20" s="1"/>
  <c r="U103" i="20"/>
  <c r="V103" i="20" s="1"/>
  <c r="W103" i="20" s="1"/>
  <c r="AF102" i="20"/>
  <c r="AG102" i="20" s="1"/>
  <c r="U102" i="20"/>
  <c r="V102" i="20" s="1"/>
  <c r="W102" i="20" s="1"/>
  <c r="AF101" i="20"/>
  <c r="AG101" i="20" s="1"/>
  <c r="U101" i="20"/>
  <c r="V101" i="20" s="1"/>
  <c r="W101" i="20" s="1"/>
  <c r="AF100" i="20"/>
  <c r="AH100" i="20" s="1"/>
  <c r="U100" i="20"/>
  <c r="V100" i="20" s="1"/>
  <c r="W100" i="20" s="1"/>
  <c r="AF99" i="20"/>
  <c r="AH99" i="20" s="1"/>
  <c r="U99" i="20"/>
  <c r="V99" i="20" s="1"/>
  <c r="W99" i="20" s="1"/>
  <c r="AF98" i="20"/>
  <c r="AG98" i="20" s="1"/>
  <c r="U98" i="20"/>
  <c r="V98" i="20" s="1"/>
  <c r="W98" i="20" s="1"/>
  <c r="AF97" i="20"/>
  <c r="AH97" i="20" s="1"/>
  <c r="U97" i="20"/>
  <c r="V97" i="20" s="1"/>
  <c r="W97" i="20" s="1"/>
  <c r="AF96" i="20"/>
  <c r="AH96" i="20" s="1"/>
  <c r="U96" i="20"/>
  <c r="V96" i="20" s="1"/>
  <c r="W96" i="20" s="1"/>
  <c r="AH95" i="20"/>
  <c r="AF95" i="20"/>
  <c r="AG95" i="20" s="1"/>
  <c r="U95" i="20"/>
  <c r="V95" i="20" s="1"/>
  <c r="W95" i="20" s="1"/>
  <c r="AG94" i="20"/>
  <c r="AF94" i="20"/>
  <c r="AH94" i="20" s="1"/>
  <c r="U94" i="20"/>
  <c r="V94" i="20" s="1"/>
  <c r="W94" i="20" s="1"/>
  <c r="AH93" i="20"/>
  <c r="AG93" i="20"/>
  <c r="AF93" i="20"/>
  <c r="U93" i="20"/>
  <c r="V93" i="20" s="1"/>
  <c r="W93" i="20" s="1"/>
  <c r="AF92" i="20"/>
  <c r="AH92" i="20" s="1"/>
  <c r="U92" i="20"/>
  <c r="V92" i="20" s="1"/>
  <c r="W92" i="20" s="1"/>
  <c r="AF91" i="20"/>
  <c r="AH91" i="20" s="1"/>
  <c r="U91" i="20"/>
  <c r="V91" i="20" s="1"/>
  <c r="W91" i="20" s="1"/>
  <c r="AF90" i="20"/>
  <c r="AH90" i="20" s="1"/>
  <c r="U90" i="20"/>
  <c r="V90" i="20" s="1"/>
  <c r="W90" i="20" s="1"/>
  <c r="AF89" i="20"/>
  <c r="AG89" i="20" s="1"/>
  <c r="U89" i="20"/>
  <c r="V89" i="20" s="1"/>
  <c r="W89" i="20" s="1"/>
  <c r="AF88" i="20"/>
  <c r="AH88" i="20" s="1"/>
  <c r="AI88" i="20" s="1"/>
  <c r="AJ88" i="20" s="1"/>
  <c r="U88" i="20"/>
  <c r="V88" i="20" s="1"/>
  <c r="W88" i="20" s="1"/>
  <c r="AF87" i="20"/>
  <c r="AH87" i="20" s="1"/>
  <c r="AB87" i="20"/>
  <c r="U87" i="20"/>
  <c r="V87" i="20" s="1"/>
  <c r="W87" i="20" s="1"/>
  <c r="AF86" i="20"/>
  <c r="AH86" i="20" s="1"/>
  <c r="U86" i="20"/>
  <c r="V86" i="20" s="1"/>
  <c r="W86" i="20" s="1"/>
  <c r="AF85" i="20"/>
  <c r="AH85" i="20" s="1"/>
  <c r="U85" i="20"/>
  <c r="V85" i="20" s="1"/>
  <c r="W85" i="20" s="1"/>
  <c r="AF84" i="20"/>
  <c r="AH84" i="20" s="1"/>
  <c r="U84" i="20"/>
  <c r="V84" i="20" s="1"/>
  <c r="W84" i="20" s="1"/>
  <c r="AF83" i="20"/>
  <c r="AG83" i="20" s="1"/>
  <c r="U83" i="20"/>
  <c r="V83" i="20" s="1"/>
  <c r="W83" i="20" s="1"/>
  <c r="AF82" i="20"/>
  <c r="AH82" i="20" s="1"/>
  <c r="U82" i="20"/>
  <c r="V82" i="20" s="1"/>
  <c r="W82" i="20" s="1"/>
  <c r="AH81" i="20"/>
  <c r="AF81" i="20"/>
  <c r="AG81" i="20" s="1"/>
  <c r="U81" i="20"/>
  <c r="V81" i="20" s="1"/>
  <c r="W81" i="20" s="1"/>
  <c r="AG80" i="20"/>
  <c r="AF80" i="20"/>
  <c r="AH80" i="20" s="1"/>
  <c r="U80" i="20"/>
  <c r="V80" i="20" s="1"/>
  <c r="W80" i="20" s="1"/>
  <c r="AH79" i="20"/>
  <c r="AG79" i="20"/>
  <c r="AF79" i="20"/>
  <c r="U79" i="20"/>
  <c r="V79" i="20" s="1"/>
  <c r="W79" i="20" s="1"/>
  <c r="AF78" i="20"/>
  <c r="AH78" i="20" s="1"/>
  <c r="U78" i="20"/>
  <c r="V78" i="20" s="1"/>
  <c r="W78" i="20" s="1"/>
  <c r="AF77" i="20"/>
  <c r="AH77" i="20" s="1"/>
  <c r="U77" i="20"/>
  <c r="V77" i="20" s="1"/>
  <c r="W77" i="20" s="1"/>
  <c r="AF76" i="20"/>
  <c r="AH76" i="20" s="1"/>
  <c r="U76" i="20"/>
  <c r="V76" i="20" s="1"/>
  <c r="W76" i="20" s="1"/>
  <c r="AF75" i="20"/>
  <c r="AG75" i="20" s="1"/>
  <c r="U75" i="20"/>
  <c r="V75" i="20" s="1"/>
  <c r="W75" i="20" s="1"/>
  <c r="AF74" i="20"/>
  <c r="AH74" i="20" s="1"/>
  <c r="U74" i="20"/>
  <c r="V74" i="20" s="1"/>
  <c r="W74" i="20" s="1"/>
  <c r="AH73" i="20"/>
  <c r="AF73" i="20"/>
  <c r="AG73" i="20" s="1"/>
  <c r="U73" i="20"/>
  <c r="V73" i="20" s="1"/>
  <c r="W73" i="20" s="1"/>
  <c r="Q73" i="20"/>
  <c r="AF72" i="20"/>
  <c r="AG72" i="20" s="1"/>
  <c r="U72" i="20"/>
  <c r="AF71" i="20"/>
  <c r="AG71" i="20" s="1"/>
  <c r="U71" i="20"/>
  <c r="V71" i="20" s="1"/>
  <c r="W71" i="20" s="1"/>
  <c r="AF70" i="20"/>
  <c r="AG70" i="20" s="1"/>
  <c r="U70" i="20"/>
  <c r="V70" i="20" s="1"/>
  <c r="W70" i="20" s="1"/>
  <c r="AF69" i="20"/>
  <c r="AG69" i="20" s="1"/>
  <c r="U69" i="20"/>
  <c r="AF68" i="20"/>
  <c r="AG68" i="20" s="1"/>
  <c r="U68" i="20"/>
  <c r="V68" i="20" s="1"/>
  <c r="W68" i="20" s="1"/>
  <c r="AF67" i="20"/>
  <c r="AG67" i="20" s="1"/>
  <c r="U67" i="20"/>
  <c r="V67" i="20" s="1"/>
  <c r="W67" i="20" s="1"/>
  <c r="AF66" i="20"/>
  <c r="AG66" i="20" s="1"/>
  <c r="U66" i="20"/>
  <c r="V66" i="20" s="1"/>
  <c r="W66" i="20" s="1"/>
  <c r="AF65" i="20"/>
  <c r="AG65" i="20" s="1"/>
  <c r="U65" i="20"/>
  <c r="V65" i="20" s="1"/>
  <c r="W65" i="20" s="1"/>
  <c r="AH64" i="20"/>
  <c r="AF64" i="20"/>
  <c r="AG64" i="20" s="1"/>
  <c r="U64" i="20"/>
  <c r="V64" i="20" s="1"/>
  <c r="W64" i="20" s="1"/>
  <c r="AF63" i="20"/>
  <c r="AG63" i="20" s="1"/>
  <c r="U63" i="20"/>
  <c r="V63" i="20" s="1"/>
  <c r="W63" i="20" s="1"/>
  <c r="AF62" i="20"/>
  <c r="AG62" i="20" s="1"/>
  <c r="U62" i="20"/>
  <c r="V62" i="20" s="1"/>
  <c r="W62" i="20" s="1"/>
  <c r="AF61" i="20"/>
  <c r="AG61" i="20" s="1"/>
  <c r="U61" i="20"/>
  <c r="V61" i="20" s="1"/>
  <c r="W61" i="20" s="1"/>
  <c r="AF60" i="20"/>
  <c r="AG60" i="20" s="1"/>
  <c r="U60" i="20"/>
  <c r="V60" i="20" s="1"/>
  <c r="W60" i="20" s="1"/>
  <c r="AF59" i="20"/>
  <c r="AG59" i="20" s="1"/>
  <c r="U59" i="20"/>
  <c r="V59" i="20" s="1"/>
  <c r="W59" i="20" s="1"/>
  <c r="AF58" i="20"/>
  <c r="AG58" i="20" s="1"/>
  <c r="U58" i="20"/>
  <c r="AF57" i="20"/>
  <c r="AG57" i="20" s="1"/>
  <c r="U57" i="20"/>
  <c r="V57" i="20" s="1"/>
  <c r="W57" i="20" s="1"/>
  <c r="AF56" i="20"/>
  <c r="AG56" i="20" s="1"/>
  <c r="U56" i="20"/>
  <c r="V56" i="20" s="1"/>
  <c r="W56" i="20" s="1"/>
  <c r="AF55" i="20"/>
  <c r="AG55" i="20" s="1"/>
  <c r="U55" i="20"/>
  <c r="V55" i="20" s="1"/>
  <c r="W55" i="20" s="1"/>
  <c r="AH54" i="20"/>
  <c r="AF54" i="20"/>
  <c r="AG54" i="20" s="1"/>
  <c r="U54" i="20"/>
  <c r="V54" i="20" s="1"/>
  <c r="W54" i="20" s="1"/>
  <c r="AF53" i="20"/>
  <c r="AG53" i="20" s="1"/>
  <c r="U53" i="20"/>
  <c r="V53" i="20" s="1"/>
  <c r="W53" i="20" s="1"/>
  <c r="AF52" i="20"/>
  <c r="AG52" i="20" s="1"/>
  <c r="U52" i="20"/>
  <c r="V52" i="20" s="1"/>
  <c r="W52" i="20" s="1"/>
  <c r="AF51" i="20"/>
  <c r="AG51" i="20" s="1"/>
  <c r="U51" i="20"/>
  <c r="V51" i="20" s="1"/>
  <c r="W51" i="20" s="1"/>
  <c r="AF50" i="20"/>
  <c r="AG50" i="20" s="1"/>
  <c r="U50" i="20"/>
  <c r="V50" i="20" s="1"/>
  <c r="W50" i="20" s="1"/>
  <c r="AF49" i="20"/>
  <c r="AG49" i="20" s="1"/>
  <c r="U49" i="20"/>
  <c r="V49" i="20" s="1"/>
  <c r="W49" i="20" s="1"/>
  <c r="AF48" i="20"/>
  <c r="AG48" i="20" s="1"/>
  <c r="U48" i="20"/>
  <c r="V48" i="20" s="1"/>
  <c r="W48" i="20" s="1"/>
  <c r="AF47" i="20"/>
  <c r="AG47" i="20" s="1"/>
  <c r="U47" i="20"/>
  <c r="V47" i="20" s="1"/>
  <c r="W47" i="20" s="1"/>
  <c r="AH46" i="20"/>
  <c r="AF46" i="20"/>
  <c r="AG46" i="20" s="1"/>
  <c r="U46" i="20"/>
  <c r="V46" i="20" s="1"/>
  <c r="W46" i="20" s="1"/>
  <c r="AF45" i="20"/>
  <c r="AG45" i="20" s="1"/>
  <c r="U45" i="20"/>
  <c r="V45" i="20" s="1"/>
  <c r="W45" i="20" s="1"/>
  <c r="AF44" i="20"/>
  <c r="AG44" i="20" s="1"/>
  <c r="U44" i="20"/>
  <c r="V44" i="20" s="1"/>
  <c r="W44" i="20" s="1"/>
  <c r="AF43" i="20"/>
  <c r="AG43" i="20" s="1"/>
  <c r="U43" i="20"/>
  <c r="V43" i="20" s="1"/>
  <c r="W43" i="20" s="1"/>
  <c r="AF42" i="20"/>
  <c r="AG42" i="20" s="1"/>
  <c r="U42" i="20"/>
  <c r="V42" i="20" s="1"/>
  <c r="W42" i="20" s="1"/>
  <c r="AF41" i="20"/>
  <c r="AG41" i="20" s="1"/>
  <c r="U41" i="20"/>
  <c r="V41" i="20" s="1"/>
  <c r="W41" i="20" s="1"/>
  <c r="Q41" i="20"/>
  <c r="AF25" i="20"/>
  <c r="AH25" i="20" s="1"/>
  <c r="U25" i="20"/>
  <c r="V25" i="20" s="1"/>
  <c r="AF24" i="20"/>
  <c r="AH24" i="20" s="1"/>
  <c r="U24" i="20"/>
  <c r="V24" i="20" s="1"/>
  <c r="AF23" i="20"/>
  <c r="AH23" i="20" s="1"/>
  <c r="W23" i="20"/>
  <c r="V23" i="20"/>
  <c r="U23" i="20"/>
  <c r="AF22" i="20"/>
  <c r="AH22" i="20" s="1"/>
  <c r="U22" i="20"/>
  <c r="V22" i="20" s="1"/>
  <c r="AF21" i="20"/>
  <c r="AH21" i="20" s="1"/>
  <c r="U21" i="20"/>
  <c r="W21" i="20" s="1"/>
  <c r="AF20" i="20"/>
  <c r="AH20" i="20" s="1"/>
  <c r="U20" i="20"/>
  <c r="V20" i="20" s="1"/>
  <c r="AF19" i="20"/>
  <c r="AH19" i="20" s="1"/>
  <c r="U19" i="20"/>
  <c r="V19" i="20" s="1"/>
  <c r="AG18" i="20"/>
  <c r="AF18" i="20"/>
  <c r="AH18" i="20" s="1"/>
  <c r="U18" i="20"/>
  <c r="V18" i="20" s="1"/>
  <c r="AF17" i="20"/>
  <c r="AH17" i="20" s="1"/>
  <c r="W17" i="20"/>
  <c r="U17" i="20"/>
  <c r="V17" i="20" s="1"/>
  <c r="AF16" i="20"/>
  <c r="AH16" i="20" s="1"/>
  <c r="U16" i="20"/>
  <c r="V16" i="20" s="1"/>
  <c r="AF15" i="20"/>
  <c r="AH15" i="20" s="1"/>
  <c r="W15" i="20"/>
  <c r="V15" i="20"/>
  <c r="U15" i="20"/>
  <c r="AF14" i="20"/>
  <c r="AH14" i="20" s="1"/>
  <c r="U14" i="20"/>
  <c r="V14" i="20" s="1"/>
  <c r="AF13" i="20"/>
  <c r="AH13" i="20" s="1"/>
  <c r="U13" i="20"/>
  <c r="W13" i="20" s="1"/>
  <c r="AF12" i="20"/>
  <c r="AH12" i="20" s="1"/>
  <c r="U12" i="20"/>
  <c r="V12" i="20" s="1"/>
  <c r="AF11" i="20"/>
  <c r="AH11" i="20" s="1"/>
  <c r="U11" i="20"/>
  <c r="V11" i="20" s="1"/>
  <c r="AG10" i="20"/>
  <c r="AF10" i="20"/>
  <c r="AH10" i="20" s="1"/>
  <c r="U10" i="20"/>
  <c r="V10" i="20" s="1"/>
  <c r="AF9" i="20"/>
  <c r="AH9" i="20" s="1"/>
  <c r="W9" i="20"/>
  <c r="U9" i="20"/>
  <c r="V9" i="20" s="1"/>
  <c r="AF8" i="20"/>
  <c r="AH8" i="20" s="1"/>
  <c r="U8" i="20"/>
  <c r="V8" i="20" s="1"/>
  <c r="AF7" i="20"/>
  <c r="AH7" i="20" s="1"/>
  <c r="W7" i="20"/>
  <c r="V7" i="20"/>
  <c r="U7" i="20"/>
  <c r="AF6" i="20"/>
  <c r="AH6" i="20" s="1"/>
  <c r="U6" i="20"/>
  <c r="V6" i="20" s="1"/>
  <c r="AF5" i="20"/>
  <c r="AH5" i="20" s="1"/>
  <c r="U5" i="20"/>
  <c r="W5" i="20" s="1"/>
  <c r="AF4" i="20"/>
  <c r="AH4" i="20" s="1"/>
  <c r="U4" i="20"/>
  <c r="V4" i="20" s="1"/>
  <c r="Q4" i="20"/>
  <c r="AF3" i="20"/>
  <c r="AH3" i="20" s="1"/>
  <c r="U3" i="20"/>
  <c r="V3" i="20" s="1"/>
  <c r="AH2" i="20"/>
  <c r="AF2" i="20"/>
  <c r="AG2" i="20" s="1"/>
  <c r="U2" i="20"/>
  <c r="W2" i="20" s="1"/>
  <c r="V2" i="20" l="1"/>
  <c r="AG8" i="20"/>
  <c r="AG4" i="20"/>
  <c r="W11" i="20"/>
  <c r="AG12" i="20"/>
  <c r="W19" i="20"/>
  <c r="AG20" i="20"/>
  <c r="W25" i="20"/>
  <c r="AH44" i="20"/>
  <c r="AH52" i="20"/>
  <c r="AH62" i="20"/>
  <c r="V69" i="20"/>
  <c r="W69" i="20" s="1"/>
  <c r="AB71" i="20" s="1"/>
  <c r="AC71" i="20" s="1"/>
  <c r="AG74" i="20"/>
  <c r="AH75" i="20"/>
  <c r="AK86" i="20"/>
  <c r="AG82" i="20"/>
  <c r="AH83" i="20"/>
  <c r="AH89" i="20"/>
  <c r="AG96" i="20"/>
  <c r="AG99" i="20"/>
  <c r="AG105" i="20"/>
  <c r="AG111" i="20"/>
  <c r="AG115" i="20"/>
  <c r="AH126" i="20"/>
  <c r="AH130" i="20"/>
  <c r="AH131" i="20"/>
  <c r="AK131" i="20" s="1"/>
  <c r="AL131" i="20" s="1"/>
  <c r="AH142" i="20"/>
  <c r="AG150" i="20"/>
  <c r="AH151" i="20"/>
  <c r="AG158" i="20"/>
  <c r="AH159" i="20"/>
  <c r="V180" i="20"/>
  <c r="W180" i="20" s="1"/>
  <c r="X180" i="20" s="1"/>
  <c r="Y180" i="20" s="1"/>
  <c r="AH181" i="20"/>
  <c r="X58" i="20"/>
  <c r="Y58" i="20" s="1"/>
  <c r="V58" i="20"/>
  <c r="W58" i="20" s="1"/>
  <c r="AG16" i="20"/>
  <c r="V21" i="20"/>
  <c r="AG24" i="20"/>
  <c r="AH48" i="20"/>
  <c r="AH56" i="20"/>
  <c r="AH66" i="20"/>
  <c r="AH71" i="20"/>
  <c r="AG77" i="20"/>
  <c r="AG78" i="20"/>
  <c r="AG85" i="20"/>
  <c r="AG86" i="20"/>
  <c r="AG88" i="20"/>
  <c r="AG91" i="20"/>
  <c r="AG92" i="20"/>
  <c r="AG103" i="20"/>
  <c r="AG107" i="20"/>
  <c r="AG108" i="20"/>
  <c r="AG113" i="20"/>
  <c r="AG117" i="20"/>
  <c r="AG118" i="20"/>
  <c r="AG122" i="20"/>
  <c r="AG133" i="20"/>
  <c r="AG134" i="20"/>
  <c r="AG138" i="20"/>
  <c r="AG153" i="20"/>
  <c r="AG154" i="20"/>
  <c r="AG161" i="20"/>
  <c r="AN162" i="20"/>
  <c r="AG163" i="20"/>
  <c r="AH228" i="20"/>
  <c r="AG242" i="20"/>
  <c r="V5" i="20"/>
  <c r="V13" i="20"/>
  <c r="W3" i="20"/>
  <c r="AG6" i="20"/>
  <c r="AG14" i="20"/>
  <c r="AG22" i="20"/>
  <c r="AH42" i="20"/>
  <c r="AH50" i="20"/>
  <c r="AH60" i="20"/>
  <c r="AH68" i="20"/>
  <c r="X72" i="20"/>
  <c r="Y72" i="20" s="1"/>
  <c r="V72" i="20"/>
  <c r="W72" i="20" s="1"/>
  <c r="AG76" i="20"/>
  <c r="AG84" i="20"/>
  <c r="AG87" i="20"/>
  <c r="AG90" i="20"/>
  <c r="AG97" i="20"/>
  <c r="AG100" i="20"/>
  <c r="AH106" i="20"/>
  <c r="X109" i="20"/>
  <c r="Y109" i="20" s="1"/>
  <c r="V109" i="20"/>
  <c r="W109" i="20" s="1"/>
  <c r="AH112" i="20"/>
  <c r="AH116" i="20"/>
  <c r="AG152" i="20"/>
  <c r="AG160" i="20"/>
  <c r="AG212" i="20"/>
  <c r="AG241" i="20"/>
  <c r="AM87" i="20"/>
  <c r="AN87" i="20" s="1"/>
  <c r="Z70" i="20"/>
  <c r="AA70" i="20" s="1"/>
  <c r="AL86" i="20"/>
  <c r="AB146" i="20"/>
  <c r="AC146" i="20" s="1"/>
  <c r="AG3" i="20"/>
  <c r="W4" i="20"/>
  <c r="AG5" i="20"/>
  <c r="W6" i="20"/>
  <c r="AG7" i="20"/>
  <c r="W8" i="20"/>
  <c r="AG9" i="20"/>
  <c r="W10" i="20"/>
  <c r="AG11" i="20"/>
  <c r="W12" i="20"/>
  <c r="AG13" i="20"/>
  <c r="W14" i="20"/>
  <c r="AG15" i="20"/>
  <c r="W16" i="20"/>
  <c r="AG17" i="20"/>
  <c r="W18" i="20"/>
  <c r="AG19" i="20"/>
  <c r="W20" i="20"/>
  <c r="AG21" i="20"/>
  <c r="W22" i="20"/>
  <c r="AG23" i="20"/>
  <c r="W24" i="20"/>
  <c r="AG25" i="20"/>
  <c r="AH41" i="20"/>
  <c r="AH43" i="20"/>
  <c r="AH45" i="20"/>
  <c r="AH47" i="20"/>
  <c r="AH49" i="20"/>
  <c r="AH51" i="20"/>
  <c r="AH53" i="20"/>
  <c r="AH55" i="20"/>
  <c r="AH57" i="20"/>
  <c r="AH58" i="20"/>
  <c r="AI58" i="20" s="1"/>
  <c r="AJ58" i="20" s="1"/>
  <c r="AH59" i="20"/>
  <c r="AH61" i="20"/>
  <c r="AH63" i="20"/>
  <c r="AH65" i="20"/>
  <c r="AH67" i="20"/>
  <c r="AH69" i="20"/>
  <c r="AM71" i="20" s="1"/>
  <c r="AN71" i="20" s="1"/>
  <c r="AH70" i="20"/>
  <c r="AH72" i="20"/>
  <c r="AI72" i="20" s="1"/>
  <c r="AJ72" i="20" s="1"/>
  <c r="AC87" i="20"/>
  <c r="X88" i="20"/>
  <c r="Y88" i="20" s="1"/>
  <c r="AK100" i="20"/>
  <c r="AL100" i="20" s="1"/>
  <c r="AA131" i="20"/>
  <c r="AB132" i="20"/>
  <c r="AC132" i="20" s="1"/>
  <c r="AN146" i="20"/>
  <c r="AM146" i="20"/>
  <c r="AM132" i="20"/>
  <c r="AN132" i="20" s="1"/>
  <c r="AK161" i="20"/>
  <c r="AL161" i="20" s="1"/>
  <c r="AB101" i="20"/>
  <c r="AC101" i="20" s="1"/>
  <c r="AB162" i="20"/>
  <c r="AC162" i="20" s="1"/>
  <c r="AH98" i="20"/>
  <c r="AH101" i="20"/>
  <c r="AH102" i="20"/>
  <c r="AM199" i="20"/>
  <c r="AN199" i="20" s="1"/>
  <c r="AL212" i="20"/>
  <c r="Z100" i="20"/>
  <c r="AA100" i="20" s="1"/>
  <c r="AG119" i="20"/>
  <c r="AG121" i="20"/>
  <c r="AG123" i="20"/>
  <c r="AG125" i="20"/>
  <c r="AG127" i="20"/>
  <c r="AG129" i="20"/>
  <c r="AG132" i="20"/>
  <c r="AG135" i="20"/>
  <c r="AG137" i="20"/>
  <c r="AG139" i="20"/>
  <c r="AG141" i="20"/>
  <c r="AG143" i="20"/>
  <c r="AK145" i="20"/>
  <c r="AL145" i="20" s="1"/>
  <c r="AG146" i="20"/>
  <c r="Z161" i="20"/>
  <c r="AA161" i="20" s="1"/>
  <c r="AB176" i="20"/>
  <c r="AC176" i="20" s="1"/>
  <c r="AL198" i="20"/>
  <c r="AK198" i="20"/>
  <c r="Z175" i="20"/>
  <c r="AA175" i="20" s="1"/>
  <c r="Z212" i="20"/>
  <c r="AA212" i="20" s="1"/>
  <c r="AM213" i="20"/>
  <c r="AN213" i="20" s="1"/>
  <c r="AA228" i="20"/>
  <c r="AH166" i="20"/>
  <c r="AH168" i="20"/>
  <c r="AH170" i="20"/>
  <c r="AH172" i="20"/>
  <c r="AH174" i="20"/>
  <c r="AM176" i="20" s="1"/>
  <c r="AN176" i="20" s="1"/>
  <c r="AH175" i="20"/>
  <c r="AH178" i="20"/>
  <c r="AH182" i="20"/>
  <c r="AH184" i="20"/>
  <c r="AG186" i="20"/>
  <c r="AG188" i="20"/>
  <c r="AG190" i="20"/>
  <c r="AG192" i="20"/>
  <c r="AG194" i="20"/>
  <c r="AA198" i="20"/>
  <c r="AG199" i="20"/>
  <c r="AG202" i="20"/>
  <c r="AG204" i="20"/>
  <c r="AG206" i="20"/>
  <c r="AG208" i="20"/>
  <c r="AG210" i="20"/>
  <c r="AG213" i="20"/>
  <c r="AH215" i="20"/>
  <c r="AH217" i="20"/>
  <c r="AH219" i="20"/>
  <c r="AH221" i="20"/>
  <c r="AH223" i="20"/>
  <c r="AH225" i="20"/>
  <c r="AH227" i="20"/>
  <c r="AM229" i="20" s="1"/>
  <c r="AN229" i="20" s="1"/>
  <c r="AH231" i="20"/>
  <c r="AH233" i="20"/>
  <c r="AH235" i="20"/>
  <c r="AH239" i="20"/>
  <c r="AG165" i="20"/>
  <c r="AG167" i="20"/>
  <c r="AG169" i="20"/>
  <c r="AG171" i="20"/>
  <c r="AG173" i="20"/>
  <c r="AG176" i="20"/>
  <c r="AG177" i="20"/>
  <c r="AG179" i="20"/>
  <c r="AG180" i="20"/>
  <c r="AG183" i="20"/>
  <c r="AG216" i="20"/>
  <c r="AG218" i="20"/>
  <c r="AG220" i="20"/>
  <c r="AG222" i="20"/>
  <c r="AG224" i="20"/>
  <c r="AG226" i="20"/>
  <c r="AL228" i="20"/>
  <c r="AG229" i="20"/>
  <c r="AG230" i="20"/>
  <c r="AG232" i="20"/>
  <c r="AG234" i="20"/>
  <c r="AG238" i="20"/>
  <c r="AG240" i="20"/>
  <c r="AG185" i="20"/>
  <c r="AG187" i="20"/>
  <c r="AG189" i="20"/>
  <c r="AG191" i="20"/>
  <c r="AG193" i="20"/>
  <c r="AG195" i="20"/>
  <c r="AG197" i="20"/>
  <c r="AG198" i="20"/>
  <c r="AG200" i="20"/>
  <c r="AG201" i="20"/>
  <c r="AG203" i="20"/>
  <c r="AG205" i="20"/>
  <c r="AG207" i="20"/>
  <c r="AG209" i="20"/>
  <c r="AG211" i="20"/>
  <c r="AG214" i="20"/>
  <c r="AB229" i="20"/>
  <c r="AC229" i="20" s="1"/>
  <c r="AH56" i="17"/>
  <c r="AH54" i="17"/>
  <c r="AH55" i="17" s="1"/>
  <c r="AH53" i="17"/>
  <c r="W56" i="17"/>
  <c r="W54" i="17"/>
  <c r="W55" i="17" s="1"/>
  <c r="W53" i="17"/>
  <c r="AH32" i="17"/>
  <c r="AH35" i="17"/>
  <c r="AH33" i="17"/>
  <c r="W35" i="17"/>
  <c r="W33" i="17"/>
  <c r="W32" i="17"/>
  <c r="W41" i="17" s="1"/>
  <c r="W20" i="17"/>
  <c r="AF2" i="18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42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41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U180" i="18"/>
  <c r="U181" i="18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U240" i="18"/>
  <c r="U241" i="18"/>
  <c r="U242" i="18"/>
  <c r="U46" i="18"/>
  <c r="U47" i="18"/>
  <c r="U48" i="18"/>
  <c r="U44" i="18"/>
  <c r="U45" i="18"/>
  <c r="U43" i="18"/>
  <c r="U42" i="18"/>
  <c r="U41" i="18"/>
  <c r="W62" i="17" l="1"/>
  <c r="W34" i="17"/>
  <c r="AH41" i="17"/>
  <c r="AH62" i="17"/>
  <c r="AB213" i="20"/>
  <c r="AC213" i="20" s="1"/>
  <c r="AM101" i="20"/>
  <c r="AN101" i="20" s="1"/>
  <c r="Z86" i="20"/>
  <c r="AA86" i="20" s="1"/>
  <c r="AB199" i="20"/>
  <c r="AC199" i="20" s="1"/>
  <c r="AK70" i="20"/>
  <c r="AL70" i="20" s="1"/>
  <c r="AL175" i="20"/>
  <c r="AK175" i="20"/>
  <c r="AH57" i="17"/>
  <c r="AH58" i="17"/>
  <c r="W57" i="17"/>
  <c r="W58" i="17"/>
  <c r="AH34" i="17"/>
  <c r="AH36" i="17"/>
  <c r="AH37" i="17"/>
  <c r="W36" i="17"/>
  <c r="W37" i="17"/>
  <c r="Q241" i="18"/>
  <c r="Q215" i="18"/>
  <c r="Q185" i="18"/>
  <c r="Q148" i="18"/>
  <c r="Q118" i="18"/>
  <c r="Q73" i="18"/>
  <c r="Q41" i="18"/>
  <c r="Q4" i="18"/>
  <c r="AG226" i="18"/>
  <c r="AH226" i="18"/>
  <c r="AG227" i="18"/>
  <c r="AH227" i="18"/>
  <c r="AH228" i="18"/>
  <c r="AG228" i="18"/>
  <c r="AH229" i="18"/>
  <c r="AG229" i="18"/>
  <c r="AG230" i="18"/>
  <c r="AH230" i="18"/>
  <c r="AG231" i="18"/>
  <c r="AG232" i="18"/>
  <c r="AH233" i="18"/>
  <c r="AG234" i="18"/>
  <c r="AH234" i="18"/>
  <c r="AG235" i="18"/>
  <c r="AH235" i="18"/>
  <c r="AH236" i="18"/>
  <c r="AI236" i="18" s="1"/>
  <c r="AJ236" i="18" s="1"/>
  <c r="AG237" i="18"/>
  <c r="AH237" i="18"/>
  <c r="AG238" i="18"/>
  <c r="AH238" i="18"/>
  <c r="AG239" i="18"/>
  <c r="AG240" i="18"/>
  <c r="AG241" i="18"/>
  <c r="AH241" i="18"/>
  <c r="AG242" i="18"/>
  <c r="AH242" i="18"/>
  <c r="W226" i="18"/>
  <c r="W227" i="18"/>
  <c r="V227" i="18"/>
  <c r="V228" i="18"/>
  <c r="W228" i="18"/>
  <c r="W229" i="18"/>
  <c r="AB229" i="18" s="1"/>
  <c r="AC229" i="18" s="1"/>
  <c r="V229" i="18"/>
  <c r="W230" i="18"/>
  <c r="V230" i="18"/>
  <c r="V231" i="18"/>
  <c r="W231" i="18"/>
  <c r="V232" i="18"/>
  <c r="V233" i="18"/>
  <c r="W233" i="18"/>
  <c r="W234" i="18"/>
  <c r="W235" i="18"/>
  <c r="V235" i="18"/>
  <c r="V236" i="18"/>
  <c r="W236" i="18"/>
  <c r="X236" i="18" s="1"/>
  <c r="Y236" i="18" s="1"/>
  <c r="W237" i="18"/>
  <c r="V237" i="18"/>
  <c r="W238" i="18"/>
  <c r="V238" i="18"/>
  <c r="V239" i="18"/>
  <c r="W239" i="18"/>
  <c r="V240" i="18"/>
  <c r="V241" i="18"/>
  <c r="W241" i="18"/>
  <c r="V242" i="18"/>
  <c r="W242" i="18"/>
  <c r="AM229" i="18" l="1"/>
  <c r="AN229" i="18" s="1"/>
  <c r="V234" i="18"/>
  <c r="V226" i="18"/>
  <c r="AG236" i="18"/>
  <c r="AG233" i="18"/>
  <c r="AH240" i="18"/>
  <c r="AH232" i="18"/>
  <c r="AH239" i="18"/>
  <c r="AH231" i="18"/>
  <c r="W240" i="18"/>
  <c r="W232" i="18"/>
  <c r="P56" i="17" l="1"/>
  <c r="K56" i="17"/>
  <c r="K54" i="17"/>
  <c r="K58" i="17" s="1"/>
  <c r="K11" i="17"/>
  <c r="P11" i="17"/>
  <c r="P35" i="17"/>
  <c r="K35" i="17"/>
  <c r="P33" i="17"/>
  <c r="P37" i="17" s="1"/>
  <c r="K33" i="17"/>
  <c r="K37" i="17" s="1"/>
  <c r="P32" i="17"/>
  <c r="K32" i="17"/>
  <c r="AH139" i="18"/>
  <c r="AG139" i="18"/>
  <c r="AG140" i="18"/>
  <c r="AG141" i="18"/>
  <c r="AH141" i="18"/>
  <c r="AG142" i="18"/>
  <c r="AG143" i="18"/>
  <c r="AH143" i="18"/>
  <c r="AG144" i="18"/>
  <c r="AH145" i="18"/>
  <c r="AK145" i="18" s="1"/>
  <c r="AL145" i="18" s="1"/>
  <c r="AG145" i="18"/>
  <c r="W140" i="18"/>
  <c r="V141" i="18"/>
  <c r="W142" i="18"/>
  <c r="V142" i="18"/>
  <c r="V143" i="18"/>
  <c r="W143" i="18"/>
  <c r="V144" i="18"/>
  <c r="V145" i="18"/>
  <c r="AG217" i="18"/>
  <c r="AH217" i="18"/>
  <c r="AG218" i="18"/>
  <c r="AG219" i="18"/>
  <c r="AG220" i="18"/>
  <c r="AG221" i="18"/>
  <c r="AG222" i="18"/>
  <c r="AH223" i="18"/>
  <c r="AG224" i="18"/>
  <c r="AG225" i="18"/>
  <c r="AH133" i="18"/>
  <c r="AI133" i="18" s="1"/>
  <c r="AJ133" i="18" s="1"/>
  <c r="AG134" i="18"/>
  <c r="AG135" i="18"/>
  <c r="AG136" i="18"/>
  <c r="AH137" i="18"/>
  <c r="AG137" i="18"/>
  <c r="AG138" i="18"/>
  <c r="V134" i="18"/>
  <c r="V135" i="18"/>
  <c r="V136" i="18"/>
  <c r="V137" i="18"/>
  <c r="V138" i="18"/>
  <c r="V139" i="18"/>
  <c r="V216" i="18"/>
  <c r="V217" i="18"/>
  <c r="V218" i="18"/>
  <c r="V219" i="18"/>
  <c r="V220" i="18"/>
  <c r="V221" i="18"/>
  <c r="W222" i="18"/>
  <c r="Z228" i="18" s="1"/>
  <c r="AA228" i="18" s="1"/>
  <c r="V223" i="18"/>
  <c r="W224" i="18"/>
  <c r="V225" i="18"/>
  <c r="V41" i="18"/>
  <c r="V42" i="18"/>
  <c r="AG41" i="18"/>
  <c r="AG42" i="18"/>
  <c r="K41" i="17" l="1"/>
  <c r="K62" i="17"/>
  <c r="P41" i="17"/>
  <c r="AH142" i="18"/>
  <c r="V222" i="18"/>
  <c r="V140" i="18"/>
  <c r="K57" i="17"/>
  <c r="AH219" i="18"/>
  <c r="W223" i="18"/>
  <c r="W219" i="18"/>
  <c r="K55" i="17"/>
  <c r="K36" i="17"/>
  <c r="P36" i="17"/>
  <c r="P34" i="17"/>
  <c r="K34" i="17"/>
  <c r="AH144" i="18"/>
  <c r="AH140" i="18"/>
  <c r="W144" i="18"/>
  <c r="W145" i="18"/>
  <c r="W141" i="18"/>
  <c r="W134" i="18"/>
  <c r="AH224" i="18"/>
  <c r="AH42" i="18"/>
  <c r="W41" i="18"/>
  <c r="W136" i="18"/>
  <c r="AG133" i="18"/>
  <c r="AH135" i="18"/>
  <c r="AH225" i="18"/>
  <c r="W218" i="18"/>
  <c r="W216" i="18"/>
  <c r="W137" i="18"/>
  <c r="AG223" i="18"/>
  <c r="AH220" i="18"/>
  <c r="V224" i="18"/>
  <c r="AH136" i="18"/>
  <c r="W42" i="18"/>
  <c r="AH221" i="18"/>
  <c r="AH222" i="18"/>
  <c r="AK228" i="18" s="1"/>
  <c r="AL228" i="18" s="1"/>
  <c r="AH218" i="18"/>
  <c r="AH138" i="18"/>
  <c r="AH134" i="18"/>
  <c r="W138" i="18"/>
  <c r="W139" i="18"/>
  <c r="W135" i="18"/>
  <c r="W220" i="18"/>
  <c r="W225" i="18"/>
  <c r="W221" i="18"/>
  <c r="W217" i="18"/>
  <c r="AH41" i="18"/>
  <c r="AH216" i="18"/>
  <c r="AH215" i="18"/>
  <c r="W215" i="18"/>
  <c r="AH201" i="18"/>
  <c r="W201" i="18"/>
  <c r="AG200" i="18"/>
  <c r="W200" i="18"/>
  <c r="X200" i="18" s="1"/>
  <c r="Y200" i="18" s="1"/>
  <c r="AH171" i="18"/>
  <c r="W171" i="18"/>
  <c r="AG170" i="18"/>
  <c r="W170" i="18"/>
  <c r="W133" i="18"/>
  <c r="X133" i="18" s="1"/>
  <c r="Y133" i="18" s="1"/>
  <c r="AG132" i="18"/>
  <c r="W132" i="18"/>
  <c r="AG103" i="18"/>
  <c r="W103" i="18"/>
  <c r="AG102" i="18"/>
  <c r="V102" i="18"/>
  <c r="AH73" i="18"/>
  <c r="W73" i="18"/>
  <c r="AG72" i="18"/>
  <c r="W72" i="18"/>
  <c r="X72" i="18" s="1"/>
  <c r="Y72" i="18" s="1"/>
  <c r="AH197" i="18"/>
  <c r="AG198" i="18"/>
  <c r="AH199" i="18"/>
  <c r="AM199" i="18" s="1"/>
  <c r="AN199" i="18" s="1"/>
  <c r="AH202" i="18"/>
  <c r="AG203" i="18"/>
  <c r="AG204" i="18"/>
  <c r="AG205" i="18"/>
  <c r="AG206" i="18"/>
  <c r="AG207" i="18"/>
  <c r="AH208" i="18"/>
  <c r="AH209" i="18"/>
  <c r="AH210" i="18"/>
  <c r="AG211" i="18"/>
  <c r="AG212" i="18"/>
  <c r="AG213" i="18"/>
  <c r="AH214" i="18"/>
  <c r="AI214" i="18" s="1"/>
  <c r="AJ214" i="18" s="1"/>
  <c r="W203" i="18"/>
  <c r="W202" i="18"/>
  <c r="AH187" i="18"/>
  <c r="W187" i="18"/>
  <c r="AH186" i="18"/>
  <c r="W186" i="18"/>
  <c r="AH173" i="18"/>
  <c r="W173" i="18"/>
  <c r="AH172" i="18"/>
  <c r="W172" i="18"/>
  <c r="AH157" i="18"/>
  <c r="W157" i="18"/>
  <c r="AH156" i="18"/>
  <c r="W156" i="18"/>
  <c r="AH118" i="18"/>
  <c r="W118" i="18"/>
  <c r="AH120" i="18"/>
  <c r="V120" i="18"/>
  <c r="AH105" i="18"/>
  <c r="W105" i="18"/>
  <c r="AH104" i="18"/>
  <c r="W104" i="18"/>
  <c r="AG89" i="18"/>
  <c r="W89" i="18"/>
  <c r="AH88" i="18"/>
  <c r="AI88" i="18" s="1"/>
  <c r="AJ88" i="18" s="1"/>
  <c r="V88" i="18"/>
  <c r="AH75" i="18"/>
  <c r="W75" i="18"/>
  <c r="AH74" i="18"/>
  <c r="W74" i="18"/>
  <c r="W197" i="18"/>
  <c r="V198" i="18"/>
  <c r="V199" i="18"/>
  <c r="V204" i="18"/>
  <c r="V205" i="18"/>
  <c r="V206" i="18"/>
  <c r="W207" i="18"/>
  <c r="V208" i="18"/>
  <c r="V209" i="18"/>
  <c r="V210" i="18"/>
  <c r="V211" i="18"/>
  <c r="V212" i="18"/>
  <c r="V213" i="18"/>
  <c r="V214" i="18"/>
  <c r="Z145" i="18" l="1"/>
  <c r="AA145" i="18" s="1"/>
  <c r="AH198" i="18"/>
  <c r="AH211" i="18"/>
  <c r="AG209" i="18"/>
  <c r="AH206" i="18"/>
  <c r="AG210" i="18"/>
  <c r="AG104" i="18"/>
  <c r="AG88" i="18"/>
  <c r="AH213" i="18"/>
  <c r="AG120" i="18"/>
  <c r="AG199" i="18"/>
  <c r="AG74" i="18"/>
  <c r="AG214" i="18"/>
  <c r="AG208" i="18"/>
  <c r="AH205" i="18"/>
  <c r="AG202" i="18"/>
  <c r="AG197" i="18"/>
  <c r="AH207" i="18"/>
  <c r="AG201" i="18"/>
  <c r="V215" i="18"/>
  <c r="AG216" i="18"/>
  <c r="AG215" i="18"/>
  <c r="AG73" i="18"/>
  <c r="AG75" i="18"/>
  <c r="AG157" i="18"/>
  <c r="AH89" i="18"/>
  <c r="AG105" i="18"/>
  <c r="AG118" i="18"/>
  <c r="V72" i="18"/>
  <c r="AH200" i="18"/>
  <c r="AI200" i="18" s="1"/>
  <c r="AJ200" i="18" s="1"/>
  <c r="AG156" i="18"/>
  <c r="AH203" i="18"/>
  <c r="V103" i="18"/>
  <c r="W199" i="18"/>
  <c r="AB199" i="18" s="1"/>
  <c r="AC199" i="18" s="1"/>
  <c r="V132" i="18"/>
  <c r="W102" i="18"/>
  <c r="AH132" i="18"/>
  <c r="V197" i="18"/>
  <c r="AG171" i="18"/>
  <c r="AH170" i="18"/>
  <c r="V201" i="18"/>
  <c r="V200" i="18"/>
  <c r="V171" i="18"/>
  <c r="V170" i="18"/>
  <c r="V133" i="18"/>
  <c r="AH103" i="18"/>
  <c r="AH102" i="18"/>
  <c r="AH72" i="18"/>
  <c r="AI72" i="18" s="1"/>
  <c r="AJ72" i="18" s="1"/>
  <c r="V73" i="18"/>
  <c r="V207" i="18"/>
  <c r="W212" i="18"/>
  <c r="Z212" i="18" s="1"/>
  <c r="AA212" i="18" s="1"/>
  <c r="W206" i="18"/>
  <c r="W204" i="18"/>
  <c r="W209" i="18"/>
  <c r="W213" i="18"/>
  <c r="W205" i="18"/>
  <c r="W214" i="18"/>
  <c r="X214" i="18" s="1"/>
  <c r="Y214" i="18" s="1"/>
  <c r="W211" i="18"/>
  <c r="AH212" i="18"/>
  <c r="AK212" i="18" s="1"/>
  <c r="AL212" i="18" s="1"/>
  <c r="AH204" i="18"/>
  <c r="V156" i="18"/>
  <c r="V172" i="18"/>
  <c r="V186" i="18"/>
  <c r="V202" i="18"/>
  <c r="W88" i="18"/>
  <c r="X88" i="18" s="1"/>
  <c r="Y88" i="18" s="1"/>
  <c r="W120" i="18"/>
  <c r="V75" i="18"/>
  <c r="V89" i="18"/>
  <c r="V105" i="18"/>
  <c r="V118" i="18"/>
  <c r="V157" i="18"/>
  <c r="V173" i="18"/>
  <c r="V187" i="18"/>
  <c r="V203" i="18"/>
  <c r="V104" i="18"/>
  <c r="V74" i="18"/>
  <c r="AG172" i="18"/>
  <c r="AG173" i="18"/>
  <c r="AG186" i="18"/>
  <c r="AG187" i="18"/>
  <c r="W208" i="18"/>
  <c r="W198" i="18"/>
  <c r="W210" i="18"/>
  <c r="P14" i="17"/>
  <c r="K14" i="17"/>
  <c r="P12" i="17"/>
  <c r="K12" i="17"/>
  <c r="AB213" i="18" l="1"/>
  <c r="AC213" i="18" s="1"/>
  <c r="AM132" i="18"/>
  <c r="AN132" i="18" s="1"/>
  <c r="AM213" i="18"/>
  <c r="AN213" i="18" s="1"/>
  <c r="AH196" i="18"/>
  <c r="W195" i="18"/>
  <c r="AH194" i="18"/>
  <c r="W194" i="18"/>
  <c r="V193" i="18"/>
  <c r="AG192" i="18"/>
  <c r="W192" i="18"/>
  <c r="Z198" i="18" s="1"/>
  <c r="AA198" i="18" s="1"/>
  <c r="AG191" i="18"/>
  <c r="V191" i="18"/>
  <c r="AH190" i="18"/>
  <c r="W190" i="18"/>
  <c r="V189" i="18"/>
  <c r="AH188" i="18"/>
  <c r="W188" i="18"/>
  <c r="AG185" i="18"/>
  <c r="AH185" i="18" s="1"/>
  <c r="V185" i="18"/>
  <c r="W185" i="18" s="1"/>
  <c r="AG184" i="18"/>
  <c r="AH184" i="18" s="1"/>
  <c r="V184" i="18"/>
  <c r="W184" i="18" s="1"/>
  <c r="AG183" i="18"/>
  <c r="AH183" i="18" s="1"/>
  <c r="V183" i="18"/>
  <c r="W183" i="18" s="1"/>
  <c r="AG182" i="18"/>
  <c r="AH182" i="18" s="1"/>
  <c r="V182" i="18"/>
  <c r="W182" i="18" s="1"/>
  <c r="AG181" i="18"/>
  <c r="AH181" i="18" s="1"/>
  <c r="V181" i="18"/>
  <c r="W181" i="18" s="1"/>
  <c r="AG180" i="18"/>
  <c r="AH180" i="18" s="1"/>
  <c r="AI180" i="18" s="1"/>
  <c r="AJ180" i="18" s="1"/>
  <c r="V180" i="18"/>
  <c r="W180" i="18" s="1"/>
  <c r="X180" i="18" s="1"/>
  <c r="Y180" i="18" s="1"/>
  <c r="AG179" i="18"/>
  <c r="AH179" i="18" s="1"/>
  <c r="V179" i="18"/>
  <c r="W179" i="18" s="1"/>
  <c r="AG178" i="18"/>
  <c r="AH178" i="18" s="1"/>
  <c r="V178" i="18"/>
  <c r="W178" i="18" s="1"/>
  <c r="AG177" i="18"/>
  <c r="AH177" i="18" s="1"/>
  <c r="V177" i="18"/>
  <c r="W177" i="18" s="1"/>
  <c r="AG176" i="18"/>
  <c r="AH176" i="18" s="1"/>
  <c r="V176" i="18"/>
  <c r="W176" i="18" s="1"/>
  <c r="AG175" i="18"/>
  <c r="AH175" i="18" s="1"/>
  <c r="V175" i="18"/>
  <c r="W175" i="18" s="1"/>
  <c r="AG174" i="18"/>
  <c r="AH174" i="18" s="1"/>
  <c r="V174" i="18"/>
  <c r="W174" i="18" s="1"/>
  <c r="AG169" i="18"/>
  <c r="AH169" i="18" s="1"/>
  <c r="V169" i="18"/>
  <c r="W169" i="18" s="1"/>
  <c r="AG168" i="18"/>
  <c r="AH168" i="18" s="1"/>
  <c r="V168" i="18"/>
  <c r="W168" i="18" s="1"/>
  <c r="AG167" i="18"/>
  <c r="AH167" i="18" s="1"/>
  <c r="V167" i="18"/>
  <c r="W167" i="18" s="1"/>
  <c r="AG166" i="18"/>
  <c r="AH166" i="18" s="1"/>
  <c r="V166" i="18"/>
  <c r="W166" i="18" s="1"/>
  <c r="AG165" i="18"/>
  <c r="AH165" i="18" s="1"/>
  <c r="V165" i="18"/>
  <c r="W165" i="18" s="1"/>
  <c r="AG164" i="18"/>
  <c r="AH164" i="18" s="1"/>
  <c r="V164" i="18"/>
  <c r="W164" i="18" s="1"/>
  <c r="AG163" i="18"/>
  <c r="AH163" i="18" s="1"/>
  <c r="AI163" i="18" s="1"/>
  <c r="AJ163" i="18" s="1"/>
  <c r="V163" i="18"/>
  <c r="W163" i="18" s="1"/>
  <c r="X163" i="18" s="1"/>
  <c r="Y163" i="18" s="1"/>
  <c r="AG162" i="18"/>
  <c r="AH162" i="18" s="1"/>
  <c r="V162" i="18"/>
  <c r="W162" i="18" s="1"/>
  <c r="AG161" i="18"/>
  <c r="AH161" i="18" s="1"/>
  <c r="V161" i="18"/>
  <c r="W161" i="18" s="1"/>
  <c r="AG160" i="18"/>
  <c r="AH160" i="18" s="1"/>
  <c r="V160" i="18"/>
  <c r="W160" i="18" s="1"/>
  <c r="AG159" i="18"/>
  <c r="AH159" i="18" s="1"/>
  <c r="V159" i="18"/>
  <c r="W159" i="18" s="1"/>
  <c r="AG158" i="18"/>
  <c r="AH158" i="18" s="1"/>
  <c r="V158" i="18"/>
  <c r="W158" i="18" s="1"/>
  <c r="AG155" i="18"/>
  <c r="AH155" i="18" s="1"/>
  <c r="V155" i="18"/>
  <c r="W155" i="18" s="1"/>
  <c r="AG154" i="18"/>
  <c r="AH154" i="18" s="1"/>
  <c r="V154" i="18"/>
  <c r="W154" i="18" s="1"/>
  <c r="AG153" i="18"/>
  <c r="AH153" i="18" s="1"/>
  <c r="V153" i="18"/>
  <c r="W153" i="18" s="1"/>
  <c r="AG152" i="18"/>
  <c r="AH152" i="18" s="1"/>
  <c r="V152" i="18"/>
  <c r="W152" i="18" s="1"/>
  <c r="AG151" i="18"/>
  <c r="AH151" i="18" s="1"/>
  <c r="V151" i="18"/>
  <c r="W151" i="18" s="1"/>
  <c r="AG150" i="18"/>
  <c r="AH150" i="18" s="1"/>
  <c r="V150" i="18"/>
  <c r="W150" i="18" s="1"/>
  <c r="AG149" i="18"/>
  <c r="AH149" i="18" s="1"/>
  <c r="V149" i="18"/>
  <c r="W149" i="18" s="1"/>
  <c r="AG148" i="18"/>
  <c r="AH148" i="18" s="1"/>
  <c r="V148" i="18"/>
  <c r="W148" i="18" s="1"/>
  <c r="AG147" i="18"/>
  <c r="AH147" i="18" s="1"/>
  <c r="AI147" i="18" s="1"/>
  <c r="AJ147" i="18" s="1"/>
  <c r="V147" i="18"/>
  <c r="W147" i="18" s="1"/>
  <c r="X147" i="18" s="1"/>
  <c r="Y147" i="18" s="1"/>
  <c r="AG146" i="18"/>
  <c r="AH146" i="18" s="1"/>
  <c r="V146" i="18"/>
  <c r="W146" i="18" s="1"/>
  <c r="AB146" i="18" s="1"/>
  <c r="AC146" i="18" s="1"/>
  <c r="AG131" i="18"/>
  <c r="AH131" i="18" s="1"/>
  <c r="V131" i="18"/>
  <c r="W131" i="18" s="1"/>
  <c r="AG130" i="18"/>
  <c r="AH130" i="18" s="1"/>
  <c r="V130" i="18"/>
  <c r="W130" i="18" s="1"/>
  <c r="AB132" i="18" s="1"/>
  <c r="AC132" i="18" s="1"/>
  <c r="AG129" i="18"/>
  <c r="AH129" i="18" s="1"/>
  <c r="V129" i="18"/>
  <c r="W129" i="18" s="1"/>
  <c r="AG128" i="18"/>
  <c r="AH128" i="18" s="1"/>
  <c r="V128" i="18"/>
  <c r="W128" i="18" s="1"/>
  <c r="AG127" i="18"/>
  <c r="AH127" i="18" s="1"/>
  <c r="V127" i="18"/>
  <c r="W127" i="18" s="1"/>
  <c r="AG126" i="18"/>
  <c r="AH126" i="18" s="1"/>
  <c r="V126" i="18"/>
  <c r="W126" i="18" s="1"/>
  <c r="AG125" i="18"/>
  <c r="AH125" i="18" s="1"/>
  <c r="V125" i="18"/>
  <c r="W125" i="18" s="1"/>
  <c r="AG124" i="18"/>
  <c r="AH124" i="18" s="1"/>
  <c r="V124" i="18"/>
  <c r="W124" i="18" s="1"/>
  <c r="AG123" i="18"/>
  <c r="AH123" i="18" s="1"/>
  <c r="V123" i="18"/>
  <c r="W123" i="18" s="1"/>
  <c r="AG122" i="18"/>
  <c r="AH122" i="18" s="1"/>
  <c r="V122" i="18"/>
  <c r="W122" i="18" s="1"/>
  <c r="AG121" i="18"/>
  <c r="AH121" i="18" s="1"/>
  <c r="V121" i="18"/>
  <c r="W121" i="18" s="1"/>
  <c r="AG119" i="18"/>
  <c r="AH119" i="18" s="1"/>
  <c r="V119" i="18"/>
  <c r="W119" i="18" s="1"/>
  <c r="AG117" i="18"/>
  <c r="AH117" i="18" s="1"/>
  <c r="V117" i="18"/>
  <c r="W117" i="18" s="1"/>
  <c r="AG116" i="18"/>
  <c r="AH116" i="18" s="1"/>
  <c r="V116" i="18"/>
  <c r="W116" i="18" s="1"/>
  <c r="AG115" i="18"/>
  <c r="AH115" i="18" s="1"/>
  <c r="V115" i="18"/>
  <c r="W115" i="18" s="1"/>
  <c r="AG114" i="18"/>
  <c r="AH114" i="18" s="1"/>
  <c r="V114" i="18"/>
  <c r="W114" i="18" s="1"/>
  <c r="AG113" i="18"/>
  <c r="AH113" i="18" s="1"/>
  <c r="V113" i="18"/>
  <c r="W113" i="18" s="1"/>
  <c r="AG112" i="18"/>
  <c r="AH112" i="18" s="1"/>
  <c r="V112" i="18"/>
  <c r="W112" i="18" s="1"/>
  <c r="AG111" i="18"/>
  <c r="AH111" i="18" s="1"/>
  <c r="V111" i="18"/>
  <c r="W111" i="18" s="1"/>
  <c r="AG110" i="18"/>
  <c r="AH110" i="18" s="1"/>
  <c r="V110" i="18"/>
  <c r="W110" i="18" s="1"/>
  <c r="AG109" i="18"/>
  <c r="AH109" i="18" s="1"/>
  <c r="AI109" i="18" s="1"/>
  <c r="AJ109" i="18" s="1"/>
  <c r="V109" i="18"/>
  <c r="W109" i="18" s="1"/>
  <c r="X109" i="18" s="1"/>
  <c r="Y109" i="18" s="1"/>
  <c r="AG108" i="18"/>
  <c r="AH108" i="18" s="1"/>
  <c r="AI108" i="18" s="1"/>
  <c r="AJ108" i="18" s="1"/>
  <c r="V108" i="18"/>
  <c r="W108" i="18" s="1"/>
  <c r="X108" i="18" s="1"/>
  <c r="Y108" i="18" s="1"/>
  <c r="AG107" i="18"/>
  <c r="AH107" i="18" s="1"/>
  <c r="V107" i="18"/>
  <c r="W107" i="18" s="1"/>
  <c r="AG106" i="18"/>
  <c r="AH106" i="18" s="1"/>
  <c r="V106" i="18"/>
  <c r="W106" i="18" s="1"/>
  <c r="AG101" i="18"/>
  <c r="AH101" i="18" s="1"/>
  <c r="V101" i="18"/>
  <c r="W101" i="18" s="1"/>
  <c r="AG100" i="18"/>
  <c r="AH100" i="18" s="1"/>
  <c r="V100" i="18"/>
  <c r="W100" i="18" s="1"/>
  <c r="AG99" i="18"/>
  <c r="AH99" i="18" s="1"/>
  <c r="V99" i="18"/>
  <c r="W99" i="18" s="1"/>
  <c r="AG98" i="18"/>
  <c r="AH98" i="18" s="1"/>
  <c r="V98" i="18"/>
  <c r="W98" i="18" s="1"/>
  <c r="AG97" i="18"/>
  <c r="AH97" i="18" s="1"/>
  <c r="V97" i="18"/>
  <c r="W97" i="18" s="1"/>
  <c r="AG96" i="18"/>
  <c r="AH96" i="18" s="1"/>
  <c r="V96" i="18"/>
  <c r="W96" i="18" s="1"/>
  <c r="AG95" i="18"/>
  <c r="AH95" i="18" s="1"/>
  <c r="V95" i="18"/>
  <c r="W95" i="18" s="1"/>
  <c r="AG94" i="18"/>
  <c r="AH94" i="18" s="1"/>
  <c r="V94" i="18"/>
  <c r="W94" i="18" s="1"/>
  <c r="AG93" i="18"/>
  <c r="AH93" i="18" s="1"/>
  <c r="V93" i="18"/>
  <c r="W93" i="18" s="1"/>
  <c r="AG92" i="18"/>
  <c r="AH92" i="18" s="1"/>
  <c r="V92" i="18"/>
  <c r="W92" i="18" s="1"/>
  <c r="AG91" i="18"/>
  <c r="AH91" i="18" s="1"/>
  <c r="V91" i="18"/>
  <c r="W91" i="18" s="1"/>
  <c r="AG90" i="18"/>
  <c r="AH90" i="18" s="1"/>
  <c r="V90" i="18"/>
  <c r="W90" i="18" s="1"/>
  <c r="AG87" i="18"/>
  <c r="AH87" i="18" s="1"/>
  <c r="V87" i="18"/>
  <c r="W87" i="18" s="1"/>
  <c r="AG86" i="18"/>
  <c r="AH86" i="18" s="1"/>
  <c r="V86" i="18"/>
  <c r="W86" i="18" s="1"/>
  <c r="AG85" i="18"/>
  <c r="AH85" i="18" s="1"/>
  <c r="V85" i="18"/>
  <c r="W85" i="18" s="1"/>
  <c r="AG84" i="18"/>
  <c r="AH84" i="18" s="1"/>
  <c r="V84" i="18"/>
  <c r="W84" i="18" s="1"/>
  <c r="AG83" i="18"/>
  <c r="AH83" i="18" s="1"/>
  <c r="V83" i="18"/>
  <c r="W83" i="18" s="1"/>
  <c r="AG82" i="18"/>
  <c r="AH82" i="18" s="1"/>
  <c r="V82" i="18"/>
  <c r="W82" i="18" s="1"/>
  <c r="AG81" i="18"/>
  <c r="AH81" i="18" s="1"/>
  <c r="V81" i="18"/>
  <c r="W81" i="18" s="1"/>
  <c r="AG80" i="18"/>
  <c r="AH80" i="18" s="1"/>
  <c r="V80" i="18"/>
  <c r="W80" i="18" s="1"/>
  <c r="AG79" i="18"/>
  <c r="AH79" i="18" s="1"/>
  <c r="V79" i="18"/>
  <c r="W79" i="18" s="1"/>
  <c r="AG78" i="18"/>
  <c r="AH78" i="18" s="1"/>
  <c r="V78" i="18"/>
  <c r="W78" i="18" s="1"/>
  <c r="AG77" i="18"/>
  <c r="AH77" i="18" s="1"/>
  <c r="V77" i="18"/>
  <c r="W77" i="18" s="1"/>
  <c r="AG76" i="18"/>
  <c r="AH76" i="18" s="1"/>
  <c r="V76" i="18"/>
  <c r="W76" i="18" s="1"/>
  <c r="AG71" i="18"/>
  <c r="AH71" i="18" s="1"/>
  <c r="V71" i="18"/>
  <c r="W71" i="18" s="1"/>
  <c r="AG70" i="18"/>
  <c r="AH70" i="18" s="1"/>
  <c r="V70" i="18"/>
  <c r="W70" i="18" s="1"/>
  <c r="AG69" i="18"/>
  <c r="AH69" i="18" s="1"/>
  <c r="V69" i="18"/>
  <c r="W69" i="18" s="1"/>
  <c r="AG68" i="18"/>
  <c r="AH68" i="18" s="1"/>
  <c r="V68" i="18"/>
  <c r="W68" i="18" s="1"/>
  <c r="AG67" i="18"/>
  <c r="AH67" i="18" s="1"/>
  <c r="V67" i="18"/>
  <c r="W67" i="18" s="1"/>
  <c r="AG66" i="18"/>
  <c r="AH66" i="18" s="1"/>
  <c r="V66" i="18"/>
  <c r="W66" i="18" s="1"/>
  <c r="AG65" i="18"/>
  <c r="AH65" i="18" s="1"/>
  <c r="V65" i="18"/>
  <c r="W65" i="18" s="1"/>
  <c r="AH59" i="18"/>
  <c r="V59" i="18"/>
  <c r="AH58" i="18"/>
  <c r="AI58" i="18" s="1"/>
  <c r="AJ58" i="18" s="1"/>
  <c r="V58" i="18"/>
  <c r="AG64" i="18"/>
  <c r="AH64" i="18" s="1"/>
  <c r="V64" i="18"/>
  <c r="W64" i="18" s="1"/>
  <c r="AG63" i="18"/>
  <c r="AH63" i="18" s="1"/>
  <c r="V63" i="18"/>
  <c r="W63" i="18" s="1"/>
  <c r="AG62" i="18"/>
  <c r="AH62" i="18" s="1"/>
  <c r="V62" i="18"/>
  <c r="W62" i="18" s="1"/>
  <c r="AG61" i="18"/>
  <c r="AH61" i="18" s="1"/>
  <c r="V61" i="18"/>
  <c r="W61" i="18" s="1"/>
  <c r="AG60" i="18"/>
  <c r="AH60" i="18" s="1"/>
  <c r="V60" i="18"/>
  <c r="W60" i="18" s="1"/>
  <c r="AG57" i="18"/>
  <c r="AH57" i="18" s="1"/>
  <c r="V57" i="18"/>
  <c r="W57" i="18" s="1"/>
  <c r="AG56" i="18"/>
  <c r="AH56" i="18" s="1"/>
  <c r="V56" i="18"/>
  <c r="W56" i="18" s="1"/>
  <c r="AG55" i="18"/>
  <c r="AH55" i="18" s="1"/>
  <c r="V55" i="18"/>
  <c r="W55" i="18" s="1"/>
  <c r="AG54" i="18"/>
  <c r="AH54" i="18" s="1"/>
  <c r="V54" i="18"/>
  <c r="W54" i="18" s="1"/>
  <c r="AG53" i="18"/>
  <c r="AH53" i="18" s="1"/>
  <c r="V53" i="18"/>
  <c r="W53" i="18" s="1"/>
  <c r="AG52" i="18"/>
  <c r="AH52" i="18" s="1"/>
  <c r="V52" i="18"/>
  <c r="W52" i="18" s="1"/>
  <c r="AG51" i="18"/>
  <c r="AH51" i="18" s="1"/>
  <c r="V51" i="18"/>
  <c r="W51" i="18" s="1"/>
  <c r="AG50" i="18"/>
  <c r="AH50" i="18" s="1"/>
  <c r="V50" i="18"/>
  <c r="W50" i="18" s="1"/>
  <c r="AG49" i="18"/>
  <c r="AH49" i="18" s="1"/>
  <c r="V49" i="18"/>
  <c r="W49" i="18" s="1"/>
  <c r="AG48" i="18"/>
  <c r="AH48" i="18" s="1"/>
  <c r="V48" i="18"/>
  <c r="W48" i="18" s="1"/>
  <c r="AG47" i="18"/>
  <c r="AH47" i="18" s="1"/>
  <c r="V47" i="18"/>
  <c r="W47" i="18" s="1"/>
  <c r="AG46" i="18"/>
  <c r="AH46" i="18" s="1"/>
  <c r="V46" i="18"/>
  <c r="W46" i="18" s="1"/>
  <c r="AG45" i="18"/>
  <c r="AH45" i="18" s="1"/>
  <c r="V45" i="18"/>
  <c r="W45" i="18" s="1"/>
  <c r="AG44" i="18"/>
  <c r="AH44" i="18" s="1"/>
  <c r="V44" i="18"/>
  <c r="W44" i="18" s="1"/>
  <c r="AG43" i="18"/>
  <c r="AH43" i="18" s="1"/>
  <c r="V43" i="18"/>
  <c r="W43" i="18" s="1"/>
  <c r="AH25" i="18"/>
  <c r="U25" i="18"/>
  <c r="V25" i="18" s="1"/>
  <c r="AG24" i="18"/>
  <c r="U24" i="18"/>
  <c r="V24" i="18" s="1"/>
  <c r="AH23" i="18"/>
  <c r="U23" i="18"/>
  <c r="V23" i="18" s="1"/>
  <c r="AG22" i="18"/>
  <c r="U22" i="18"/>
  <c r="V22" i="18" s="1"/>
  <c r="AH21" i="18"/>
  <c r="U21" i="18"/>
  <c r="V21" i="18" s="1"/>
  <c r="AG20" i="18"/>
  <c r="U20" i="18"/>
  <c r="W20" i="18" s="1"/>
  <c r="AH19" i="18"/>
  <c r="U19" i="18"/>
  <c r="V19" i="18" s="1"/>
  <c r="AH18" i="18"/>
  <c r="U18" i="18"/>
  <c r="V18" i="18" s="1"/>
  <c r="AH17" i="18"/>
  <c r="U17" i="18"/>
  <c r="V17" i="18" s="1"/>
  <c r="AH16" i="18"/>
  <c r="U16" i="18"/>
  <c r="V16" i="18" s="1"/>
  <c r="AH15" i="18"/>
  <c r="U15" i="18"/>
  <c r="V15" i="18" s="1"/>
  <c r="AG14" i="18"/>
  <c r="U14" i="18"/>
  <c r="W14" i="18" s="1"/>
  <c r="AH13" i="18"/>
  <c r="U13" i="18"/>
  <c r="V13" i="18" s="1"/>
  <c r="AH12" i="18"/>
  <c r="U12" i="18"/>
  <c r="V12" i="18" s="1"/>
  <c r="AH11" i="18"/>
  <c r="U11" i="18"/>
  <c r="V11" i="18" s="1"/>
  <c r="AH10" i="18"/>
  <c r="U10" i="18"/>
  <c r="V10" i="18" s="1"/>
  <c r="AH9" i="18"/>
  <c r="U9" i="18"/>
  <c r="V9" i="18" s="1"/>
  <c r="AG8" i="18"/>
  <c r="U8" i="18"/>
  <c r="W8" i="18" s="1"/>
  <c r="AH7" i="18"/>
  <c r="U7" i="18"/>
  <c r="V7" i="18" s="1"/>
  <c r="AG6" i="18"/>
  <c r="U6" i="18"/>
  <c r="W6" i="18" s="1"/>
  <c r="AH5" i="18"/>
  <c r="U5" i="18"/>
  <c r="V5" i="18" s="1"/>
  <c r="AG4" i="18"/>
  <c r="U4" i="18"/>
  <c r="W4" i="18" s="1"/>
  <c r="AH3" i="18"/>
  <c r="U3" i="18"/>
  <c r="W3" i="18" s="1"/>
  <c r="AG2" i="18"/>
  <c r="U2" i="18"/>
  <c r="V2" i="18" s="1"/>
  <c r="AK161" i="18" l="1"/>
  <c r="AL161" i="18" s="1"/>
  <c r="AK175" i="18"/>
  <c r="AL175" i="18" s="1"/>
  <c r="AM87" i="18"/>
  <c r="AN87" i="18"/>
  <c r="AM101" i="18"/>
  <c r="AN101" i="18" s="1"/>
  <c r="AM71" i="18"/>
  <c r="AN71" i="18"/>
  <c r="AK131" i="18"/>
  <c r="AL131" i="18" s="1"/>
  <c r="AK70" i="18"/>
  <c r="AL70" i="18" s="1"/>
  <c r="AK86" i="18"/>
  <c r="AL86" i="18" s="1"/>
  <c r="AK100" i="18"/>
  <c r="AL100" i="18" s="1"/>
  <c r="AM146" i="18"/>
  <c r="AN146" i="18"/>
  <c r="AM162" i="18"/>
  <c r="AN162" i="18" s="1"/>
  <c r="AM176" i="18"/>
  <c r="AN176" i="18" s="1"/>
  <c r="Z131" i="18"/>
  <c r="AA131" i="18" s="1"/>
  <c r="Z161" i="18"/>
  <c r="AA161" i="18" s="1"/>
  <c r="Z175" i="18"/>
  <c r="AA175" i="18" s="1"/>
  <c r="AB87" i="18"/>
  <c r="AC87" i="18" s="1"/>
  <c r="AB101" i="18"/>
  <c r="AC101" i="18" s="1"/>
  <c r="AA86" i="18"/>
  <c r="Z100" i="18"/>
  <c r="AA100" i="18" s="1"/>
  <c r="AB162" i="18"/>
  <c r="AC162" i="18" s="1"/>
  <c r="AB176" i="18"/>
  <c r="AC176" i="18" s="1"/>
  <c r="AB71" i="18"/>
  <c r="AC71" i="18" s="1"/>
  <c r="Z70" i="18"/>
  <c r="AA70" i="18" s="1"/>
  <c r="AG194" i="18"/>
  <c r="AH191" i="18"/>
  <c r="V194" i="18"/>
  <c r="AG188" i="18"/>
  <c r="AH14" i="18"/>
  <c r="AG190" i="18"/>
  <c r="AG12" i="18"/>
  <c r="V195" i="18"/>
  <c r="AH22" i="18"/>
  <c r="W193" i="18"/>
  <c r="AH24" i="18"/>
  <c r="AH6" i="18"/>
  <c r="W19" i="18"/>
  <c r="W13" i="18"/>
  <c r="W2" i="18"/>
  <c r="W5" i="18"/>
  <c r="AH8" i="18"/>
  <c r="W21" i="18"/>
  <c r="W9" i="18"/>
  <c r="AG18" i="18"/>
  <c r="AH20" i="18"/>
  <c r="W25" i="18"/>
  <c r="W189" i="18"/>
  <c r="AH192" i="18"/>
  <c r="AK198" i="18" s="1"/>
  <c r="AL198" i="18" s="1"/>
  <c r="W7" i="18"/>
  <c r="AG16" i="18"/>
  <c r="W23" i="18"/>
  <c r="AG196" i="18"/>
  <c r="AH4" i="18"/>
  <c r="W11" i="18"/>
  <c r="AH2" i="18"/>
  <c r="W191" i="18"/>
  <c r="V4" i="18"/>
  <c r="AG10" i="18"/>
  <c r="W17" i="18"/>
  <c r="W15" i="18"/>
  <c r="W59" i="18"/>
  <c r="V192" i="18"/>
  <c r="AG3" i="18"/>
  <c r="V6" i="18"/>
  <c r="V14" i="18"/>
  <c r="V20" i="18"/>
  <c r="AG7" i="18"/>
  <c r="AG9" i="18"/>
  <c r="W10" i="18"/>
  <c r="AG11" i="18"/>
  <c r="W12" i="18"/>
  <c r="AG13" i="18"/>
  <c r="AG15" i="18"/>
  <c r="W16" i="18"/>
  <c r="AG17" i="18"/>
  <c r="W18" i="18"/>
  <c r="AG19" i="18"/>
  <c r="AG21" i="18"/>
  <c r="W22" i="18"/>
  <c r="AG23" i="18"/>
  <c r="W24" i="18"/>
  <c r="AG25" i="18"/>
  <c r="W58" i="18"/>
  <c r="X58" i="18" s="1"/>
  <c r="Y58" i="18" s="1"/>
  <c r="AG58" i="18"/>
  <c r="AG59" i="18"/>
  <c r="V8" i="18"/>
  <c r="V3" i="18"/>
  <c r="AG5" i="18"/>
  <c r="AG189" i="18"/>
  <c r="AH189" i="18"/>
  <c r="V196" i="18"/>
  <c r="W196" i="18"/>
  <c r="V188" i="18"/>
  <c r="AG193" i="18"/>
  <c r="AH193" i="18"/>
  <c r="V190" i="18"/>
  <c r="AG195" i="18"/>
  <c r="AH195" i="18"/>
  <c r="K16" i="17" l="1"/>
  <c r="P13" i="17" l="1"/>
  <c r="P20" i="17"/>
  <c r="K13" i="17"/>
  <c r="K20" i="17"/>
  <c r="P15" i="17"/>
  <c r="P16" i="17"/>
  <c r="K15" i="17"/>
  <c r="AH20" i="17"/>
  <c r="P57" i="17"/>
  <c r="P54" i="17"/>
  <c r="P55" i="17" s="1"/>
  <c r="P62" i="17"/>
  <c r="P58" i="17" l="1"/>
</calcChain>
</file>

<file path=xl/sharedStrings.xml><?xml version="1.0" encoding="utf-8"?>
<sst xmlns="http://schemas.openxmlformats.org/spreadsheetml/2006/main" count="4124" uniqueCount="386">
  <si>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</si>
  <si>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</si>
  <si>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</si>
  <si>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</si>
  <si>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</si>
  <si>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</si>
  <si>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</si>
  <si>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</si>
  <si>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</si>
  <si>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</si>
  <si>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</si>
  <si>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</si>
  <si>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</si>
  <si>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</si>
  <si>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S4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</si>
  <si>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</si>
  <si>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</si>
  <si>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</si>
  <si>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</si>
  <si>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</si>
  <si>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</si>
  <si>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</si>
  <si>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</si>
  <si>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</si>
  <si>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</si>
  <si>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</si>
  <si>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</si>
  <si>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</si>
  <si>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</si>
  <si>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</si>
  <si>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</si>
  <si>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</si>
  <si>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</si>
  <si>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</si>
  <si>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</si>
  <si>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</si>
  <si>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</si>
  <si>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</si>
  <si>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</si>
  <si>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</si>
  <si>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</si>
  <si>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</si>
  <si>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</si>
  <si>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</si>
  <si>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</si>
  <si>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</si>
  <si>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</si>
  <si>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</si>
  <si>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</si>
  <si>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</si>
  <si>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</si>
  <si>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</si>
  <si>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chk 25</t>
  </si>
  <si>
    <t>chk 150</t>
  </si>
  <si>
    <t>chk 100</t>
  </si>
  <si>
    <t>chk 50</t>
  </si>
  <si>
    <t>chk 10</t>
  </si>
  <si>
    <t>chk 5</t>
  </si>
  <si>
    <t>chk 2.5</t>
  </si>
  <si>
    <t>chk 0</t>
  </si>
  <si>
    <t>TP</t>
  </si>
  <si>
    <t>ug P/L</t>
  </si>
  <si>
    <t>TN</t>
  </si>
  <si>
    <t>ug N/L</t>
  </si>
  <si>
    <t>nitrate in water</t>
  </si>
  <si>
    <t>nitrite in water</t>
  </si>
  <si>
    <t>water</t>
  </si>
  <si>
    <t>bisulfate carrier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</si>
  <si>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</si>
  <si>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</si>
  <si>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</si>
  <si>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</si>
  <si>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</si>
  <si>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</si>
  <si>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</si>
  <si>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</si>
  <si>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</si>
  <si>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OM_12-1-2020_10-58-34AM.OMN</t>
  </si>
  <si>
    <t>dye</t>
  </si>
  <si>
    <t>S16</t>
  </si>
  <si>
    <t>OM_12-1-2020_11-34-15AM.OMN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</si>
  <si>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</si>
  <si>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</si>
  <si>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</si>
  <si>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</si>
  <si>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</si>
  <si>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</si>
  <si>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</si>
  <si>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</si>
  <si>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</si>
  <si>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</si>
  <si>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</si>
  <si>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</si>
  <si>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</si>
  <si>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</si>
  <si>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</si>
  <si>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bisulfate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</si>
  <si>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</si>
  <si>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</si>
  <si>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</si>
  <si>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</si>
  <si>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</si>
  <si>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</si>
  <si>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</si>
  <si>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</si>
  <si>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</si>
  <si>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</si>
  <si>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</si>
  <si>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</si>
  <si>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nitrite</t>
  </si>
  <si>
    <t>nitrate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</si>
  <si>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</si>
  <si>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</si>
  <si>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</si>
  <si>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</si>
  <si>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</si>
  <si>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</si>
  <si>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</si>
  <si>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</si>
  <si>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</si>
  <si>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</si>
  <si>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</si>
  <si>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</si>
  <si>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</si>
  <si>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</si>
  <si>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</si>
  <si>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</si>
  <si>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</si>
  <si>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</si>
  <si>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</si>
  <si>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</si>
  <si>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</si>
  <si>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</si>
  <si>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</si>
  <si>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</si>
  <si>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</si>
  <si>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</si>
  <si>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</si>
  <si>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</si>
  <si>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</si>
  <si>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</si>
  <si>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</si>
  <si>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</si>
  <si>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</si>
  <si>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</si>
  <si>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</si>
  <si>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</si>
  <si>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</si>
  <si>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</si>
  <si>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</si>
  <si>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</si>
  <si>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</si>
  <si>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</si>
  <si>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</si>
  <si>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</si>
  <si>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</si>
  <si>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</si>
  <si>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</si>
  <si>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</si>
  <si>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</si>
  <si>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</si>
  <si>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</si>
  <si>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</si>
  <si>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</si>
  <si>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</si>
  <si>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</si>
  <si>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</si>
  <si>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</si>
  <si>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</si>
  <si>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</si>
  <si>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</si>
  <si>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</si>
  <si>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</si>
  <si>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</si>
  <si>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</si>
  <si>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</si>
  <si>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</si>
  <si>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</si>
  <si>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</si>
  <si>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</si>
  <si>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</si>
  <si>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</si>
  <si>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</si>
  <si>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</si>
  <si>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</si>
  <si>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</si>
  <si>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</si>
  <si>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</si>
  <si>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</si>
  <si>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</si>
  <si>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</si>
  <si>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</si>
  <si>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</si>
  <si>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</si>
  <si>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</si>
  <si>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</si>
  <si>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</si>
  <si>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</si>
  <si>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</si>
  <si>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</si>
  <si>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</si>
  <si>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</si>
  <si>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</si>
  <si>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</si>
  <si>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</si>
  <si>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</si>
  <si>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</si>
  <si>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</si>
  <si>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</si>
  <si>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</si>
  <si>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</si>
  <si>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</si>
  <si>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</si>
  <si>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</si>
  <si>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</si>
  <si>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</si>
  <si>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</si>
  <si>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</si>
  <si>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</si>
  <si>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Sample099 DIL</t>
  </si>
  <si>
    <t>Sample105 DIL</t>
  </si>
  <si>
    <t>Sample113 DIL</t>
  </si>
  <si>
    <t>Original order</t>
  </si>
  <si>
    <t>Known TP conc</t>
  </si>
  <si>
    <t>Known TN conc</t>
  </si>
  <si>
    <t>begin</t>
  </si>
  <si>
    <t>mid1</t>
  </si>
  <si>
    <t>mid2</t>
  </si>
  <si>
    <t>end</t>
  </si>
  <si>
    <t>when</t>
  </si>
  <si>
    <t>TPconc</t>
  </si>
  <si>
    <t>TPpk</t>
  </si>
  <si>
    <t>TNconc</t>
  </si>
  <si>
    <t>TNpk</t>
  </si>
  <si>
    <t>reworked calibration</t>
  </si>
  <si>
    <t>Call:</t>
  </si>
  <si>
    <t>lm(formula = x ~ poly(y, 2, raw = TRUE), data = data1, weights = 1/x)</t>
  </si>
  <si>
    <t>Weighted Residuals:</t>
  </si>
  <si>
    <t xml:space="preserve">    Min      1Q  Median      3Q     Max </t>
  </si>
  <si>
    <t xml:space="preserve">-9.9522 -0.0152  0.9394  2.4090 10.6360 </t>
  </si>
  <si>
    <t>Coefficients:</t>
  </si>
  <si>
    <t xml:space="preserve">                        Estimate Std. Error t value Pr(&gt;|t|)    </t>
  </si>
  <si>
    <t>(Intercept)             -92.2125     8.5974 -10.726 1.32e-11 ***</t>
  </si>
  <si>
    <t>poly(y, 2, raw = TRUE)1  89.7431     8.4567  10.612 1.69e-11 ***</t>
  </si>
  <si>
    <t xml:space="preserve">poly(y, 2, raw = TRUE)2   0.6599     0.6261   1.054    0.301    </t>
  </si>
  <si>
    <t>---</t>
  </si>
  <si>
    <t>Signif. codes:  0 ‘***’ 0.001 ‘**’ 0.01 ‘*’ 0.05 ‘.’ 0.1 ‘ ’ 1</t>
  </si>
  <si>
    <t>Residual standard error: 3.648 on 29 degrees of freedom</t>
  </si>
  <si>
    <t xml:space="preserve">Multiple R-squared:  0.9714,    Adjusted R-squared:  0.9694 </t>
  </si>
  <si>
    <t>F-statistic: 492.5 on 2 and 29 DF,  p-value: &lt; 2.2e-16</t>
  </si>
  <si>
    <t>TN for last 3 sets of cal stds using conc + 1.0</t>
  </si>
  <si>
    <t>(0.6599*X^2)+(89.7431* X)-92.2125</t>
  </si>
  <si>
    <t xml:space="preserve">     Min       1Q   Median       3Q      Max </t>
  </si>
  <si>
    <t xml:space="preserve">-2.55556  0.00216  0.42472  0.95082  2.74209 </t>
  </si>
  <si>
    <t>(Intercept)             -12.4382     1.6910  -7.355 4.20e-08 ***</t>
  </si>
  <si>
    <t>poly(y, 2, raw = TRUE)1  28.9290     3.3503   8.635 1.65e-09 ***</t>
  </si>
  <si>
    <t xml:space="preserve">poly(y, 2, raw = TRUE)2   0.3705     0.7007   0.529    0.601    </t>
  </si>
  <si>
    <t>Residual standard error: 1.175 on 29 degrees of freedom</t>
  </si>
  <si>
    <t xml:space="preserve">Multiple R-squared:  0.9678,    Adjusted R-squared:  0.9656 </t>
  </si>
  <si>
    <t>F-statistic:   436 on 2 and 29 DF,  p-value: &lt; 2.2e-16</t>
  </si>
  <si>
    <t>TP for last 3 sets of cal stds using conc + 1.0</t>
  </si>
  <si>
    <t>carry over</t>
  </si>
  <si>
    <t>carryover</t>
  </si>
  <si>
    <t>water blank 1</t>
  </si>
  <si>
    <t>water blank 2</t>
  </si>
  <si>
    <t>water blank 3</t>
  </si>
  <si>
    <t>water blank 4</t>
  </si>
  <si>
    <t>water blank 5</t>
  </si>
  <si>
    <t>digest check 1</t>
  </si>
  <si>
    <t>digest check 2</t>
  </si>
  <si>
    <t>digest check 3</t>
  </si>
  <si>
    <t>digest check 4</t>
  </si>
  <si>
    <t>digest check 5</t>
  </si>
  <si>
    <t>spiked blank 1</t>
  </si>
  <si>
    <t>spiked blank 2</t>
  </si>
  <si>
    <t>spiked blank 3</t>
  </si>
  <si>
    <t>spiked blank 4</t>
  </si>
  <si>
    <t>spiked blank 5</t>
  </si>
  <si>
    <t>F 13jul20 6.2</t>
  </si>
  <si>
    <t>F 02nov20 6.2</t>
  </si>
  <si>
    <t>F 27jul20 8.0</t>
  </si>
  <si>
    <t>B 09jul20 11.0</t>
  </si>
  <si>
    <t>F 13jul20 1.6</t>
  </si>
  <si>
    <t>F 29feb20 5.0</t>
  </si>
  <si>
    <t>B 20aug20 9.0</t>
  </si>
  <si>
    <t>B 30jul20 9.0</t>
  </si>
  <si>
    <t>F 03aug20 8.0</t>
  </si>
  <si>
    <t>F 18jul19 r2 200</t>
  </si>
  <si>
    <t>DUP</t>
  </si>
  <si>
    <t>SPK</t>
  </si>
  <si>
    <t>B 17jul20 6.0</t>
  </si>
  <si>
    <t>B 23jul20 11.0</t>
  </si>
  <si>
    <t>F 13jul20 3.8</t>
  </si>
  <si>
    <t>F 28oct20 0.1</t>
  </si>
  <si>
    <t>C 19aug20 TCT inf</t>
  </si>
  <si>
    <t>F 06jul20 1.6</t>
  </si>
  <si>
    <t>B 30jul20 0.1</t>
  </si>
  <si>
    <t>F 22jun20 0.1</t>
  </si>
  <si>
    <t>F 09nov20 6.2</t>
  </si>
  <si>
    <t>F 27jul20 9.0</t>
  </si>
  <si>
    <t>C 19aug20 9.0</t>
  </si>
  <si>
    <t>F 20jul20 0.1</t>
  </si>
  <si>
    <t>F 03aug20 0.1</t>
  </si>
  <si>
    <t>F 28oct20 9.0</t>
  </si>
  <si>
    <t>C 15jul20 6.0</t>
  </si>
  <si>
    <t>ISCO 06jul20 r1</t>
  </si>
  <si>
    <t>F 03aug20 1.6</t>
  </si>
  <si>
    <t>B 30jul20 6.0</t>
  </si>
  <si>
    <t>Bf 20aug20 6.0</t>
  </si>
  <si>
    <t>F 03aug20 6.2</t>
  </si>
  <si>
    <t>F 06jul20 0.1</t>
  </si>
  <si>
    <t>B 17jul20 9.0</t>
  </si>
  <si>
    <t>B 09jul20 6.0</t>
  </si>
  <si>
    <t>B 23jul20 3.0</t>
  </si>
  <si>
    <t>F 13jul20 5.0</t>
  </si>
  <si>
    <t>ISCO 20apr20 r1</t>
  </si>
  <si>
    <t>B 10nov20 3.0</t>
  </si>
  <si>
    <t>F 12jun20 3.8</t>
  </si>
  <si>
    <t>B 23jul20 6.0</t>
  </si>
  <si>
    <t>B 26oct20 0.1</t>
  </si>
  <si>
    <t>F 02nov20 8.0</t>
  </si>
  <si>
    <t>F 09nov20 1.6</t>
  </si>
  <si>
    <t>F 31jan20 6.2</t>
  </si>
  <si>
    <t>F 09nov20 9.0</t>
  </si>
  <si>
    <t>B 25jun20 3.0</t>
  </si>
  <si>
    <t>F 27jul20 0.1</t>
  </si>
  <si>
    <t>B 09jul20 9.0</t>
  </si>
  <si>
    <t>B 10nov20 10.0</t>
  </si>
  <si>
    <t>F 09nov20 ISCO</t>
  </si>
  <si>
    <t>F 09nov20 3.8</t>
  </si>
  <si>
    <t>B 30jul20 3.0</t>
  </si>
  <si>
    <t>F 200 07aug20 WET</t>
  </si>
  <si>
    <t>F 31jan20 3.8</t>
  </si>
  <si>
    <t>B 23jul20 9.0</t>
  </si>
  <si>
    <t>B 30jul20 11.0</t>
  </si>
  <si>
    <t>F 22jun20 5.0</t>
  </si>
  <si>
    <t>F 09nov20 0.1</t>
  </si>
  <si>
    <t>B 23jul20 0.1</t>
  </si>
  <si>
    <t>F 06jul20 9.0</t>
  </si>
  <si>
    <t>F 18jul19 2OT r2</t>
  </si>
  <si>
    <t>B 09jul20 3.0</t>
  </si>
  <si>
    <t>B 17jul20 11.0</t>
  </si>
  <si>
    <t>F 27jul20 3.8</t>
  </si>
  <si>
    <t>F 12jun20 9.0</t>
  </si>
  <si>
    <t>F 27jul20 5.0</t>
  </si>
  <si>
    <t>F 27jul20 1.6</t>
  </si>
  <si>
    <t>B 03sep20 10.0</t>
  </si>
  <si>
    <t>F 06jul20 6.2</t>
  </si>
  <si>
    <t>F 03aug20 3.8</t>
  </si>
  <si>
    <t>B 10nov20 6.0</t>
  </si>
  <si>
    <t>F 13jul20 8.0</t>
  </si>
  <si>
    <t>F 27jul20 6.2</t>
  </si>
  <si>
    <t>F 06jul20 3.8</t>
  </si>
  <si>
    <t>F 28oct20 5.0</t>
  </si>
  <si>
    <t>F 02nov20 0.1</t>
  </si>
  <si>
    <t>F 10aug20 3.8</t>
  </si>
  <si>
    <t>F 06jul20 8.0</t>
  </si>
  <si>
    <t>C 23sep20 20.0</t>
  </si>
  <si>
    <t>C 22jul20 9.0</t>
  </si>
  <si>
    <t>F 13jul20 0.1</t>
  </si>
  <si>
    <t>F 29jun20 3.8</t>
  </si>
  <si>
    <t>F 13jul20 9.0</t>
  </si>
  <si>
    <t>B 09jul20 0.1</t>
  </si>
  <si>
    <t>F 09nov20 8.0</t>
  </si>
  <si>
    <t>B 17jul20 0.1</t>
  </si>
  <si>
    <t>F 06jul20 5.0</t>
  </si>
  <si>
    <t>F 100 06jul20</t>
  </si>
  <si>
    <t>B 10nov20 9.0</t>
  </si>
  <si>
    <t>C 22jul20 0.1</t>
  </si>
  <si>
    <t>F 28oct20 3.8</t>
  </si>
  <si>
    <t>B 20aug20 3.0</t>
  </si>
  <si>
    <t>C 19aug20 HPB inf</t>
  </si>
  <si>
    <t>B 17jul20 3.0</t>
  </si>
  <si>
    <t>F 200 06jul20</t>
  </si>
  <si>
    <t>C 19aug20 20.0</t>
  </si>
  <si>
    <t>F 02nov20 5.0</t>
  </si>
  <si>
    <t>B 26oct20 0.16.0</t>
  </si>
  <si>
    <t>F 09nov20 weir</t>
  </si>
  <si>
    <t>B 10nov20 0.1</t>
  </si>
  <si>
    <t>F 09nov20 5.0</t>
  </si>
  <si>
    <t>B 30jul20 11.0  DIL</t>
  </si>
  <si>
    <t>B 30jul20 11.0 DUP DIL</t>
  </si>
  <si>
    <t>B 03sep20 10.0 DIL</t>
  </si>
  <si>
    <t>everything else looks good</t>
  </si>
  <si>
    <t>TN --&gt; 2 of the dups towards the end fail big time and one substantial TP dup fail too</t>
  </si>
  <si>
    <t>manually diluted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</si>
</sst>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3" xfId="48" xr:uid="{00000000-0005-0000-0000-000028000000}"/>
    <cellStyle name="Normal 5 2" xfId="46" xr:uid="{00000000-0005-0000-0000-000029000000}"/>
    <cellStyle name="Normal 5 2 20" xfId="47" xr:uid="{00000000-0005-0000-0000-00002A000000}"/>
    <cellStyle name="Normal 5 2 20 3" xfId="52" xr:uid="{00000000-0005-0000-0000-00002B000000}"/>
    <cellStyle name="Normal 5 2 23" xfId="51" xr:uid="{00000000-0005-0000-0000-00002C000000}"/>
    <cellStyle name="Normal 6 2" xfId="45" xr:uid="{00000000-0005-0000-0000-00002D000000}"/>
    <cellStyle name="Normal 6 2 23" xfId="50" xr:uid="{00000000-0005-0000-0000-00002E000000}"/>
    <cellStyle name="Normal 8 2" xfId="44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'rework cal'!$J$24:$J$39</c:f>
              <c:numCache>
                <c:formatCode>General</c:formatCode>
                <c:ptCount val="16"/>
                <c:pt idx="0">
                  <c:v>5.78</c:v>
                </c:pt>
                <c:pt idx="1">
                  <c:v>5.67</c:v>
                </c:pt>
                <c:pt idx="2">
                  <c:v>4.0599999999999996</c:v>
                </c:pt>
                <c:pt idx="3">
                  <c:v>4.04</c:v>
                </c:pt>
                <c:pt idx="4">
                  <c:v>2.37</c:v>
                </c:pt>
                <c:pt idx="5">
                  <c:v>2.39</c:v>
                </c:pt>
                <c:pt idx="6">
                  <c:v>1.5</c:v>
                </c:pt>
                <c:pt idx="7">
                  <c:v>1.49</c:v>
                </c:pt>
                <c:pt idx="8">
                  <c:v>0.98699999999999999</c:v>
                </c:pt>
                <c:pt idx="9">
                  <c:v>1.02</c:v>
                </c:pt>
                <c:pt idx="10">
                  <c:v>0.82799999999999996</c:v>
                </c:pt>
                <c:pt idx="11">
                  <c:v>0.80900000000000005</c:v>
                </c:pt>
                <c:pt idx="12">
                  <c:v>0.65</c:v>
                </c:pt>
                <c:pt idx="13">
                  <c:v>0.65300000000000002</c:v>
                </c:pt>
                <c:pt idx="14">
                  <c:v>0.621</c:v>
                </c:pt>
                <c:pt idx="15">
                  <c:v>0.56399999999999995</c:v>
                </c:pt>
              </c:numCache>
            </c:numRef>
          </c:xVal>
          <c:yVal>
            <c:numRef>
              <c:f>'rework cal'!$S$24:$S$39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2.5</c:v>
                </c:pt>
                <c:pt idx="13">
                  <c:v>2.5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2-466B-9203-E5C17E79151C}"/>
            </c:ext>
          </c:extLst>
        </c:ser>
        <c:ser>
          <c:idx val="1"/>
          <c:order val="1"/>
          <c:tx>
            <c:v>mid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'rework cal'!$J$40:$J$55</c:f>
              <c:numCache>
                <c:formatCode>General</c:formatCode>
                <c:ptCount val="16"/>
                <c:pt idx="0">
                  <c:v>5.34</c:v>
                </c:pt>
                <c:pt idx="1">
                  <c:v>5.23</c:v>
                </c:pt>
                <c:pt idx="2">
                  <c:v>3.73</c:v>
                </c:pt>
                <c:pt idx="3">
                  <c:v>3.82</c:v>
                </c:pt>
                <c:pt idx="4">
                  <c:v>2.1</c:v>
                </c:pt>
                <c:pt idx="5">
                  <c:v>2.12</c:v>
                </c:pt>
                <c:pt idx="6">
                  <c:v>1.22</c:v>
                </c:pt>
                <c:pt idx="7">
                  <c:v>1.18</c:v>
                </c:pt>
                <c:pt idx="8">
                  <c:v>0.73499999999999999</c:v>
                </c:pt>
                <c:pt idx="9">
                  <c:v>0.68</c:v>
                </c:pt>
                <c:pt idx="10">
                  <c:v>0.53500000000000003</c:v>
                </c:pt>
                <c:pt idx="11">
                  <c:v>0.52700000000000002</c:v>
                </c:pt>
                <c:pt idx="12">
                  <c:v>0.59399999999999997</c:v>
                </c:pt>
                <c:pt idx="13">
                  <c:v>0.53500000000000003</c:v>
                </c:pt>
                <c:pt idx="14">
                  <c:v>0.54900000000000004</c:v>
                </c:pt>
                <c:pt idx="15">
                  <c:v>0.54100000000000004</c:v>
                </c:pt>
              </c:numCache>
            </c:numRef>
          </c:xVal>
          <c:yVal>
            <c:numRef>
              <c:f>'rework cal'!$S$40:$S$55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2.5</c:v>
                </c:pt>
                <c:pt idx="13">
                  <c:v>2.5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2-466B-9203-E5C17E79151C}"/>
            </c:ext>
          </c:extLst>
        </c:ser>
        <c:ser>
          <c:idx val="2"/>
          <c:order val="2"/>
          <c:tx>
            <c:v>mid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'rework cal'!$J$56:$J$63</c:f>
              <c:numCache>
                <c:formatCode>General</c:formatCode>
                <c:ptCount val="8"/>
                <c:pt idx="0">
                  <c:v>5.33</c:v>
                </c:pt>
                <c:pt idx="1">
                  <c:v>3.7</c:v>
                </c:pt>
                <c:pt idx="2">
                  <c:v>2.04</c:v>
                </c:pt>
                <c:pt idx="3">
                  <c:v>1.17</c:v>
                </c:pt>
                <c:pt idx="4">
                  <c:v>0.69699999999999995</c:v>
                </c:pt>
                <c:pt idx="5">
                  <c:v>0.53700000000000003</c:v>
                </c:pt>
                <c:pt idx="6">
                  <c:v>0.46200000000000002</c:v>
                </c:pt>
                <c:pt idx="7">
                  <c:v>0.36799999999999999</c:v>
                </c:pt>
              </c:numCache>
            </c:numRef>
          </c:xVal>
          <c:yVal>
            <c:numRef>
              <c:f>'rework cal'!$S$56:$S$63</c:f>
              <c:numCache>
                <c:formatCode>General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2-466B-9203-E5C17E79151C}"/>
            </c:ext>
          </c:extLst>
        </c:ser>
        <c:ser>
          <c:idx val="3"/>
          <c:order val="3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'rework cal'!$J$64:$J$71</c:f>
              <c:numCache>
                <c:formatCode>General</c:formatCode>
                <c:ptCount val="8"/>
                <c:pt idx="0">
                  <c:v>5.39</c:v>
                </c:pt>
                <c:pt idx="1">
                  <c:v>3.72</c:v>
                </c:pt>
                <c:pt idx="2">
                  <c:v>2.0299999999999998</c:v>
                </c:pt>
                <c:pt idx="3">
                  <c:v>1.17</c:v>
                </c:pt>
                <c:pt idx="4">
                  <c:v>0.68899999999999995</c:v>
                </c:pt>
                <c:pt idx="5">
                  <c:v>0.51700000000000002</c:v>
                </c:pt>
                <c:pt idx="6">
                  <c:v>0.51100000000000001</c:v>
                </c:pt>
                <c:pt idx="7">
                  <c:v>0.54300000000000004</c:v>
                </c:pt>
              </c:numCache>
            </c:numRef>
          </c:xVal>
          <c:yVal>
            <c:numRef>
              <c:f>'rework cal'!$S$64:$S$71</c:f>
              <c:numCache>
                <c:formatCode>General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2-466B-9203-E5C17E79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8472"/>
        <c:axId val="588131096"/>
      </c:scatterChart>
      <c:valAx>
        <c:axId val="58812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31096"/>
        <c:crosses val="autoZero"/>
        <c:crossBetween val="midCat"/>
      </c:valAx>
      <c:valAx>
        <c:axId val="5881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'rework cal'!$O$24:$O$39</c:f>
              <c:numCache>
                <c:formatCode>General</c:formatCode>
                <c:ptCount val="16"/>
                <c:pt idx="0">
                  <c:v>18.600000000000001</c:v>
                </c:pt>
                <c:pt idx="1">
                  <c:v>18.399999999999999</c:v>
                </c:pt>
                <c:pt idx="2">
                  <c:v>12.5</c:v>
                </c:pt>
                <c:pt idx="3">
                  <c:v>12.6</c:v>
                </c:pt>
                <c:pt idx="4">
                  <c:v>6.76</c:v>
                </c:pt>
                <c:pt idx="5">
                  <c:v>6.74</c:v>
                </c:pt>
                <c:pt idx="6">
                  <c:v>3.84</c:v>
                </c:pt>
                <c:pt idx="7">
                  <c:v>3.69</c:v>
                </c:pt>
                <c:pt idx="8">
                  <c:v>2.23</c:v>
                </c:pt>
                <c:pt idx="9">
                  <c:v>2.2599999999999998</c:v>
                </c:pt>
                <c:pt idx="10">
                  <c:v>1.59</c:v>
                </c:pt>
                <c:pt idx="11">
                  <c:v>1.65</c:v>
                </c:pt>
                <c:pt idx="12">
                  <c:v>1.26</c:v>
                </c:pt>
                <c:pt idx="13">
                  <c:v>1.31</c:v>
                </c:pt>
                <c:pt idx="14">
                  <c:v>1.05</c:v>
                </c:pt>
                <c:pt idx="15">
                  <c:v>1.2</c:v>
                </c:pt>
              </c:numCache>
            </c:numRef>
          </c:xVal>
          <c:yVal>
            <c:numRef>
              <c:f>'rework cal'!$T$24:$T$39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3-4031-AF25-A52D1A11D5F1}"/>
            </c:ext>
          </c:extLst>
        </c:ser>
        <c:ser>
          <c:idx val="1"/>
          <c:order val="1"/>
          <c:tx>
            <c:v>mid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'rework cal'!$O$40:$O$55</c:f>
              <c:numCache>
                <c:formatCode>General</c:formatCode>
                <c:ptCount val="16"/>
                <c:pt idx="0">
                  <c:v>15.6</c:v>
                </c:pt>
                <c:pt idx="1">
                  <c:v>16</c:v>
                </c:pt>
                <c:pt idx="2">
                  <c:v>11.3</c:v>
                </c:pt>
                <c:pt idx="3">
                  <c:v>11.2</c:v>
                </c:pt>
                <c:pt idx="4">
                  <c:v>6.33</c:v>
                </c:pt>
                <c:pt idx="5">
                  <c:v>6.42</c:v>
                </c:pt>
                <c:pt idx="6">
                  <c:v>3.25</c:v>
                </c:pt>
                <c:pt idx="7">
                  <c:v>3.45</c:v>
                </c:pt>
                <c:pt idx="8">
                  <c:v>2.16</c:v>
                </c:pt>
                <c:pt idx="9">
                  <c:v>2.12</c:v>
                </c:pt>
                <c:pt idx="10">
                  <c:v>1.53</c:v>
                </c:pt>
                <c:pt idx="11">
                  <c:v>1.52</c:v>
                </c:pt>
                <c:pt idx="12">
                  <c:v>1.2</c:v>
                </c:pt>
                <c:pt idx="13">
                  <c:v>1.24</c:v>
                </c:pt>
                <c:pt idx="14">
                  <c:v>1.1399999999999999</c:v>
                </c:pt>
                <c:pt idx="15">
                  <c:v>1</c:v>
                </c:pt>
              </c:numCache>
            </c:numRef>
          </c:xVal>
          <c:yVal>
            <c:numRef>
              <c:f>'rework cal'!$T$40:$T$55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3-4031-AF25-A52D1A11D5F1}"/>
            </c:ext>
          </c:extLst>
        </c:ser>
        <c:ser>
          <c:idx val="2"/>
          <c:order val="2"/>
          <c:tx>
            <c:v>mid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'rework cal'!$O$56:$O$63</c:f>
              <c:numCache>
                <c:formatCode>General</c:formatCode>
                <c:ptCount val="8"/>
                <c:pt idx="0">
                  <c:v>15.7</c:v>
                </c:pt>
                <c:pt idx="1">
                  <c:v>10.8</c:v>
                </c:pt>
                <c:pt idx="2">
                  <c:v>6.04</c:v>
                </c:pt>
                <c:pt idx="3">
                  <c:v>3.11</c:v>
                </c:pt>
                <c:pt idx="4">
                  <c:v>2.06</c:v>
                </c:pt>
                <c:pt idx="5">
                  <c:v>1.51</c:v>
                </c:pt>
                <c:pt idx="6">
                  <c:v>1.18</c:v>
                </c:pt>
                <c:pt idx="7">
                  <c:v>1.1100000000000001</c:v>
                </c:pt>
              </c:numCache>
            </c:numRef>
          </c:xVal>
          <c:yVal>
            <c:numRef>
              <c:f>'rework cal'!$T$56:$T$63</c:f>
              <c:numCache>
                <c:formatCode>General</c:formatCode>
                <c:ptCount val="8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3-4031-AF25-A52D1A11D5F1}"/>
            </c:ext>
          </c:extLst>
        </c:ser>
        <c:ser>
          <c:idx val="3"/>
          <c:order val="3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'rework cal'!$O$64:$O$71</c:f>
              <c:numCache>
                <c:formatCode>General</c:formatCode>
                <c:ptCount val="8"/>
                <c:pt idx="0">
                  <c:v>17.2</c:v>
                </c:pt>
                <c:pt idx="1">
                  <c:v>10.4</c:v>
                </c:pt>
                <c:pt idx="2">
                  <c:v>5.64</c:v>
                </c:pt>
                <c:pt idx="3">
                  <c:v>3.19</c:v>
                </c:pt>
                <c:pt idx="4">
                  <c:v>2.0099999999999998</c:v>
                </c:pt>
                <c:pt idx="5">
                  <c:v>1.4</c:v>
                </c:pt>
                <c:pt idx="6">
                  <c:v>1.02</c:v>
                </c:pt>
                <c:pt idx="7">
                  <c:v>0.91400000000000003</c:v>
                </c:pt>
              </c:numCache>
            </c:numRef>
          </c:xVal>
          <c:yVal>
            <c:numRef>
              <c:f>'rework cal'!$T$64:$T$71</c:f>
              <c:numCache>
                <c:formatCode>General</c:formatCode>
                <c:ptCount val="8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3-4031-AF25-A52D1A11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8472"/>
        <c:axId val="588131096"/>
      </c:scatterChart>
      <c:valAx>
        <c:axId val="58812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31096"/>
        <c:crosses val="autoZero"/>
        <c:crossBetween val="midCat"/>
      </c:valAx>
      <c:valAx>
        <c:axId val="5881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197597</xdr:colOff>
      <xdr:row>0</xdr:row>
      <xdr:rowOff>115047</xdr:rowOff>
    </xdr:from>
    <xdr:to>
      <xdr:col>6</xdr:col>
      <xdr:colOff>493059</xdr:colOff>
      <xdr:row>20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145676</xdr:rowOff>
    </xdr:from>
    <xdr:to>
      <xdr:col>15</xdr:col>
      <xdr:colOff>481853</xdr:colOff>
      <xdr:row>20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FD74-7147-944C-BBC6-8D7539F77753}">
  <dimension ref="A1:G103"/>
  <sheetViews>
    <sheetView tabSelected="1" topLeftCell="A89" zoomScale="150" workbookViewId="0">
      <selection activeCell="F104" sqref="F104"/>
    </sheetView>
  </sheetViews>
  <sheetFormatPr baseColWidth="10" defaultRowHeight="15" x14ac:dyDescent="0.2"/>
  <cols>
    <col min="1" max="1" width="18.1640625" customWidth="1"/>
  </cols>
  <sheetData>
    <row r="1" spans="1:7" ht="57" x14ac:dyDescent="0.2">
      <c r="A1" s="21" t="s">
        <v>2</v>
      </c>
      <c r="B1" s="22" t="s">
        <v>17</v>
      </c>
      <c r="C1" s="22" t="s">
        <v>18</v>
      </c>
      <c r="D1" s="22" t="s">
        <v>37</v>
      </c>
      <c r="E1" s="22" t="s">
        <v>51</v>
      </c>
      <c r="F1" s="22" t="s">
        <v>18</v>
      </c>
      <c r="G1" s="22" t="s">
        <v>40</v>
      </c>
    </row>
    <row r="2" spans="1:7" x14ac:dyDescent="0.2">
      <c r="A2" t="s">
        <v>278</v>
      </c>
      <c r="B2" s="4">
        <v>2</v>
      </c>
      <c r="C2" s="4" t="s">
        <v>234</v>
      </c>
      <c r="D2">
        <v>29.687905449999995</v>
      </c>
      <c r="E2" s="4">
        <v>1</v>
      </c>
      <c r="F2" s="4"/>
      <c r="G2">
        <v>291.58649275000005</v>
      </c>
    </row>
    <row r="3" spans="1:7" x14ac:dyDescent="0.2">
      <c r="A3" t="s">
        <v>279</v>
      </c>
      <c r="B3" s="4">
        <v>2</v>
      </c>
      <c r="C3" s="4" t="s">
        <v>234</v>
      </c>
      <c r="D3">
        <v>39.019985799999994</v>
      </c>
      <c r="E3" s="4">
        <v>1</v>
      </c>
      <c r="F3" s="4"/>
      <c r="G3">
        <v>792.33510770999999</v>
      </c>
    </row>
    <row r="4" spans="1:7" x14ac:dyDescent="0.2">
      <c r="A4" t="s">
        <v>280</v>
      </c>
      <c r="B4" s="4">
        <v>2</v>
      </c>
      <c r="C4" s="4" t="s">
        <v>234</v>
      </c>
      <c r="D4">
        <v>30.888043449999998</v>
      </c>
      <c r="E4" s="4">
        <v>1</v>
      </c>
      <c r="F4" s="4"/>
      <c r="G4">
        <v>277.31830000000002</v>
      </c>
    </row>
    <row r="5" spans="1:7" x14ac:dyDescent="0.2">
      <c r="A5" t="s">
        <v>281</v>
      </c>
      <c r="B5" s="4">
        <v>2</v>
      </c>
      <c r="C5" s="4" t="s">
        <v>234</v>
      </c>
      <c r="D5">
        <v>78.306488200000004</v>
      </c>
      <c r="E5" s="4">
        <v>1</v>
      </c>
      <c r="F5" s="4"/>
      <c r="G5">
        <v>1816.7439009999998</v>
      </c>
    </row>
    <row r="6" spans="1:7" x14ac:dyDescent="0.2">
      <c r="A6" t="s">
        <v>282</v>
      </c>
      <c r="B6" s="4">
        <v>2</v>
      </c>
      <c r="C6" s="4" t="s">
        <v>234</v>
      </c>
      <c r="D6">
        <v>19.534601049999999</v>
      </c>
      <c r="E6" s="4">
        <v>1</v>
      </c>
      <c r="F6" s="4"/>
      <c r="G6">
        <v>183.89299098999996</v>
      </c>
    </row>
    <row r="7" spans="1:7" x14ac:dyDescent="0.2">
      <c r="A7" t="s">
        <v>283</v>
      </c>
      <c r="B7" s="4">
        <v>2</v>
      </c>
      <c r="C7" s="4" t="s">
        <v>234</v>
      </c>
      <c r="D7">
        <v>23.704999449999995</v>
      </c>
      <c r="E7" s="4">
        <v>1</v>
      </c>
      <c r="F7" s="4"/>
      <c r="G7">
        <v>286.8271289999999</v>
      </c>
    </row>
    <row r="8" spans="1:7" x14ac:dyDescent="0.2">
      <c r="A8" t="s">
        <v>284</v>
      </c>
      <c r="B8" s="4">
        <v>2</v>
      </c>
      <c r="C8" s="4" t="s">
        <v>234</v>
      </c>
      <c r="D8">
        <v>29.987828799999996</v>
      </c>
      <c r="E8" s="4">
        <v>1</v>
      </c>
      <c r="F8" s="4"/>
      <c r="G8">
        <v>1347.806425</v>
      </c>
    </row>
    <row r="9" spans="1:7" x14ac:dyDescent="0.2">
      <c r="A9" t="s">
        <v>285</v>
      </c>
      <c r="B9" s="4">
        <v>2</v>
      </c>
      <c r="C9" s="4" t="s">
        <v>234</v>
      </c>
      <c r="D9">
        <v>29.987828799999996</v>
      </c>
      <c r="E9" s="4">
        <v>1</v>
      </c>
      <c r="F9" s="4"/>
      <c r="G9">
        <v>1207.3773959999999</v>
      </c>
    </row>
    <row r="10" spans="1:7" x14ac:dyDescent="0.2">
      <c r="A10" t="s">
        <v>286</v>
      </c>
      <c r="B10" s="4">
        <v>2</v>
      </c>
      <c r="C10" s="4" t="s">
        <v>234</v>
      </c>
      <c r="D10">
        <v>22.810119999999998</v>
      </c>
      <c r="E10" s="4">
        <v>1</v>
      </c>
      <c r="F10" s="4"/>
      <c r="G10">
        <v>279.21900995999999</v>
      </c>
    </row>
    <row r="11" spans="1:7" x14ac:dyDescent="0.2">
      <c r="A11" t="s">
        <v>287</v>
      </c>
      <c r="B11" s="4">
        <v>2</v>
      </c>
      <c r="C11" s="4" t="s">
        <v>234</v>
      </c>
      <c r="D11">
        <v>59.125479999999989</v>
      </c>
      <c r="E11" s="4">
        <v>1</v>
      </c>
      <c r="F11" s="4"/>
      <c r="G11">
        <v>169.85048403999994</v>
      </c>
    </row>
    <row r="12" spans="1:7" x14ac:dyDescent="0.2">
      <c r="A12" t="s">
        <v>290</v>
      </c>
      <c r="B12" s="4">
        <v>2</v>
      </c>
      <c r="C12" s="4" t="s">
        <v>234</v>
      </c>
      <c r="D12">
        <v>25.795645</v>
      </c>
      <c r="E12" s="4">
        <v>1</v>
      </c>
      <c r="F12" s="4"/>
      <c r="G12">
        <v>251.71038571</v>
      </c>
    </row>
    <row r="13" spans="1:7" x14ac:dyDescent="0.2">
      <c r="A13" t="s">
        <v>291</v>
      </c>
      <c r="B13" s="4">
        <v>2</v>
      </c>
      <c r="C13" s="4" t="s">
        <v>234</v>
      </c>
      <c r="D13">
        <v>47.205947049999992</v>
      </c>
      <c r="E13" s="4">
        <v>1</v>
      </c>
      <c r="F13" s="4"/>
      <c r="G13">
        <v>1657.844601</v>
      </c>
    </row>
    <row r="14" spans="1:7" x14ac:dyDescent="0.2">
      <c r="A14" t="s">
        <v>292</v>
      </c>
      <c r="B14" s="4">
        <v>2</v>
      </c>
      <c r="C14" s="4" t="s">
        <v>234</v>
      </c>
      <c r="D14">
        <v>26.393639199999996</v>
      </c>
      <c r="E14" s="4">
        <v>1</v>
      </c>
      <c r="F14" s="4"/>
      <c r="G14">
        <v>270.66997250999998</v>
      </c>
    </row>
    <row r="15" spans="1:7" x14ac:dyDescent="0.2">
      <c r="A15" t="s">
        <v>293</v>
      </c>
      <c r="B15" s="4">
        <v>2</v>
      </c>
      <c r="C15" s="4" t="s">
        <v>234</v>
      </c>
      <c r="D15">
        <v>38.113769049999995</v>
      </c>
      <c r="E15" s="4">
        <v>1</v>
      </c>
      <c r="F15" s="4"/>
      <c r="G15">
        <v>605.03786931000002</v>
      </c>
    </row>
    <row r="16" spans="1:7" x14ac:dyDescent="0.2">
      <c r="A16" t="s">
        <v>294</v>
      </c>
      <c r="B16" s="4">
        <v>2</v>
      </c>
      <c r="C16" s="4" t="s">
        <v>234</v>
      </c>
      <c r="D16">
        <v>20.427035199999999</v>
      </c>
      <c r="E16" s="4">
        <v>1</v>
      </c>
      <c r="F16" s="4"/>
      <c r="G16">
        <v>200.78319738999997</v>
      </c>
    </row>
    <row r="17" spans="1:7" x14ac:dyDescent="0.2">
      <c r="A17" t="s">
        <v>295</v>
      </c>
      <c r="B17" s="4">
        <v>2</v>
      </c>
      <c r="C17" s="4" t="s">
        <v>234</v>
      </c>
      <c r="D17">
        <v>18.345726249999998</v>
      </c>
      <c r="E17" s="4">
        <v>1</v>
      </c>
      <c r="F17" s="4"/>
      <c r="G17">
        <v>136.26962499999999</v>
      </c>
    </row>
    <row r="18" spans="1:7" x14ac:dyDescent="0.2">
      <c r="A18" t="s">
        <v>296</v>
      </c>
      <c r="B18" s="4">
        <v>2</v>
      </c>
      <c r="C18" s="4" t="s">
        <v>234</v>
      </c>
      <c r="D18">
        <v>18.048692799999998</v>
      </c>
      <c r="E18" s="4">
        <v>1</v>
      </c>
      <c r="F18" s="4"/>
      <c r="G18">
        <v>571.29434491000006</v>
      </c>
    </row>
    <row r="19" spans="1:7" x14ac:dyDescent="0.2">
      <c r="A19" t="s">
        <v>297</v>
      </c>
      <c r="B19" s="4">
        <v>2</v>
      </c>
      <c r="C19" s="4" t="s">
        <v>234</v>
      </c>
      <c r="D19">
        <v>21.915907449999992</v>
      </c>
      <c r="E19" s="4">
        <v>1</v>
      </c>
      <c r="F19" s="4"/>
      <c r="G19">
        <v>171.72110255999999</v>
      </c>
    </row>
    <row r="20" spans="1:7" x14ac:dyDescent="0.2">
      <c r="A20" t="s">
        <v>298</v>
      </c>
      <c r="B20" s="4">
        <v>2</v>
      </c>
      <c r="C20" s="4" t="s">
        <v>234</v>
      </c>
      <c r="D20">
        <v>33.592688799999991</v>
      </c>
      <c r="E20" s="4">
        <v>1</v>
      </c>
      <c r="F20" s="4"/>
      <c r="G20">
        <v>590.13221315999999</v>
      </c>
    </row>
    <row r="21" spans="1:7" x14ac:dyDescent="0.2">
      <c r="A21" t="s">
        <v>299</v>
      </c>
      <c r="B21" s="4">
        <v>2</v>
      </c>
      <c r="C21" s="4" t="s">
        <v>234</v>
      </c>
      <c r="D21">
        <v>24.899209449999994</v>
      </c>
      <c r="E21" s="4">
        <v>1</v>
      </c>
      <c r="F21" s="4"/>
      <c r="G21">
        <v>260.23566675999996</v>
      </c>
    </row>
    <row r="22" spans="1:7" x14ac:dyDescent="0.2">
      <c r="A22" t="s">
        <v>300</v>
      </c>
      <c r="B22" s="4">
        <v>2</v>
      </c>
      <c r="C22" s="4" t="s">
        <v>234</v>
      </c>
      <c r="D22">
        <v>11.709937257999998</v>
      </c>
      <c r="E22" s="4">
        <v>1</v>
      </c>
      <c r="F22" s="4"/>
      <c r="G22">
        <v>225.25565474999999</v>
      </c>
    </row>
    <row r="23" spans="1:7" x14ac:dyDescent="0.2">
      <c r="A23" t="s">
        <v>301</v>
      </c>
      <c r="B23" s="4">
        <v>2</v>
      </c>
      <c r="C23" s="4" t="s">
        <v>234</v>
      </c>
      <c r="D23">
        <v>18.048692799999998</v>
      </c>
      <c r="E23" s="4">
        <v>1</v>
      </c>
      <c r="F23" s="4"/>
      <c r="G23">
        <v>290.63435603999994</v>
      </c>
    </row>
    <row r="24" spans="1:7" x14ac:dyDescent="0.2">
      <c r="A24" t="s">
        <v>302</v>
      </c>
      <c r="B24" s="4">
        <v>2</v>
      </c>
      <c r="C24" s="4" t="s">
        <v>234</v>
      </c>
      <c r="D24">
        <v>31.48855704999999</v>
      </c>
      <c r="E24" s="4">
        <v>1</v>
      </c>
      <c r="F24" s="4"/>
      <c r="G24">
        <v>964.39000900000008</v>
      </c>
    </row>
    <row r="25" spans="1:7" x14ac:dyDescent="0.2">
      <c r="A25" t="s">
        <v>303</v>
      </c>
      <c r="B25" s="4">
        <v>2</v>
      </c>
      <c r="C25" s="4" t="s">
        <v>234</v>
      </c>
      <c r="D25">
        <v>22.511975049999997</v>
      </c>
      <c r="E25" s="4">
        <v>1</v>
      </c>
      <c r="F25" s="4"/>
      <c r="G25">
        <v>1568.2064249999999</v>
      </c>
    </row>
    <row r="26" spans="1:7" x14ac:dyDescent="0.2">
      <c r="A26" t="s">
        <v>304</v>
      </c>
      <c r="B26" s="4">
        <v>2</v>
      </c>
      <c r="C26" s="4" t="s">
        <v>234</v>
      </c>
      <c r="D26">
        <v>8.0230930704999981</v>
      </c>
      <c r="E26" s="4">
        <v>1</v>
      </c>
      <c r="F26" s="4"/>
      <c r="G26">
        <v>142.78584050999999</v>
      </c>
    </row>
    <row r="27" spans="1:7" x14ac:dyDescent="0.2">
      <c r="A27" t="s">
        <v>305</v>
      </c>
      <c r="B27" s="4">
        <v>2</v>
      </c>
      <c r="C27" s="4" t="s">
        <v>234</v>
      </c>
      <c r="D27">
        <v>22.810119999999998</v>
      </c>
      <c r="E27" s="4">
        <v>1</v>
      </c>
      <c r="F27" s="4"/>
      <c r="G27">
        <v>183.89299098999996</v>
      </c>
    </row>
    <row r="28" spans="1:7" x14ac:dyDescent="0.2">
      <c r="A28" t="s">
        <v>306</v>
      </c>
      <c r="B28" s="4">
        <v>2</v>
      </c>
      <c r="C28" s="4" t="s">
        <v>234</v>
      </c>
      <c r="D28">
        <v>30.888043449999998</v>
      </c>
      <c r="E28" s="4">
        <v>1</v>
      </c>
      <c r="F28" s="4"/>
      <c r="G28">
        <v>419.39674895999997</v>
      </c>
    </row>
    <row r="29" spans="1:7" x14ac:dyDescent="0.2">
      <c r="A29" t="s">
        <v>307</v>
      </c>
      <c r="B29" s="4">
        <v>2</v>
      </c>
      <c r="C29" s="4" t="s">
        <v>234</v>
      </c>
      <c r="D29">
        <v>15.941886050499997</v>
      </c>
      <c r="E29" s="4">
        <v>1</v>
      </c>
      <c r="F29" s="4"/>
      <c r="G29">
        <v>172.65660978999998</v>
      </c>
    </row>
    <row r="30" spans="1:7" x14ac:dyDescent="0.2">
      <c r="A30" t="s">
        <v>308</v>
      </c>
      <c r="B30" s="4">
        <v>2</v>
      </c>
      <c r="C30" s="4" t="s">
        <v>234</v>
      </c>
      <c r="D30">
        <v>20.427035199999999</v>
      </c>
      <c r="E30" s="4">
        <v>1</v>
      </c>
      <c r="F30" s="4"/>
      <c r="G30">
        <v>182.95589999999996</v>
      </c>
    </row>
    <row r="31" spans="1:7" x14ac:dyDescent="0.2">
      <c r="A31" t="s">
        <v>309</v>
      </c>
      <c r="B31" s="4">
        <v>2</v>
      </c>
      <c r="C31" s="4" t="s">
        <v>234</v>
      </c>
      <c r="D31">
        <v>21.915907449999992</v>
      </c>
      <c r="E31" s="4">
        <v>1</v>
      </c>
      <c r="F31" s="4"/>
      <c r="G31">
        <v>207.36315923999999</v>
      </c>
    </row>
    <row r="32" spans="1:7" x14ac:dyDescent="0.2">
      <c r="A32" t="s">
        <v>314</v>
      </c>
      <c r="B32" s="4">
        <v>2</v>
      </c>
      <c r="C32" s="4" t="s">
        <v>234</v>
      </c>
      <c r="D32">
        <v>59.739776199999987</v>
      </c>
      <c r="E32" s="4">
        <v>1</v>
      </c>
      <c r="F32" s="4"/>
      <c r="G32">
        <v>523.91616474999989</v>
      </c>
    </row>
    <row r="33" spans="1:7" x14ac:dyDescent="0.2">
      <c r="A33" t="s">
        <v>315</v>
      </c>
      <c r="B33" s="4">
        <v>2</v>
      </c>
      <c r="C33" s="4" t="s">
        <v>234</v>
      </c>
      <c r="D33">
        <v>105.06597145000001</v>
      </c>
      <c r="E33" s="4">
        <v>1</v>
      </c>
      <c r="F33" s="4"/>
      <c r="G33">
        <v>592.11791823999999</v>
      </c>
    </row>
    <row r="34" spans="1:7" x14ac:dyDescent="0.2">
      <c r="A34" t="s">
        <v>316</v>
      </c>
      <c r="B34" s="4">
        <v>2</v>
      </c>
      <c r="C34" s="4" t="s">
        <v>234</v>
      </c>
      <c r="D34">
        <v>16.534974830499998</v>
      </c>
      <c r="E34" s="4">
        <v>1</v>
      </c>
      <c r="F34" s="4"/>
      <c r="G34">
        <v>312.56689130999996</v>
      </c>
    </row>
    <row r="35" spans="1:7" x14ac:dyDescent="0.2">
      <c r="A35" t="s">
        <v>317</v>
      </c>
      <c r="B35" s="4">
        <v>2</v>
      </c>
      <c r="C35" s="4" t="s">
        <v>234</v>
      </c>
      <c r="D35">
        <v>19.237271200000002</v>
      </c>
      <c r="E35" s="4">
        <v>1</v>
      </c>
      <c r="F35" s="4"/>
      <c r="G35">
        <v>79.75918778999997</v>
      </c>
    </row>
    <row r="36" spans="1:7" x14ac:dyDescent="0.2">
      <c r="A36" t="s">
        <v>318</v>
      </c>
      <c r="B36" s="4">
        <v>2</v>
      </c>
      <c r="C36" s="4" t="s">
        <v>234</v>
      </c>
      <c r="D36">
        <v>26.692747449999999</v>
      </c>
      <c r="E36" s="4">
        <v>1</v>
      </c>
      <c r="F36" s="4"/>
      <c r="G36">
        <v>280.16956290999997</v>
      </c>
    </row>
    <row r="37" spans="1:7" x14ac:dyDescent="0.2">
      <c r="A37" t="s">
        <v>319</v>
      </c>
      <c r="B37" s="4">
        <v>2</v>
      </c>
      <c r="C37" s="4" t="s">
        <v>234</v>
      </c>
      <c r="D37">
        <v>15.467628434499998</v>
      </c>
      <c r="E37" s="4">
        <v>1</v>
      </c>
      <c r="F37" s="4"/>
      <c r="G37">
        <v>303.97628015999999</v>
      </c>
    </row>
    <row r="38" spans="1:7" x14ac:dyDescent="0.2">
      <c r="A38" t="s">
        <v>320</v>
      </c>
      <c r="B38" s="4">
        <v>2</v>
      </c>
      <c r="C38" s="4" t="s">
        <v>234</v>
      </c>
      <c r="D38">
        <v>39.322206249999994</v>
      </c>
      <c r="E38" s="4">
        <v>1</v>
      </c>
      <c r="F38" s="4"/>
      <c r="G38">
        <v>789.2779559999999</v>
      </c>
    </row>
    <row r="39" spans="1:7" x14ac:dyDescent="0.2">
      <c r="A39" t="s">
        <v>321</v>
      </c>
      <c r="B39" s="4">
        <v>2</v>
      </c>
      <c r="C39" s="4" t="s">
        <v>234</v>
      </c>
      <c r="D39">
        <v>9.8208266019999986</v>
      </c>
      <c r="E39" s="4">
        <v>1</v>
      </c>
      <c r="F39" s="4"/>
      <c r="G39">
        <v>-99.468397869881002</v>
      </c>
    </row>
    <row r="40" spans="1:7" x14ac:dyDescent="0.2">
      <c r="A40" t="s">
        <v>322</v>
      </c>
      <c r="B40" s="4">
        <v>2</v>
      </c>
      <c r="C40" s="4" t="s">
        <v>234</v>
      </c>
      <c r="D40">
        <v>31.788924999999992</v>
      </c>
      <c r="E40" s="4">
        <v>1</v>
      </c>
      <c r="F40" s="4"/>
      <c r="G40">
        <v>375.89135691000001</v>
      </c>
    </row>
    <row r="41" spans="1:7" x14ac:dyDescent="0.2">
      <c r="A41" t="s">
        <v>323</v>
      </c>
      <c r="B41" s="4">
        <v>2</v>
      </c>
      <c r="C41" s="4" t="s">
        <v>234</v>
      </c>
      <c r="D41">
        <v>35.399120199999999</v>
      </c>
      <c r="E41" s="4">
        <v>1</v>
      </c>
      <c r="F41" s="4"/>
      <c r="G41">
        <v>647.93199600000003</v>
      </c>
    </row>
    <row r="42" spans="1:7" x14ac:dyDescent="0.2">
      <c r="A42" t="s">
        <v>310</v>
      </c>
      <c r="B42" s="4">
        <v>2</v>
      </c>
      <c r="C42" s="4" t="s">
        <v>234</v>
      </c>
      <c r="D42">
        <v>17.454848199999994</v>
      </c>
      <c r="E42" s="4">
        <v>1</v>
      </c>
      <c r="F42" s="4"/>
      <c r="G42">
        <v>139.99238484</v>
      </c>
    </row>
    <row r="43" spans="1:7" x14ac:dyDescent="0.2">
      <c r="A43" t="s">
        <v>311</v>
      </c>
      <c r="B43" s="4">
        <v>2</v>
      </c>
      <c r="C43" s="4" t="s">
        <v>234</v>
      </c>
      <c r="D43">
        <v>21.022361799999992</v>
      </c>
      <c r="E43" s="4">
        <v>1</v>
      </c>
      <c r="F43" s="4"/>
      <c r="G43">
        <v>220.54248399999997</v>
      </c>
    </row>
    <row r="44" spans="1:7" x14ac:dyDescent="0.2">
      <c r="A44" t="s">
        <v>312</v>
      </c>
      <c r="B44" s="4">
        <v>2</v>
      </c>
      <c r="C44" s="4" t="s">
        <v>234</v>
      </c>
      <c r="D44">
        <v>15.467628434499998</v>
      </c>
      <c r="E44" s="4">
        <v>1</v>
      </c>
      <c r="F44" s="4"/>
      <c r="G44">
        <v>234.69189474999993</v>
      </c>
    </row>
    <row r="45" spans="1:7" x14ac:dyDescent="0.2">
      <c r="A45" t="s">
        <v>313</v>
      </c>
      <c r="B45" s="4">
        <v>2</v>
      </c>
      <c r="C45" s="4" t="s">
        <v>234</v>
      </c>
      <c r="D45">
        <v>12.7147618</v>
      </c>
      <c r="E45" s="4">
        <v>1</v>
      </c>
      <c r="F45" s="4"/>
      <c r="G45">
        <v>203.60238916</v>
      </c>
    </row>
    <row r="46" spans="1:7" x14ac:dyDescent="0.2">
      <c r="A46" t="s">
        <v>324</v>
      </c>
      <c r="B46" s="4">
        <v>2</v>
      </c>
      <c r="C46" s="4" t="s">
        <v>234</v>
      </c>
      <c r="D46">
        <v>9.4964413704999995</v>
      </c>
      <c r="E46" s="4">
        <v>1</v>
      </c>
      <c r="F46" s="4"/>
      <c r="G46">
        <v>167.04554611</v>
      </c>
    </row>
    <row r="47" spans="1:7" x14ac:dyDescent="0.2">
      <c r="A47" t="s">
        <v>325</v>
      </c>
      <c r="B47" s="4">
        <v>2</v>
      </c>
      <c r="C47" s="4" t="s">
        <v>234</v>
      </c>
      <c r="D47">
        <v>20.129483049999997</v>
      </c>
      <c r="E47" s="4">
        <v>1</v>
      </c>
      <c r="F47" s="4"/>
      <c r="G47">
        <v>673.98636564000003</v>
      </c>
    </row>
    <row r="48" spans="1:7" x14ac:dyDescent="0.2">
      <c r="A48" t="s">
        <v>326</v>
      </c>
      <c r="B48" s="4">
        <v>2</v>
      </c>
      <c r="C48" s="4" t="s">
        <v>234</v>
      </c>
      <c r="D48">
        <v>21.617984799999995</v>
      </c>
      <c r="E48" s="4">
        <v>1</v>
      </c>
      <c r="F48" s="4"/>
      <c r="G48">
        <v>587.15464539000004</v>
      </c>
    </row>
    <row r="49" spans="1:7" x14ac:dyDescent="0.2">
      <c r="A49" t="s">
        <v>327</v>
      </c>
      <c r="B49" s="4">
        <v>2</v>
      </c>
      <c r="C49" s="4" t="s">
        <v>234</v>
      </c>
      <c r="D49">
        <v>15.052808630499998</v>
      </c>
      <c r="E49" s="4">
        <v>1</v>
      </c>
      <c r="F49" s="4"/>
      <c r="G49">
        <v>404.86525611000002</v>
      </c>
    </row>
    <row r="50" spans="1:7" x14ac:dyDescent="0.2">
      <c r="A50" t="s">
        <v>328</v>
      </c>
      <c r="B50" s="4">
        <v>2</v>
      </c>
      <c r="C50" s="4" t="s">
        <v>234</v>
      </c>
      <c r="D50">
        <v>56.977777449999984</v>
      </c>
      <c r="E50" s="4">
        <v>1</v>
      </c>
      <c r="F50" s="4"/>
      <c r="G50">
        <v>295.39635939000004</v>
      </c>
    </row>
    <row r="51" spans="1:7" x14ac:dyDescent="0.2">
      <c r="A51" t="s">
        <v>329</v>
      </c>
      <c r="B51" s="4">
        <v>2</v>
      </c>
      <c r="C51" s="4" t="s">
        <v>234</v>
      </c>
      <c r="D51">
        <v>35.700451449999996</v>
      </c>
      <c r="E51" s="4">
        <v>1</v>
      </c>
      <c r="F51" s="4"/>
      <c r="G51">
        <v>561.39881450999997</v>
      </c>
    </row>
    <row r="52" spans="1:7" x14ac:dyDescent="0.2">
      <c r="A52" t="s">
        <v>330</v>
      </c>
      <c r="B52" s="4">
        <v>2</v>
      </c>
      <c r="C52" s="4" t="s">
        <v>234</v>
      </c>
      <c r="D52">
        <v>13.572494930499998</v>
      </c>
      <c r="E52" s="4">
        <v>1</v>
      </c>
      <c r="F52" s="4"/>
      <c r="G52">
        <v>198.90439610999996</v>
      </c>
    </row>
    <row r="53" spans="1:7" x14ac:dyDescent="0.2">
      <c r="A53" t="s">
        <v>331</v>
      </c>
      <c r="B53" s="4">
        <v>2</v>
      </c>
      <c r="C53" s="4" t="s">
        <v>234</v>
      </c>
      <c r="D53">
        <v>52.082377449999989</v>
      </c>
      <c r="E53" s="4">
        <v>1</v>
      </c>
      <c r="F53" s="4"/>
      <c r="G53">
        <v>176.39995851</v>
      </c>
    </row>
    <row r="54" spans="1:7" x14ac:dyDescent="0.2">
      <c r="A54" t="s">
        <v>332</v>
      </c>
      <c r="B54" s="4">
        <v>2</v>
      </c>
      <c r="C54" s="4" t="s">
        <v>234</v>
      </c>
      <c r="D54">
        <v>23.406632199999997</v>
      </c>
      <c r="E54" s="4">
        <v>1</v>
      </c>
      <c r="F54" s="4"/>
      <c r="G54">
        <v>344.15726100000006</v>
      </c>
    </row>
    <row r="55" spans="1:7" x14ac:dyDescent="0.2">
      <c r="A55" t="s">
        <v>333</v>
      </c>
      <c r="B55" s="4">
        <v>2</v>
      </c>
      <c r="C55" s="4" t="s">
        <v>234</v>
      </c>
      <c r="D55">
        <v>22.810119999999998</v>
      </c>
      <c r="E55" s="4">
        <v>1</v>
      </c>
      <c r="F55" s="4"/>
      <c r="G55">
        <v>1185.9709</v>
      </c>
    </row>
    <row r="56" spans="1:7" x14ac:dyDescent="0.2">
      <c r="A56" t="s">
        <v>334</v>
      </c>
      <c r="B56" s="4">
        <v>2</v>
      </c>
      <c r="C56" s="4" t="s">
        <v>234</v>
      </c>
      <c r="D56">
        <v>39.322206249999994</v>
      </c>
      <c r="E56" s="4">
        <v>1</v>
      </c>
      <c r="F56" s="4" t="s">
        <v>385</v>
      </c>
      <c r="G56">
        <f>389.39772811*4</f>
        <v>1557.59091244</v>
      </c>
    </row>
    <row r="57" spans="1:7" x14ac:dyDescent="0.2">
      <c r="A57" t="s">
        <v>335</v>
      </c>
      <c r="B57" s="4">
        <v>2</v>
      </c>
      <c r="C57" s="4" t="s">
        <v>234</v>
      </c>
      <c r="D57">
        <v>29.687905449999995</v>
      </c>
      <c r="E57" s="4">
        <v>1</v>
      </c>
      <c r="F57" s="4"/>
      <c r="G57">
        <v>185.76756890999999</v>
      </c>
    </row>
    <row r="58" spans="1:7" x14ac:dyDescent="0.2">
      <c r="A58" t="s">
        <v>336</v>
      </c>
      <c r="B58" s="4">
        <v>2</v>
      </c>
      <c r="C58" s="4" t="s">
        <v>234</v>
      </c>
      <c r="D58">
        <v>34.495571049999995</v>
      </c>
      <c r="E58" s="4">
        <v>1</v>
      </c>
      <c r="F58" s="4"/>
      <c r="G58">
        <v>486.62409410999999</v>
      </c>
    </row>
    <row r="59" spans="1:7" x14ac:dyDescent="0.2">
      <c r="A59" t="s">
        <v>337</v>
      </c>
      <c r="B59" s="4">
        <v>2</v>
      </c>
      <c r="C59" s="4" t="s">
        <v>234</v>
      </c>
      <c r="D59">
        <v>10.971642170500003</v>
      </c>
      <c r="E59" s="4">
        <v>1</v>
      </c>
      <c r="F59" s="4"/>
      <c r="G59">
        <v>205.48251024000004</v>
      </c>
    </row>
    <row r="60" spans="1:7" x14ac:dyDescent="0.2">
      <c r="A60" t="s">
        <v>338</v>
      </c>
      <c r="B60" s="4">
        <v>2</v>
      </c>
      <c r="C60" s="4" t="s">
        <v>234</v>
      </c>
      <c r="D60">
        <v>26.393639199999996</v>
      </c>
      <c r="E60" s="4">
        <v>1</v>
      </c>
      <c r="F60" s="4"/>
      <c r="G60">
        <v>256.4453331599999</v>
      </c>
    </row>
    <row r="61" spans="1:7" x14ac:dyDescent="0.2">
      <c r="A61" t="s">
        <v>339</v>
      </c>
      <c r="B61" s="4">
        <v>2</v>
      </c>
      <c r="C61" s="4" t="s">
        <v>234</v>
      </c>
      <c r="D61">
        <v>21.022361799999992</v>
      </c>
      <c r="E61" s="4">
        <v>1</v>
      </c>
      <c r="F61" s="4"/>
      <c r="G61">
        <v>304.93026458999998</v>
      </c>
    </row>
    <row r="62" spans="1:7" x14ac:dyDescent="0.2">
      <c r="A62" t="s">
        <v>340</v>
      </c>
      <c r="B62" s="4">
        <v>2</v>
      </c>
      <c r="C62" s="4" t="s">
        <v>234</v>
      </c>
      <c r="D62">
        <v>14.460460850499997</v>
      </c>
      <c r="E62" s="4">
        <v>1</v>
      </c>
      <c r="F62" s="4"/>
      <c r="G62">
        <v>185.76756890999999</v>
      </c>
    </row>
    <row r="63" spans="1:7" x14ac:dyDescent="0.2">
      <c r="A63" t="s">
        <v>341</v>
      </c>
      <c r="B63" s="4">
        <v>2</v>
      </c>
      <c r="C63" s="4" t="s">
        <v>234</v>
      </c>
      <c r="D63">
        <v>51.166601799999995</v>
      </c>
      <c r="E63" s="4">
        <v>1</v>
      </c>
      <c r="F63" s="4"/>
      <c r="G63">
        <v>1369.6088609999997</v>
      </c>
    </row>
    <row r="64" spans="1:7" x14ac:dyDescent="0.2">
      <c r="A64" t="s">
        <v>342</v>
      </c>
      <c r="B64" s="4">
        <v>2</v>
      </c>
      <c r="C64" s="4" t="s">
        <v>234</v>
      </c>
      <c r="D64">
        <v>31.188263200000002</v>
      </c>
      <c r="E64" s="4">
        <v>1</v>
      </c>
      <c r="F64" s="4"/>
      <c r="G64">
        <v>462.19377136000003</v>
      </c>
    </row>
    <row r="65" spans="1:7" x14ac:dyDescent="0.2">
      <c r="A65" t="s">
        <v>343</v>
      </c>
      <c r="B65" s="4">
        <v>2</v>
      </c>
      <c r="C65" s="4" t="s">
        <v>234</v>
      </c>
      <c r="D65">
        <v>56.058444999999999</v>
      </c>
      <c r="E65" s="4">
        <v>1</v>
      </c>
      <c r="F65" s="4"/>
      <c r="G65">
        <v>514.08398475000001</v>
      </c>
    </row>
    <row r="66" spans="1:7" x14ac:dyDescent="0.2">
      <c r="A66" t="s">
        <v>344</v>
      </c>
      <c r="B66" s="4">
        <v>2</v>
      </c>
      <c r="C66" s="4" t="s">
        <v>234</v>
      </c>
      <c r="D66">
        <v>29.687905449999995</v>
      </c>
      <c r="E66" s="4">
        <v>1</v>
      </c>
      <c r="F66" s="4"/>
      <c r="G66">
        <v>275.41811796000002</v>
      </c>
    </row>
    <row r="67" spans="1:7" x14ac:dyDescent="0.2">
      <c r="A67" t="s">
        <v>345</v>
      </c>
      <c r="B67" s="4">
        <v>2</v>
      </c>
      <c r="C67" s="4" t="s">
        <v>234</v>
      </c>
      <c r="D67">
        <v>24.899209449999994</v>
      </c>
      <c r="E67" s="4">
        <v>1</v>
      </c>
      <c r="F67" s="4"/>
      <c r="G67">
        <v>614.99147090999998</v>
      </c>
    </row>
    <row r="68" spans="1:7" x14ac:dyDescent="0.2">
      <c r="A68" t="s">
        <v>346</v>
      </c>
      <c r="B68" s="4">
        <v>2</v>
      </c>
      <c r="C68" s="4" t="s">
        <v>234</v>
      </c>
      <c r="D68">
        <v>26.393639199999996</v>
      </c>
      <c r="E68" s="4">
        <v>1</v>
      </c>
      <c r="F68" s="4" t="s">
        <v>385</v>
      </c>
      <c r="G68">
        <f>468.04952596*4</f>
        <v>1872.1981038399999</v>
      </c>
    </row>
    <row r="69" spans="1:7" x14ac:dyDescent="0.2">
      <c r="A69" t="s">
        <v>347</v>
      </c>
      <c r="B69" s="4">
        <v>2</v>
      </c>
      <c r="C69" s="4" t="s">
        <v>234</v>
      </c>
      <c r="D69">
        <v>25.197947199999994</v>
      </c>
      <c r="E69" s="4">
        <v>1</v>
      </c>
      <c r="F69" s="4"/>
      <c r="G69">
        <v>230.91581498999997</v>
      </c>
    </row>
    <row r="70" spans="1:7" x14ac:dyDescent="0.2">
      <c r="A70" t="s">
        <v>348</v>
      </c>
      <c r="B70" s="4">
        <v>2</v>
      </c>
      <c r="C70" s="4" t="s">
        <v>234</v>
      </c>
      <c r="D70">
        <v>24.0034408</v>
      </c>
      <c r="E70" s="4">
        <v>1</v>
      </c>
      <c r="F70" s="4"/>
      <c r="G70">
        <v>243.19579504000004</v>
      </c>
    </row>
    <row r="71" spans="1:7" x14ac:dyDescent="0.2">
      <c r="A71" t="s">
        <v>349</v>
      </c>
      <c r="B71" s="4">
        <v>2</v>
      </c>
      <c r="C71" s="4" t="s">
        <v>234</v>
      </c>
      <c r="D71">
        <v>13.750034762500002</v>
      </c>
      <c r="E71" s="4">
        <v>1</v>
      </c>
      <c r="F71" s="4"/>
      <c r="G71">
        <v>295.39635939000004</v>
      </c>
    </row>
    <row r="72" spans="1:7" x14ac:dyDescent="0.2">
      <c r="A72" t="s">
        <v>350</v>
      </c>
      <c r="B72" s="4">
        <v>2</v>
      </c>
      <c r="C72" s="4" t="s">
        <v>234</v>
      </c>
      <c r="D72">
        <v>26.094605049999998</v>
      </c>
      <c r="E72" s="4">
        <v>1</v>
      </c>
      <c r="F72" s="4"/>
      <c r="G72">
        <v>246.97873776000003</v>
      </c>
    </row>
    <row r="73" spans="1:7" x14ac:dyDescent="0.2">
      <c r="A73" t="s">
        <v>351</v>
      </c>
      <c r="B73" s="4">
        <v>2</v>
      </c>
      <c r="C73" s="4" t="s">
        <v>234</v>
      </c>
      <c r="D73">
        <v>22.810119999999998</v>
      </c>
      <c r="E73" s="4">
        <v>1</v>
      </c>
      <c r="F73" s="4"/>
      <c r="G73">
        <v>145.58048400000001</v>
      </c>
    </row>
    <row r="74" spans="1:7" x14ac:dyDescent="0.2">
      <c r="A74" t="s">
        <v>352</v>
      </c>
      <c r="B74" s="4">
        <v>2</v>
      </c>
      <c r="C74" s="4" t="s">
        <v>234</v>
      </c>
      <c r="D74">
        <v>28.488953049999992</v>
      </c>
      <c r="E74" s="4">
        <v>1</v>
      </c>
      <c r="F74" s="4"/>
      <c r="G74">
        <v>247.92480338999999</v>
      </c>
    </row>
    <row r="75" spans="1:7" x14ac:dyDescent="0.2">
      <c r="A75" t="s">
        <v>353</v>
      </c>
      <c r="B75" s="4">
        <v>2</v>
      </c>
      <c r="C75" s="4" t="s">
        <v>234</v>
      </c>
      <c r="D75">
        <v>29.088281049999992</v>
      </c>
      <c r="E75" s="4">
        <v>1</v>
      </c>
      <c r="F75" s="4"/>
      <c r="G75">
        <v>704.15996303999998</v>
      </c>
    </row>
    <row r="76" spans="1:7" x14ac:dyDescent="0.2">
      <c r="A76" t="s">
        <v>354</v>
      </c>
      <c r="B76" s="4">
        <v>2</v>
      </c>
      <c r="C76" s="4" t="s">
        <v>234</v>
      </c>
      <c r="D76">
        <v>36.001856799999999</v>
      </c>
      <c r="E76" s="4">
        <v>1</v>
      </c>
      <c r="F76" s="4"/>
      <c r="G76">
        <v>831.16184178999993</v>
      </c>
    </row>
    <row r="77" spans="1:7" x14ac:dyDescent="0.2">
      <c r="A77" t="s">
        <v>355</v>
      </c>
      <c r="B77" s="4">
        <v>2</v>
      </c>
      <c r="C77" s="4" t="s">
        <v>234</v>
      </c>
      <c r="D77">
        <v>34.194536199999995</v>
      </c>
      <c r="E77" s="4">
        <v>1</v>
      </c>
      <c r="F77" s="4"/>
      <c r="G77">
        <v>331.69541250999998</v>
      </c>
    </row>
    <row r="78" spans="1:7" x14ac:dyDescent="0.2">
      <c r="A78" t="s">
        <v>356</v>
      </c>
      <c r="B78" s="4">
        <v>2</v>
      </c>
      <c r="C78" s="4" t="s">
        <v>234</v>
      </c>
      <c r="D78">
        <v>21.617984799999995</v>
      </c>
      <c r="E78" s="4">
        <v>1</v>
      </c>
      <c r="F78" s="4"/>
      <c r="G78">
        <v>178.27242475</v>
      </c>
    </row>
    <row r="79" spans="1:7" x14ac:dyDescent="0.2">
      <c r="A79" t="s">
        <v>357</v>
      </c>
      <c r="B79" s="4">
        <v>2</v>
      </c>
      <c r="C79" s="4" t="s">
        <v>234</v>
      </c>
      <c r="D79">
        <v>65.899040200000016</v>
      </c>
      <c r="E79" s="4">
        <v>1</v>
      </c>
      <c r="F79" s="4"/>
      <c r="G79">
        <v>451.47056138999994</v>
      </c>
    </row>
    <row r="80" spans="1:7" x14ac:dyDescent="0.2">
      <c r="A80" t="s">
        <v>358</v>
      </c>
      <c r="B80" s="4">
        <v>2</v>
      </c>
      <c r="C80" s="4" t="s">
        <v>234</v>
      </c>
      <c r="D80">
        <v>4.817614911999998</v>
      </c>
      <c r="E80" s="4">
        <v>1</v>
      </c>
      <c r="F80" s="4"/>
      <c r="G80">
        <v>56.741051039999974</v>
      </c>
    </row>
    <row r="81" spans="1:7" x14ac:dyDescent="0.2">
      <c r="A81" t="s">
        <v>359</v>
      </c>
      <c r="B81" s="4">
        <v>2</v>
      </c>
      <c r="C81" s="4" t="s">
        <v>234</v>
      </c>
      <c r="D81">
        <v>17.454848199999994</v>
      </c>
      <c r="E81" s="4">
        <v>1</v>
      </c>
      <c r="F81" s="4"/>
      <c r="G81">
        <v>177.33612564000001</v>
      </c>
    </row>
    <row r="82" spans="1:7" x14ac:dyDescent="0.2">
      <c r="A82" t="s">
        <v>360</v>
      </c>
      <c r="B82" s="4">
        <v>2</v>
      </c>
      <c r="C82" s="4" t="s">
        <v>234</v>
      </c>
      <c r="D82">
        <v>55.445927199999993</v>
      </c>
      <c r="E82" s="4">
        <v>1</v>
      </c>
      <c r="F82" s="4"/>
      <c r="G82">
        <v>296.34915599999999</v>
      </c>
    </row>
    <row r="83" spans="1:7" x14ac:dyDescent="0.2">
      <c r="A83" t="s">
        <v>361</v>
      </c>
      <c r="B83" s="4">
        <v>2</v>
      </c>
      <c r="C83" s="4" t="s">
        <v>234</v>
      </c>
      <c r="D83">
        <v>27.291186249999996</v>
      </c>
      <c r="E83" s="4">
        <v>1</v>
      </c>
      <c r="F83" s="4"/>
      <c r="G83">
        <v>256.4453331599999</v>
      </c>
    </row>
    <row r="84" spans="1:7" x14ac:dyDescent="0.2">
      <c r="A84" t="s">
        <v>362</v>
      </c>
      <c r="B84" s="4">
        <v>2</v>
      </c>
      <c r="C84" s="4" t="s">
        <v>234</v>
      </c>
      <c r="D84">
        <v>11.237375050000002</v>
      </c>
      <c r="E84" s="4">
        <v>1</v>
      </c>
      <c r="F84" s="4"/>
      <c r="G84">
        <v>166.11083075999997</v>
      </c>
    </row>
    <row r="85" spans="1:7" x14ac:dyDescent="0.2">
      <c r="A85" t="s">
        <v>363</v>
      </c>
      <c r="B85" s="4">
        <v>2</v>
      </c>
      <c r="C85" s="4" t="s">
        <v>234</v>
      </c>
      <c r="D85">
        <v>32.690473449999999</v>
      </c>
      <c r="E85" s="4">
        <v>1</v>
      </c>
      <c r="F85" s="4"/>
      <c r="G85">
        <v>561.39881450999997</v>
      </c>
    </row>
    <row r="86" spans="1:7" x14ac:dyDescent="0.2">
      <c r="A86" t="s">
        <v>364</v>
      </c>
      <c r="B86" s="4">
        <v>2</v>
      </c>
      <c r="C86" s="4" t="s">
        <v>234</v>
      </c>
      <c r="D86">
        <v>10.528887417999998</v>
      </c>
      <c r="E86" s="4">
        <v>1</v>
      </c>
      <c r="F86" s="4"/>
      <c r="G86">
        <v>141.85455664</v>
      </c>
    </row>
    <row r="87" spans="1:7" x14ac:dyDescent="0.2">
      <c r="A87" t="s">
        <v>365</v>
      </c>
      <c r="B87" s="4">
        <v>2</v>
      </c>
      <c r="C87" s="4" t="s">
        <v>234</v>
      </c>
      <c r="D87">
        <v>46.597727049999996</v>
      </c>
      <c r="E87" s="4">
        <v>1</v>
      </c>
      <c r="F87" s="4"/>
      <c r="G87">
        <v>286.8271289999999</v>
      </c>
    </row>
    <row r="88" spans="1:7" x14ac:dyDescent="0.2">
      <c r="A88" t="s">
        <v>366</v>
      </c>
      <c r="B88" s="4">
        <v>2</v>
      </c>
      <c r="C88" s="4" t="s">
        <v>234</v>
      </c>
      <c r="D88">
        <v>25.795645</v>
      </c>
      <c r="E88" s="4">
        <v>1</v>
      </c>
      <c r="F88" s="4"/>
      <c r="G88">
        <v>182.01894099000006</v>
      </c>
    </row>
    <row r="89" spans="1:7" x14ac:dyDescent="0.2">
      <c r="A89" t="s">
        <v>367</v>
      </c>
      <c r="B89" s="4">
        <v>2</v>
      </c>
      <c r="C89" s="4" t="s">
        <v>234</v>
      </c>
      <c r="D89">
        <v>15.082433799999999</v>
      </c>
      <c r="E89" s="4">
        <v>1</v>
      </c>
      <c r="F89" s="4"/>
      <c r="G89">
        <v>328.82276883999998</v>
      </c>
    </row>
    <row r="90" spans="1:7" x14ac:dyDescent="0.2">
      <c r="A90" t="s">
        <v>368</v>
      </c>
      <c r="B90" s="4">
        <v>2</v>
      </c>
      <c r="C90" s="4" t="s">
        <v>234</v>
      </c>
      <c r="D90">
        <v>3.8782288000000005</v>
      </c>
      <c r="E90" s="4">
        <v>1</v>
      </c>
      <c r="F90" s="4"/>
      <c r="G90">
        <v>127.90113619000002</v>
      </c>
    </row>
    <row r="91" spans="1:7" x14ac:dyDescent="0.2">
      <c r="A91" t="s">
        <v>369</v>
      </c>
      <c r="B91" s="4">
        <v>2</v>
      </c>
      <c r="C91" s="4" t="s">
        <v>234</v>
      </c>
      <c r="D91">
        <v>26.393639199999996</v>
      </c>
      <c r="E91" s="4">
        <v>1</v>
      </c>
      <c r="F91" s="4"/>
      <c r="G91">
        <v>488.58208339000009</v>
      </c>
    </row>
    <row r="92" spans="1:7" x14ac:dyDescent="0.2">
      <c r="A92" t="s">
        <v>372</v>
      </c>
      <c r="B92" s="4">
        <v>2</v>
      </c>
      <c r="C92" s="4" t="s">
        <v>234</v>
      </c>
      <c r="D92">
        <v>14.815833950499998</v>
      </c>
      <c r="E92" s="4">
        <v>1</v>
      </c>
      <c r="F92" s="4"/>
      <c r="G92">
        <v>188.58042563999996</v>
      </c>
    </row>
    <row r="93" spans="1:7" x14ac:dyDescent="0.2">
      <c r="A93" t="s">
        <v>370</v>
      </c>
      <c r="B93" s="4">
        <v>2</v>
      </c>
      <c r="C93" s="4" t="s">
        <v>234</v>
      </c>
      <c r="D93">
        <v>17.158037049999997</v>
      </c>
      <c r="E93" s="4">
        <v>1</v>
      </c>
      <c r="F93" s="4"/>
      <c r="G93">
        <v>190.45632335999997</v>
      </c>
    </row>
    <row r="94" spans="1:7" x14ac:dyDescent="0.2">
      <c r="A94" t="s">
        <v>373</v>
      </c>
      <c r="B94" s="4">
        <v>2</v>
      </c>
      <c r="C94" s="4" t="s">
        <v>234</v>
      </c>
      <c r="D94">
        <v>55.139779449999999</v>
      </c>
      <c r="E94" s="4">
        <v>1</v>
      </c>
      <c r="F94" s="4"/>
      <c r="G94">
        <v>206.42276875000002</v>
      </c>
    </row>
    <row r="95" spans="1:7" x14ac:dyDescent="0.2">
      <c r="A95" t="s">
        <v>371</v>
      </c>
      <c r="B95" s="4">
        <v>2</v>
      </c>
      <c r="C95" s="4" t="s">
        <v>234</v>
      </c>
      <c r="D95">
        <v>4.9938342819999999</v>
      </c>
      <c r="E95" s="4">
        <v>1</v>
      </c>
      <c r="F95" s="4"/>
      <c r="G95">
        <v>225.25565474999999</v>
      </c>
    </row>
    <row r="96" spans="1:7" x14ac:dyDescent="0.2">
      <c r="A96" t="s">
        <v>374</v>
      </c>
      <c r="B96" s="4">
        <v>2</v>
      </c>
      <c r="C96" s="4" t="s">
        <v>234</v>
      </c>
      <c r="D96">
        <v>27.291186249999996</v>
      </c>
      <c r="E96" s="4">
        <v>1</v>
      </c>
      <c r="F96" s="4"/>
      <c r="G96">
        <v>255.49807970999998</v>
      </c>
    </row>
    <row r="97" spans="1:7" x14ac:dyDescent="0.2">
      <c r="A97" t="s">
        <v>375</v>
      </c>
      <c r="B97" s="4">
        <v>2</v>
      </c>
      <c r="C97" s="4" t="s">
        <v>234</v>
      </c>
      <c r="D97">
        <v>36.303336249999987</v>
      </c>
      <c r="E97" s="4">
        <v>1</v>
      </c>
      <c r="F97" s="4"/>
      <c r="G97">
        <v>648.93243739000002</v>
      </c>
    </row>
    <row r="98" spans="1:7" x14ac:dyDescent="0.2">
      <c r="A98" t="s">
        <v>376</v>
      </c>
      <c r="B98" s="4">
        <v>2</v>
      </c>
      <c r="C98" s="4" t="s">
        <v>234</v>
      </c>
      <c r="D98">
        <v>17.454848199999994</v>
      </c>
      <c r="E98" s="4">
        <v>1</v>
      </c>
      <c r="F98" s="4"/>
      <c r="G98">
        <v>244.14133275000003</v>
      </c>
    </row>
    <row r="99" spans="1:7" x14ac:dyDescent="0.2">
      <c r="A99" t="s">
        <v>377</v>
      </c>
      <c r="B99" s="4">
        <v>2</v>
      </c>
      <c r="C99" s="4" t="s">
        <v>234</v>
      </c>
      <c r="D99">
        <v>16.297703750499998</v>
      </c>
      <c r="E99" s="4">
        <v>1</v>
      </c>
      <c r="F99" s="4"/>
      <c r="G99">
        <v>46.639202909999995</v>
      </c>
    </row>
    <row r="100" spans="1:7" x14ac:dyDescent="0.2">
      <c r="A100" t="s">
        <v>378</v>
      </c>
      <c r="B100" s="4">
        <v>2</v>
      </c>
      <c r="C100" s="4" t="s">
        <v>234</v>
      </c>
      <c r="D100">
        <v>15.645452810499995</v>
      </c>
      <c r="E100" s="4">
        <v>1</v>
      </c>
      <c r="F100" s="4"/>
      <c r="G100">
        <v>263.07980275</v>
      </c>
    </row>
    <row r="101" spans="1:7" x14ac:dyDescent="0.2">
      <c r="A101" t="s">
        <v>379</v>
      </c>
      <c r="B101" s="4">
        <v>2</v>
      </c>
      <c r="C101" s="4" t="s">
        <v>234</v>
      </c>
      <c r="D101">
        <v>30.287826249999995</v>
      </c>
      <c r="E101" s="4">
        <v>1</v>
      </c>
      <c r="F101" s="4"/>
      <c r="G101">
        <v>549.54159938999999</v>
      </c>
    </row>
    <row r="102" spans="1:7" x14ac:dyDescent="0.2">
      <c r="B102" s="4"/>
      <c r="C102" s="4"/>
      <c r="E102" s="4"/>
      <c r="F102" s="4"/>
    </row>
    <row r="103" spans="1:7" x14ac:dyDescent="0.2">
      <c r="B103" s="4"/>
      <c r="C103" s="4"/>
      <c r="E103" s="4"/>
      <c r="F10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41A3-0D27-7B4F-BA1A-75179CA78A74}">
  <dimension ref="A4:A5"/>
  <sheetViews>
    <sheetView zoomScale="200" workbookViewId="0">
      <selection activeCell="B9" sqref="B9"/>
    </sheetView>
  </sheetViews>
  <sheetFormatPr baseColWidth="10" defaultRowHeight="15" x14ac:dyDescent="0.2"/>
  <sheetData>
    <row r="4" spans="1:1" x14ac:dyDescent="0.2">
      <c r="A4" t="s">
        <v>384</v>
      </c>
    </row>
    <row r="5" spans="1:1" x14ac:dyDescent="0.2">
      <c r="A5" t="s">
        <v>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61"/>
  <sheetViews>
    <sheetView topLeftCell="B216" zoomScale="117" zoomScaleNormal="85" workbookViewId="0">
      <selection activeCell="AF230" sqref="AF230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5.33203125" customWidth="1"/>
  </cols>
  <sheetData>
    <row r="1" spans="1:70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16</v>
      </c>
      <c r="R1" s="3" t="s">
        <v>34</v>
      </c>
      <c r="S1" s="3" t="s">
        <v>17</v>
      </c>
      <c r="T1" s="3" t="s">
        <v>18</v>
      </c>
      <c r="U1" s="3" t="s">
        <v>35</v>
      </c>
      <c r="V1" s="3" t="s">
        <v>36</v>
      </c>
      <c r="W1" s="3" t="s">
        <v>37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51</v>
      </c>
      <c r="AE1" s="3" t="s">
        <v>18</v>
      </c>
      <c r="AF1" s="3" t="s">
        <v>38</v>
      </c>
      <c r="AG1" s="3" t="s">
        <v>39</v>
      </c>
      <c r="AH1" s="3" t="s">
        <v>40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A2" s="1">
        <v>44166</v>
      </c>
      <c r="B2" t="s">
        <v>77</v>
      </c>
      <c r="C2" t="s">
        <v>78</v>
      </c>
      <c r="D2" t="s">
        <v>79</v>
      </c>
      <c r="E2">
        <v>1</v>
      </c>
      <c r="F2">
        <v>1</v>
      </c>
      <c r="G2" t="s">
        <v>60</v>
      </c>
      <c r="H2" t="s">
        <v>61</v>
      </c>
      <c r="I2">
        <v>5.6300000000000003E-2</v>
      </c>
      <c r="J2">
        <v>0.66200000000000003</v>
      </c>
      <c r="K2">
        <v>0.11899999999999999</v>
      </c>
      <c r="L2" t="s">
        <v>62</v>
      </c>
      <c r="M2" t="s">
        <v>63</v>
      </c>
      <c r="N2">
        <v>9.8000000000000007</v>
      </c>
      <c r="O2">
        <v>41.2</v>
      </c>
      <c r="P2">
        <v>4100</v>
      </c>
      <c r="Q2" s="4"/>
      <c r="R2" s="4">
        <v>1</v>
      </c>
      <c r="S2" s="4">
        <v>1</v>
      </c>
      <c r="T2" s="4"/>
      <c r="U2" s="4">
        <f t="shared" ref="U2:U25" si="0">K2</f>
        <v>0.11899999999999999</v>
      </c>
      <c r="V2" s="4">
        <f>IF(R2=1,U2,(U2-6.8))</f>
        <v>0.11899999999999999</v>
      </c>
      <c r="W2" s="4">
        <f>IF(R2=1,U2,(V2*R2))</f>
        <v>0.11899999999999999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25" si="1">(0.6599*O2^2)+(89.7431* O2)-92.2125</f>
        <v>4725.3438760000008</v>
      </c>
      <c r="AG2" s="4">
        <f>IF(R2=1,AF2,(AF2-379))</f>
        <v>4725.3438760000008</v>
      </c>
      <c r="AH2" s="4">
        <f>IF(R2=1,AF2,(AG2*R2))</f>
        <v>4725.3438760000008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44166</v>
      </c>
      <c r="B3" t="s">
        <v>77</v>
      </c>
      <c r="C3" t="s">
        <v>78</v>
      </c>
      <c r="D3" t="s">
        <v>79</v>
      </c>
      <c r="E3">
        <v>1</v>
      </c>
      <c r="F3">
        <v>1</v>
      </c>
      <c r="G3" t="s">
        <v>60</v>
      </c>
      <c r="H3" t="s">
        <v>61</v>
      </c>
      <c r="I3">
        <v>5.3499999999999999E-2</v>
      </c>
      <c r="J3">
        <v>0.63900000000000001</v>
      </c>
      <c r="K3">
        <v>-0.58499999999999996</v>
      </c>
      <c r="L3" t="s">
        <v>62</v>
      </c>
      <c r="M3" t="s">
        <v>63</v>
      </c>
      <c r="N3">
        <v>1.25</v>
      </c>
      <c r="O3">
        <v>17.3</v>
      </c>
      <c r="P3">
        <v>1690</v>
      </c>
      <c r="Q3" s="4"/>
      <c r="R3" s="4">
        <v>1</v>
      </c>
      <c r="S3" s="4">
        <v>1</v>
      </c>
      <c r="T3" s="4"/>
      <c r="U3" s="4">
        <f t="shared" si="0"/>
        <v>-0.58499999999999996</v>
      </c>
      <c r="V3" s="4">
        <f t="shared" ref="V3:V25" si="2">IF(R3=1,U3,(U3-6.8))</f>
        <v>-0.58499999999999996</v>
      </c>
      <c r="W3" s="4">
        <f t="shared" ref="W3:W25" si="3">IF(R3=1,U3,(V3*R3))</f>
        <v>-0.58499999999999996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1"/>
        <v>1657.844601</v>
      </c>
      <c r="AG3" s="4">
        <f t="shared" ref="AG3:AG79" si="4">IF(R3=1,AF3,(AF3-379))</f>
        <v>1657.844601</v>
      </c>
      <c r="AH3" s="4">
        <f t="shared" ref="AH3:AH79" si="5">IF(R3=1,AF3,(AG3*R3))</f>
        <v>1657.844601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44166</v>
      </c>
      <c r="B4" t="s">
        <v>77</v>
      </c>
      <c r="C4" t="s">
        <v>65</v>
      </c>
      <c r="D4" t="s">
        <v>12</v>
      </c>
      <c r="E4">
        <v>1</v>
      </c>
      <c r="F4">
        <v>1</v>
      </c>
      <c r="G4" t="s">
        <v>60</v>
      </c>
      <c r="H4" t="s">
        <v>61</v>
      </c>
      <c r="I4">
        <v>0.11799999999999999</v>
      </c>
      <c r="J4">
        <v>1.42</v>
      </c>
      <c r="K4">
        <v>23</v>
      </c>
      <c r="L4" t="s">
        <v>62</v>
      </c>
      <c r="M4" t="s">
        <v>63</v>
      </c>
      <c r="N4">
        <v>1.4</v>
      </c>
      <c r="O4">
        <v>23</v>
      </c>
      <c r="P4">
        <v>2280</v>
      </c>
      <c r="Q4" s="4">
        <f>100*O5/O4</f>
        <v>73.478260869565204</v>
      </c>
      <c r="R4" s="4">
        <v>1</v>
      </c>
      <c r="S4" s="4">
        <v>1</v>
      </c>
      <c r="T4" s="4"/>
      <c r="U4" s="4">
        <f t="shared" si="0"/>
        <v>23</v>
      </c>
      <c r="V4" s="4">
        <f t="shared" si="2"/>
        <v>23</v>
      </c>
      <c r="W4" s="4">
        <f t="shared" si="3"/>
        <v>23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1"/>
        <v>2320.9659000000001</v>
      </c>
      <c r="AG4" s="4">
        <f t="shared" si="4"/>
        <v>2320.9659000000001</v>
      </c>
      <c r="AH4" s="4">
        <f t="shared" si="5"/>
        <v>2320.9659000000001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44166</v>
      </c>
      <c r="B5" t="s">
        <v>77</v>
      </c>
      <c r="C5" t="s">
        <v>64</v>
      </c>
      <c r="D5" t="s">
        <v>13</v>
      </c>
      <c r="E5">
        <v>1</v>
      </c>
      <c r="F5">
        <v>1</v>
      </c>
      <c r="G5" t="s">
        <v>60</v>
      </c>
      <c r="H5" t="s">
        <v>61</v>
      </c>
      <c r="I5">
        <v>2.83</v>
      </c>
      <c r="J5">
        <v>48.9</v>
      </c>
      <c r="K5">
        <v>1550</v>
      </c>
      <c r="L5" t="s">
        <v>62</v>
      </c>
      <c r="M5" t="s">
        <v>63</v>
      </c>
      <c r="N5">
        <v>1.02</v>
      </c>
      <c r="O5">
        <v>16.899999999999999</v>
      </c>
      <c r="P5">
        <v>1650</v>
      </c>
      <c r="Q5" s="4"/>
      <c r="R5" s="4">
        <v>1</v>
      </c>
      <c r="S5" s="4">
        <v>1</v>
      </c>
      <c r="T5" s="4"/>
      <c r="U5" s="4">
        <f t="shared" si="0"/>
        <v>1550</v>
      </c>
      <c r="V5" s="4">
        <f t="shared" si="2"/>
        <v>1550</v>
      </c>
      <c r="W5" s="4">
        <f t="shared" si="3"/>
        <v>1550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1"/>
        <v>1612.9199289999997</v>
      </c>
      <c r="AG5" s="4">
        <f t="shared" si="4"/>
        <v>1612.9199289999997</v>
      </c>
      <c r="AH5" s="4">
        <f t="shared" si="5"/>
        <v>1612.9199289999997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44166</v>
      </c>
      <c r="B6" t="s">
        <v>77</v>
      </c>
      <c r="C6" t="s">
        <v>66</v>
      </c>
      <c r="D6" t="s">
        <v>11</v>
      </c>
      <c r="E6">
        <v>1</v>
      </c>
      <c r="F6">
        <v>1</v>
      </c>
      <c r="G6" t="s">
        <v>60</v>
      </c>
      <c r="H6" t="s">
        <v>61</v>
      </c>
      <c r="I6">
        <v>0.11700000000000001</v>
      </c>
      <c r="J6">
        <v>1.43</v>
      </c>
      <c r="K6">
        <v>23.4</v>
      </c>
      <c r="L6" t="s">
        <v>62</v>
      </c>
      <c r="M6" t="s">
        <v>63</v>
      </c>
      <c r="N6">
        <v>5.5999999999999999E-3</v>
      </c>
      <c r="O6">
        <v>3.15E-3</v>
      </c>
      <c r="P6">
        <v>-103</v>
      </c>
      <c r="Q6" s="4"/>
      <c r="R6" s="4">
        <v>1</v>
      </c>
      <c r="S6" s="4">
        <v>1</v>
      </c>
      <c r="T6" s="4"/>
      <c r="U6" s="4">
        <f t="shared" si="0"/>
        <v>23.4</v>
      </c>
      <c r="V6" s="4">
        <f t="shared" si="2"/>
        <v>23.4</v>
      </c>
      <c r="W6" s="4">
        <f t="shared" si="3"/>
        <v>23.4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1"/>
        <v>-91.929802687142256</v>
      </c>
      <c r="AG6" s="4">
        <f t="shared" si="4"/>
        <v>-91.929802687142256</v>
      </c>
      <c r="AH6" s="4">
        <f t="shared" si="5"/>
        <v>-91.929802687142256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44166</v>
      </c>
      <c r="B7" t="s">
        <v>77</v>
      </c>
      <c r="C7" t="s">
        <v>67</v>
      </c>
      <c r="D7" t="s">
        <v>14</v>
      </c>
      <c r="E7">
        <v>1</v>
      </c>
      <c r="F7">
        <v>1</v>
      </c>
      <c r="G7" t="s">
        <v>60</v>
      </c>
      <c r="H7" t="s">
        <v>61</v>
      </c>
      <c r="I7">
        <v>2.5700000000000001E-2</v>
      </c>
      <c r="J7">
        <v>0.44800000000000001</v>
      </c>
      <c r="K7">
        <v>-6.34</v>
      </c>
      <c r="L7" t="s">
        <v>62</v>
      </c>
      <c r="M7" t="s">
        <v>63</v>
      </c>
      <c r="N7">
        <v>-4.5999999999999999E-2</v>
      </c>
      <c r="O7">
        <v>-0.33900000000000002</v>
      </c>
      <c r="P7">
        <v>-139</v>
      </c>
      <c r="Q7" s="4"/>
      <c r="R7" s="4">
        <v>1</v>
      </c>
      <c r="S7" s="4">
        <v>1</v>
      </c>
      <c r="T7" s="4"/>
      <c r="U7" s="4">
        <f t="shared" si="0"/>
        <v>-6.34</v>
      </c>
      <c r="V7" s="4">
        <f t="shared" si="2"/>
        <v>-6.34</v>
      </c>
      <c r="W7" s="4">
        <f t="shared" si="3"/>
        <v>-6.34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1"/>
        <v>-122.55957453210002</v>
      </c>
      <c r="AG7" s="4">
        <f t="shared" si="4"/>
        <v>-122.55957453210002</v>
      </c>
      <c r="AH7" s="4">
        <f t="shared" si="5"/>
        <v>-122.55957453210002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44166</v>
      </c>
      <c r="B8" t="s">
        <v>77</v>
      </c>
      <c r="C8" t="s">
        <v>68</v>
      </c>
      <c r="D8">
        <v>1</v>
      </c>
      <c r="E8">
        <v>1</v>
      </c>
      <c r="F8">
        <v>1</v>
      </c>
      <c r="G8" t="s">
        <v>60</v>
      </c>
      <c r="H8" t="s">
        <v>61</v>
      </c>
      <c r="I8">
        <v>0.308</v>
      </c>
      <c r="J8">
        <v>5.78</v>
      </c>
      <c r="K8">
        <v>150</v>
      </c>
      <c r="L8" t="s">
        <v>62</v>
      </c>
      <c r="M8" t="s">
        <v>63</v>
      </c>
      <c r="N8">
        <v>1.0900000000000001</v>
      </c>
      <c r="O8">
        <v>18.600000000000001</v>
      </c>
      <c r="P8">
        <v>1500</v>
      </c>
      <c r="Q8" s="4"/>
      <c r="R8" s="4">
        <v>1</v>
      </c>
      <c r="S8" s="4">
        <v>1</v>
      </c>
      <c r="T8" s="4"/>
      <c r="U8" s="4">
        <f t="shared" si="0"/>
        <v>150</v>
      </c>
      <c r="V8" s="4">
        <f t="shared" si="2"/>
        <v>150</v>
      </c>
      <c r="W8" s="4">
        <f t="shared" si="3"/>
        <v>150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1"/>
        <v>1805.308164</v>
      </c>
      <c r="AG8" s="4">
        <f t="shared" si="4"/>
        <v>1805.308164</v>
      </c>
      <c r="AH8" s="4">
        <f t="shared" si="5"/>
        <v>1805.308164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44166</v>
      </c>
      <c r="B9" t="s">
        <v>77</v>
      </c>
      <c r="C9" t="s">
        <v>68</v>
      </c>
      <c r="D9">
        <v>1</v>
      </c>
      <c r="E9">
        <v>1</v>
      </c>
      <c r="F9">
        <v>1</v>
      </c>
      <c r="G9" t="s">
        <v>60</v>
      </c>
      <c r="H9" t="s">
        <v>61</v>
      </c>
      <c r="I9">
        <v>0.30299999999999999</v>
      </c>
      <c r="J9">
        <v>5.67</v>
      </c>
      <c r="K9">
        <v>150</v>
      </c>
      <c r="L9" t="s">
        <v>62</v>
      </c>
      <c r="M9" t="s">
        <v>63</v>
      </c>
      <c r="N9">
        <v>1.07</v>
      </c>
      <c r="O9">
        <v>18.399999999999999</v>
      </c>
      <c r="P9">
        <v>1500</v>
      </c>
      <c r="Q9" s="4"/>
      <c r="R9" s="4">
        <v>1</v>
      </c>
      <c r="S9" s="4">
        <v>1</v>
      </c>
      <c r="T9" s="4"/>
      <c r="U9" s="4">
        <f t="shared" si="0"/>
        <v>150</v>
      </c>
      <c r="V9" s="4">
        <f t="shared" si="2"/>
        <v>150</v>
      </c>
      <c r="W9" s="4">
        <f t="shared" si="3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1"/>
        <v>1782.4762839999996</v>
      </c>
      <c r="AG9" s="4">
        <f t="shared" si="4"/>
        <v>1782.4762839999996</v>
      </c>
      <c r="AH9" s="4">
        <f t="shared" si="5"/>
        <v>1782.4762839999996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44166</v>
      </c>
      <c r="B10" t="s">
        <v>77</v>
      </c>
      <c r="C10" t="s">
        <v>69</v>
      </c>
      <c r="D10">
        <v>3</v>
      </c>
      <c r="E10">
        <v>1</v>
      </c>
      <c r="F10">
        <v>1</v>
      </c>
      <c r="G10" t="s">
        <v>60</v>
      </c>
      <c r="H10" t="s">
        <v>61</v>
      </c>
      <c r="I10">
        <v>0.20899999999999999</v>
      </c>
      <c r="J10">
        <v>4.0599999999999996</v>
      </c>
      <c r="K10">
        <v>100</v>
      </c>
      <c r="L10" t="s">
        <v>62</v>
      </c>
      <c r="M10" t="s">
        <v>63</v>
      </c>
      <c r="N10">
        <v>0.72199999999999998</v>
      </c>
      <c r="O10">
        <v>12.5</v>
      </c>
      <c r="P10">
        <v>1000</v>
      </c>
      <c r="Q10" s="4"/>
      <c r="R10" s="4">
        <v>1</v>
      </c>
      <c r="S10" s="4">
        <v>1</v>
      </c>
      <c r="T10" s="4"/>
      <c r="U10" s="4">
        <f t="shared" si="0"/>
        <v>100</v>
      </c>
      <c r="V10" s="4">
        <f t="shared" si="2"/>
        <v>100</v>
      </c>
      <c r="W10" s="4">
        <f t="shared" si="3"/>
        <v>100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1"/>
        <v>1132.6856249999998</v>
      </c>
      <c r="AG10" s="4">
        <f t="shared" si="4"/>
        <v>1132.6856249999998</v>
      </c>
      <c r="AH10" s="4">
        <f t="shared" si="5"/>
        <v>1132.6856249999998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44166</v>
      </c>
      <c r="B11" t="s">
        <v>77</v>
      </c>
      <c r="C11" t="s">
        <v>69</v>
      </c>
      <c r="D11">
        <v>3</v>
      </c>
      <c r="E11">
        <v>1</v>
      </c>
      <c r="F11">
        <v>1</v>
      </c>
      <c r="G11" t="s">
        <v>60</v>
      </c>
      <c r="H11" t="s">
        <v>61</v>
      </c>
      <c r="I11">
        <v>0.20699999999999999</v>
      </c>
      <c r="J11">
        <v>4.04</v>
      </c>
      <c r="K11">
        <v>100</v>
      </c>
      <c r="L11" t="s">
        <v>62</v>
      </c>
      <c r="M11" t="s">
        <v>63</v>
      </c>
      <c r="N11">
        <v>0.79400000000000004</v>
      </c>
      <c r="O11">
        <v>12.6</v>
      </c>
      <c r="P11">
        <v>1000</v>
      </c>
      <c r="Q11" s="4"/>
      <c r="R11" s="4">
        <v>1</v>
      </c>
      <c r="S11" s="4">
        <v>1</v>
      </c>
      <c r="T11" s="4"/>
      <c r="U11" s="4">
        <f t="shared" si="0"/>
        <v>100</v>
      </c>
      <c r="V11" s="4">
        <f t="shared" si="2"/>
        <v>100</v>
      </c>
      <c r="W11" s="4">
        <f t="shared" si="3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1"/>
        <v>1143.316284</v>
      </c>
      <c r="AG11" s="4">
        <f t="shared" si="4"/>
        <v>1143.316284</v>
      </c>
      <c r="AH11" s="4">
        <f t="shared" si="5"/>
        <v>1143.316284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44166</v>
      </c>
      <c r="B12" t="s">
        <v>77</v>
      </c>
      <c r="C12" t="s">
        <v>70</v>
      </c>
      <c r="D12">
        <v>5</v>
      </c>
      <c r="E12">
        <v>1</v>
      </c>
      <c r="F12">
        <v>1</v>
      </c>
      <c r="G12" t="s">
        <v>60</v>
      </c>
      <c r="H12" t="s">
        <v>61</v>
      </c>
      <c r="I12">
        <v>0.114</v>
      </c>
      <c r="J12">
        <v>2.37</v>
      </c>
      <c r="K12">
        <v>50</v>
      </c>
      <c r="L12" t="s">
        <v>62</v>
      </c>
      <c r="M12" t="s">
        <v>63</v>
      </c>
      <c r="N12">
        <v>0.38300000000000001</v>
      </c>
      <c r="O12">
        <v>6.76</v>
      </c>
      <c r="P12">
        <v>500</v>
      </c>
      <c r="Q12" s="4"/>
      <c r="R12" s="4">
        <v>1</v>
      </c>
      <c r="S12" s="4">
        <v>1</v>
      </c>
      <c r="T12" s="4"/>
      <c r="U12" s="4">
        <f t="shared" si="0"/>
        <v>50</v>
      </c>
      <c r="V12" s="4">
        <f t="shared" si="2"/>
        <v>50</v>
      </c>
      <c r="W12" s="4">
        <f t="shared" si="3"/>
        <v>50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1"/>
        <v>544.60670224</v>
      </c>
      <c r="AG12" s="4">
        <f t="shared" si="4"/>
        <v>544.60670224</v>
      </c>
      <c r="AH12" s="4">
        <f t="shared" si="5"/>
        <v>544.60670224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44166</v>
      </c>
      <c r="B13" t="s">
        <v>77</v>
      </c>
      <c r="C13" t="s">
        <v>70</v>
      </c>
      <c r="D13">
        <v>5</v>
      </c>
      <c r="E13">
        <v>1</v>
      </c>
      <c r="F13">
        <v>1</v>
      </c>
      <c r="G13" t="s">
        <v>60</v>
      </c>
      <c r="H13" t="s">
        <v>61</v>
      </c>
      <c r="I13">
        <v>0.114</v>
      </c>
      <c r="J13">
        <v>2.39</v>
      </c>
      <c r="K13">
        <v>50</v>
      </c>
      <c r="L13" t="s">
        <v>62</v>
      </c>
      <c r="M13" t="s">
        <v>63</v>
      </c>
      <c r="N13">
        <v>0.376</v>
      </c>
      <c r="O13">
        <v>6.74</v>
      </c>
      <c r="P13">
        <v>500</v>
      </c>
      <c r="Q13" s="4"/>
      <c r="R13" s="4">
        <v>1</v>
      </c>
      <c r="S13" s="4">
        <v>1</v>
      </c>
      <c r="T13" s="4"/>
      <c r="U13" s="4">
        <f t="shared" si="0"/>
        <v>50</v>
      </c>
      <c r="V13" s="4">
        <f t="shared" si="2"/>
        <v>50</v>
      </c>
      <c r="W13" s="4">
        <f t="shared" si="3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1"/>
        <v>542.63366724000014</v>
      </c>
      <c r="AG13" s="4">
        <f t="shared" si="4"/>
        <v>542.63366724000014</v>
      </c>
      <c r="AH13" s="4">
        <f t="shared" si="5"/>
        <v>542.63366724000014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44166</v>
      </c>
      <c r="B14" t="s">
        <v>77</v>
      </c>
      <c r="C14" t="s">
        <v>71</v>
      </c>
      <c r="D14">
        <v>7</v>
      </c>
      <c r="E14">
        <v>1</v>
      </c>
      <c r="F14">
        <v>1</v>
      </c>
      <c r="G14" t="s">
        <v>60</v>
      </c>
      <c r="H14" t="s">
        <v>61</v>
      </c>
      <c r="I14">
        <v>6.7500000000000004E-2</v>
      </c>
      <c r="J14">
        <v>1.5</v>
      </c>
      <c r="K14">
        <v>25</v>
      </c>
      <c r="L14" t="s">
        <v>62</v>
      </c>
      <c r="M14" t="s">
        <v>63</v>
      </c>
      <c r="N14">
        <v>0.20899999999999999</v>
      </c>
      <c r="O14">
        <v>3.84</v>
      </c>
      <c r="P14">
        <v>250</v>
      </c>
      <c r="Q14" s="4"/>
      <c r="R14" s="4">
        <v>1</v>
      </c>
      <c r="S14" s="4">
        <v>1</v>
      </c>
      <c r="T14" s="4"/>
      <c r="U14" s="4">
        <f t="shared" si="0"/>
        <v>25</v>
      </c>
      <c r="V14" s="4">
        <f t="shared" si="2"/>
        <v>25</v>
      </c>
      <c r="W14" s="4">
        <f t="shared" si="3"/>
        <v>25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1"/>
        <v>262.13162543999999</v>
      </c>
      <c r="AG14" s="4">
        <f t="shared" si="4"/>
        <v>262.13162543999999</v>
      </c>
      <c r="AH14" s="4">
        <f t="shared" si="5"/>
        <v>262.13162543999999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44166</v>
      </c>
      <c r="B15" t="s">
        <v>77</v>
      </c>
      <c r="C15" t="s">
        <v>71</v>
      </c>
      <c r="D15">
        <v>7</v>
      </c>
      <c r="E15">
        <v>1</v>
      </c>
      <c r="F15">
        <v>1</v>
      </c>
      <c r="G15" t="s">
        <v>60</v>
      </c>
      <c r="H15" t="s">
        <v>61</v>
      </c>
      <c r="I15">
        <v>6.6799999999999998E-2</v>
      </c>
      <c r="J15">
        <v>1.49</v>
      </c>
      <c r="K15">
        <v>25</v>
      </c>
      <c r="L15" t="s">
        <v>62</v>
      </c>
      <c r="M15" t="s">
        <v>63</v>
      </c>
      <c r="N15">
        <v>0.20300000000000001</v>
      </c>
      <c r="O15">
        <v>3.69</v>
      </c>
      <c r="P15">
        <v>250</v>
      </c>
      <c r="Q15" s="4"/>
      <c r="R15" s="4">
        <v>1</v>
      </c>
      <c r="S15" s="4">
        <v>1</v>
      </c>
      <c r="T15" s="4"/>
      <c r="U15" s="4">
        <f t="shared" si="0"/>
        <v>25</v>
      </c>
      <c r="V15" s="4">
        <f t="shared" si="2"/>
        <v>25</v>
      </c>
      <c r="W15" s="4">
        <f t="shared" si="3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1"/>
        <v>247.92480338999999</v>
      </c>
      <c r="AG15" s="4">
        <f t="shared" si="4"/>
        <v>247.92480338999999</v>
      </c>
      <c r="AH15" s="4">
        <f t="shared" si="5"/>
        <v>247.92480338999999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44166</v>
      </c>
      <c r="B16" t="s">
        <v>77</v>
      </c>
      <c r="C16" t="s">
        <v>72</v>
      </c>
      <c r="D16">
        <v>9</v>
      </c>
      <c r="E16">
        <v>1</v>
      </c>
      <c r="F16">
        <v>1</v>
      </c>
      <c r="G16" t="s">
        <v>60</v>
      </c>
      <c r="H16" t="s">
        <v>61</v>
      </c>
      <c r="I16">
        <v>4.36E-2</v>
      </c>
      <c r="J16">
        <v>0.98699999999999999</v>
      </c>
      <c r="K16">
        <v>10</v>
      </c>
      <c r="L16" t="s">
        <v>62</v>
      </c>
      <c r="M16" t="s">
        <v>63</v>
      </c>
      <c r="N16">
        <v>0.12</v>
      </c>
      <c r="O16">
        <v>2.23</v>
      </c>
      <c r="P16">
        <v>100</v>
      </c>
      <c r="Q16" s="4"/>
      <c r="R16" s="4">
        <v>1</v>
      </c>
      <c r="S16" s="4">
        <v>1</v>
      </c>
      <c r="T16" s="4"/>
      <c r="U16" s="4">
        <f t="shared" si="0"/>
        <v>10</v>
      </c>
      <c r="V16" s="4">
        <f t="shared" si="2"/>
        <v>10</v>
      </c>
      <c r="W16" s="4">
        <f t="shared" si="3"/>
        <v>10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1"/>
        <v>111.19622971000001</v>
      </c>
      <c r="AG16" s="4">
        <f t="shared" si="4"/>
        <v>111.19622971000001</v>
      </c>
      <c r="AH16" s="4">
        <f t="shared" si="5"/>
        <v>111.19622971000001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44166</v>
      </c>
      <c r="B17" t="s">
        <v>77</v>
      </c>
      <c r="C17" t="s">
        <v>72</v>
      </c>
      <c r="D17">
        <v>9</v>
      </c>
      <c r="E17">
        <v>1</v>
      </c>
      <c r="F17">
        <v>1</v>
      </c>
      <c r="G17" t="s">
        <v>60</v>
      </c>
      <c r="H17" t="s">
        <v>61</v>
      </c>
      <c r="I17">
        <v>4.4699999999999997E-2</v>
      </c>
      <c r="J17">
        <v>1.02</v>
      </c>
      <c r="K17">
        <v>10</v>
      </c>
      <c r="L17" t="s">
        <v>62</v>
      </c>
      <c r="M17" t="s">
        <v>63</v>
      </c>
      <c r="N17">
        <v>0.123</v>
      </c>
      <c r="O17">
        <v>2.2599999999999998</v>
      </c>
      <c r="P17">
        <v>100</v>
      </c>
      <c r="Q17" s="4"/>
      <c r="R17" s="4">
        <v>1</v>
      </c>
      <c r="S17" s="4">
        <v>1</v>
      </c>
      <c r="T17" s="4"/>
      <c r="U17" s="4">
        <f t="shared" si="0"/>
        <v>10</v>
      </c>
      <c r="V17" s="4">
        <f t="shared" si="2"/>
        <v>10</v>
      </c>
      <c r="W17" s="4">
        <f t="shared" si="3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1"/>
        <v>113.97741123999998</v>
      </c>
      <c r="AG17" s="4">
        <f t="shared" si="4"/>
        <v>113.97741123999998</v>
      </c>
      <c r="AH17" s="4">
        <f t="shared" si="5"/>
        <v>113.97741123999998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44166</v>
      </c>
      <c r="B18" t="s">
        <v>77</v>
      </c>
      <c r="C18" t="s">
        <v>73</v>
      </c>
      <c r="D18">
        <v>11</v>
      </c>
      <c r="E18">
        <v>1</v>
      </c>
      <c r="F18">
        <v>1</v>
      </c>
      <c r="G18" t="s">
        <v>60</v>
      </c>
      <c r="H18" t="s">
        <v>61</v>
      </c>
      <c r="I18">
        <v>3.7100000000000001E-2</v>
      </c>
      <c r="J18">
        <v>0.82799999999999996</v>
      </c>
      <c r="K18">
        <v>5</v>
      </c>
      <c r="L18" t="s">
        <v>62</v>
      </c>
      <c r="M18" t="s">
        <v>63</v>
      </c>
      <c r="N18">
        <v>8.4900000000000003E-2</v>
      </c>
      <c r="O18">
        <v>1.59</v>
      </c>
      <c r="P18">
        <v>50</v>
      </c>
      <c r="Q18" s="4"/>
      <c r="R18" s="4">
        <v>1</v>
      </c>
      <c r="S18" s="4">
        <v>1</v>
      </c>
      <c r="T18" s="4"/>
      <c r="U18" s="4">
        <f t="shared" si="0"/>
        <v>5</v>
      </c>
      <c r="V18" s="4">
        <f t="shared" si="2"/>
        <v>5</v>
      </c>
      <c r="W18" s="4">
        <f t="shared" si="3"/>
        <v>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1"/>
        <v>52.147322190000011</v>
      </c>
      <c r="AG18" s="4">
        <f t="shared" si="4"/>
        <v>52.147322190000011</v>
      </c>
      <c r="AH18" s="4">
        <f t="shared" si="5"/>
        <v>52.147322190000011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44166</v>
      </c>
      <c r="B19" t="s">
        <v>77</v>
      </c>
      <c r="C19" t="s">
        <v>73</v>
      </c>
      <c r="D19">
        <v>11</v>
      </c>
      <c r="E19">
        <v>1</v>
      </c>
      <c r="F19">
        <v>1</v>
      </c>
      <c r="G19" t="s">
        <v>60</v>
      </c>
      <c r="H19" t="s">
        <v>61</v>
      </c>
      <c r="I19">
        <v>4.3700000000000003E-2</v>
      </c>
      <c r="J19">
        <v>0.80900000000000005</v>
      </c>
      <c r="K19">
        <v>5</v>
      </c>
      <c r="L19" t="s">
        <v>62</v>
      </c>
      <c r="M19" t="s">
        <v>63</v>
      </c>
      <c r="N19">
        <v>9.1600000000000001E-2</v>
      </c>
      <c r="O19">
        <v>1.65</v>
      </c>
      <c r="P19">
        <v>50</v>
      </c>
      <c r="Q19" s="4"/>
      <c r="R19" s="4">
        <v>1</v>
      </c>
      <c r="S19" s="4">
        <v>1</v>
      </c>
      <c r="T19" s="4"/>
      <c r="U19" s="4">
        <f t="shared" si="0"/>
        <v>5</v>
      </c>
      <c r="V19" s="4">
        <f t="shared" si="2"/>
        <v>5</v>
      </c>
      <c r="W19" s="4">
        <f t="shared" si="3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1"/>
        <v>57.660192749999993</v>
      </c>
      <c r="AG19" s="4">
        <f t="shared" si="4"/>
        <v>57.660192749999993</v>
      </c>
      <c r="AH19" s="4">
        <f t="shared" si="5"/>
        <v>57.660192749999993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44166</v>
      </c>
      <c r="B20" t="s">
        <v>77</v>
      </c>
      <c r="C20" t="s">
        <v>74</v>
      </c>
      <c r="D20">
        <v>13</v>
      </c>
      <c r="E20">
        <v>1</v>
      </c>
      <c r="F20">
        <v>1</v>
      </c>
      <c r="G20" t="s">
        <v>60</v>
      </c>
      <c r="H20" t="s">
        <v>61</v>
      </c>
      <c r="I20">
        <v>3.1699999999999999E-2</v>
      </c>
      <c r="J20">
        <v>0.65</v>
      </c>
      <c r="K20">
        <v>2.5</v>
      </c>
      <c r="L20" t="s">
        <v>62</v>
      </c>
      <c r="M20" t="s">
        <v>63</v>
      </c>
      <c r="N20">
        <v>6.5799999999999997E-2</v>
      </c>
      <c r="O20">
        <v>1.26</v>
      </c>
      <c r="P20">
        <v>25</v>
      </c>
      <c r="Q20" s="4"/>
      <c r="R20" s="4">
        <v>1</v>
      </c>
      <c r="S20" s="4">
        <v>1</v>
      </c>
      <c r="T20" s="4"/>
      <c r="U20" s="4">
        <f t="shared" si="0"/>
        <v>2.5</v>
      </c>
      <c r="V20" s="4">
        <f t="shared" si="2"/>
        <v>2.5</v>
      </c>
      <c r="W20" s="4">
        <f t="shared" si="3"/>
        <v>2.5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1"/>
        <v>21.911463240000003</v>
      </c>
      <c r="AG20" s="4">
        <f t="shared" si="4"/>
        <v>21.911463240000003</v>
      </c>
      <c r="AH20" s="4">
        <f t="shared" si="5"/>
        <v>21.911463240000003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44166</v>
      </c>
      <c r="B21" t="s">
        <v>77</v>
      </c>
      <c r="C21" t="s">
        <v>74</v>
      </c>
      <c r="D21">
        <v>13</v>
      </c>
      <c r="E21">
        <v>1</v>
      </c>
      <c r="F21">
        <v>1</v>
      </c>
      <c r="G21" t="s">
        <v>60</v>
      </c>
      <c r="H21" t="s">
        <v>61</v>
      </c>
      <c r="I21">
        <v>3.2399999999999998E-2</v>
      </c>
      <c r="J21">
        <v>0.65300000000000002</v>
      </c>
      <c r="K21">
        <v>2.5</v>
      </c>
      <c r="L21" t="s">
        <v>62</v>
      </c>
      <c r="M21" t="s">
        <v>63</v>
      </c>
      <c r="N21">
        <v>6.6600000000000006E-2</v>
      </c>
      <c r="O21">
        <v>1.31</v>
      </c>
      <c r="P21">
        <v>25</v>
      </c>
      <c r="Q21" s="4"/>
      <c r="R21" s="4">
        <v>1</v>
      </c>
      <c r="S21" s="4">
        <v>1</v>
      </c>
      <c r="T21" s="4"/>
      <c r="U21" s="4">
        <f t="shared" si="0"/>
        <v>2.5</v>
      </c>
      <c r="V21" s="4">
        <f t="shared" si="2"/>
        <v>2.5</v>
      </c>
      <c r="W21" s="4">
        <f t="shared" si="3"/>
        <v>2.5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1"/>
        <v>26.483415390000005</v>
      </c>
      <c r="AG21" s="4">
        <f t="shared" si="4"/>
        <v>26.483415390000005</v>
      </c>
      <c r="AH21" s="4">
        <f t="shared" si="5"/>
        <v>26.483415390000005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44166</v>
      </c>
      <c r="B22" t="s">
        <v>77</v>
      </c>
      <c r="C22" t="s">
        <v>15</v>
      </c>
      <c r="D22">
        <v>15</v>
      </c>
      <c r="E22">
        <v>1</v>
      </c>
      <c r="F22">
        <v>1</v>
      </c>
      <c r="G22" t="s">
        <v>60</v>
      </c>
      <c r="H22" t="s">
        <v>61</v>
      </c>
      <c r="I22">
        <v>3.3500000000000002E-2</v>
      </c>
      <c r="J22">
        <v>0.621</v>
      </c>
      <c r="K22">
        <v>0</v>
      </c>
      <c r="L22" t="s">
        <v>62</v>
      </c>
      <c r="M22" t="s">
        <v>63</v>
      </c>
      <c r="N22">
        <v>6.2300000000000001E-2</v>
      </c>
      <c r="O22">
        <v>1.05</v>
      </c>
      <c r="P22">
        <v>0</v>
      </c>
      <c r="Q22" s="4"/>
      <c r="R22" s="4">
        <v>1</v>
      </c>
      <c r="S22" s="4">
        <v>1</v>
      </c>
      <c r="T22" s="4"/>
      <c r="U22" s="4">
        <f t="shared" si="0"/>
        <v>0</v>
      </c>
      <c r="V22" s="4">
        <f t="shared" si="2"/>
        <v>0</v>
      </c>
      <c r="W22" s="4">
        <f t="shared" si="3"/>
        <v>0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1"/>
        <v>2.7452947499999993</v>
      </c>
      <c r="AG22" s="4">
        <f t="shared" si="4"/>
        <v>2.7452947499999993</v>
      </c>
      <c r="AH22" s="4">
        <f t="shared" si="5"/>
        <v>2.7452947499999993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44166</v>
      </c>
      <c r="B23" t="s">
        <v>77</v>
      </c>
      <c r="C23" t="s">
        <v>15</v>
      </c>
      <c r="D23">
        <v>15</v>
      </c>
      <c r="E23">
        <v>1</v>
      </c>
      <c r="F23">
        <v>1</v>
      </c>
      <c r="G23" t="s">
        <v>60</v>
      </c>
      <c r="H23" t="s">
        <v>61</v>
      </c>
      <c r="I23">
        <v>3.1600000000000003E-2</v>
      </c>
      <c r="J23">
        <v>0.56399999999999995</v>
      </c>
      <c r="K23">
        <v>0</v>
      </c>
      <c r="L23" t="s">
        <v>62</v>
      </c>
      <c r="M23" t="s">
        <v>63</v>
      </c>
      <c r="N23">
        <v>6.2899999999999998E-2</v>
      </c>
      <c r="O23">
        <v>1.2</v>
      </c>
      <c r="P23">
        <v>0</v>
      </c>
      <c r="Q23" s="4"/>
      <c r="R23" s="4">
        <v>1</v>
      </c>
      <c r="S23" s="4">
        <v>1</v>
      </c>
      <c r="T23" s="4"/>
      <c r="U23" s="4">
        <f t="shared" si="0"/>
        <v>0</v>
      </c>
      <c r="V23" s="4">
        <f t="shared" si="2"/>
        <v>0</v>
      </c>
      <c r="W23" s="4">
        <f t="shared" si="3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1"/>
        <v>16.42947599999998</v>
      </c>
      <c r="AG23" s="4">
        <f t="shared" si="4"/>
        <v>16.42947599999998</v>
      </c>
      <c r="AH23" s="4">
        <f t="shared" si="5"/>
        <v>16.42947599999998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44166</v>
      </c>
      <c r="B24" t="s">
        <v>77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0.11799999999999999</v>
      </c>
      <c r="J24">
        <v>1.41</v>
      </c>
      <c r="K24">
        <v>21.8</v>
      </c>
      <c r="L24" t="s">
        <v>62</v>
      </c>
      <c r="M24" t="s">
        <v>63</v>
      </c>
      <c r="N24">
        <v>1.36</v>
      </c>
      <c r="O24">
        <v>23.1</v>
      </c>
      <c r="P24">
        <v>1870</v>
      </c>
      <c r="Q24" s="4"/>
      <c r="R24" s="4">
        <v>1</v>
      </c>
      <c r="S24" s="4">
        <v>1</v>
      </c>
      <c r="T24" s="4"/>
      <c r="U24" s="4">
        <f t="shared" si="0"/>
        <v>21.8</v>
      </c>
      <c r="V24" s="4">
        <f t="shared" si="2"/>
        <v>21.8</v>
      </c>
      <c r="W24" s="4">
        <f t="shared" si="3"/>
        <v>21.8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1"/>
        <v>2332.9823489999999</v>
      </c>
      <c r="AG24" s="4">
        <f t="shared" si="4"/>
        <v>2332.9823489999999</v>
      </c>
      <c r="AH24" s="4">
        <f t="shared" si="5"/>
        <v>2332.9823489999999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44166</v>
      </c>
      <c r="B25" t="s">
        <v>77</v>
      </c>
      <c r="C25" t="s">
        <v>64</v>
      </c>
      <c r="D25" t="s">
        <v>13</v>
      </c>
      <c r="E25">
        <v>1</v>
      </c>
      <c r="F25">
        <v>1</v>
      </c>
      <c r="G25" t="s">
        <v>60</v>
      </c>
      <c r="H25" t="s">
        <v>61</v>
      </c>
      <c r="I25">
        <v>2.84</v>
      </c>
      <c r="J25">
        <v>49.5</v>
      </c>
      <c r="K25">
        <v>2930</v>
      </c>
      <c r="L25" t="s">
        <v>62</v>
      </c>
      <c r="M25" t="s">
        <v>63</v>
      </c>
      <c r="N25">
        <v>0.93700000000000006</v>
      </c>
      <c r="O25">
        <v>16.8</v>
      </c>
      <c r="P25">
        <v>1360</v>
      </c>
      <c r="Q25" s="4"/>
      <c r="R25" s="4">
        <v>1</v>
      </c>
      <c r="S25" s="4">
        <v>1</v>
      </c>
      <c r="T25" s="4"/>
      <c r="U25" s="4">
        <f t="shared" si="0"/>
        <v>2930</v>
      </c>
      <c r="V25" s="4">
        <f t="shared" si="2"/>
        <v>2930</v>
      </c>
      <c r="W25" s="4">
        <f t="shared" si="3"/>
        <v>2930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1"/>
        <v>1601.7217559999999</v>
      </c>
      <c r="AG25" s="4">
        <f t="shared" si="4"/>
        <v>1601.7217559999999</v>
      </c>
      <c r="AH25" s="4">
        <f t="shared" si="5"/>
        <v>1601.7217559999999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/>
      <c r="Q26" s="4"/>
      <c r="R26" s="4"/>
      <c r="S26" s="4"/>
      <c r="T26" s="4"/>
      <c r="U26" s="4"/>
      <c r="V26" s="4"/>
      <c r="W26" s="4"/>
      <c r="X26" s="5"/>
      <c r="Y26" s="5"/>
      <c r="Z26" s="4"/>
      <c r="AA26" s="4"/>
      <c r="AB26" s="5"/>
      <c r="AC26" s="5"/>
      <c r="AD26" s="4"/>
      <c r="AE26" s="4"/>
      <c r="AF26" s="4"/>
      <c r="AG26" s="4"/>
      <c r="AH26" s="4"/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/>
      <c r="Q27" s="4"/>
      <c r="R27" s="4"/>
      <c r="S27" s="4"/>
      <c r="T27" s="4"/>
      <c r="U27" s="4"/>
      <c r="V27" s="4"/>
      <c r="W27" s="4"/>
      <c r="X27" s="5"/>
      <c r="Y27" s="5"/>
      <c r="Z27" s="4"/>
      <c r="AA27" s="4"/>
      <c r="AB27" s="4"/>
      <c r="AC27" s="4"/>
      <c r="AD27" s="4"/>
      <c r="AE27" s="4"/>
      <c r="AF27" s="4"/>
      <c r="AG27" s="4"/>
      <c r="AH27" s="4"/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5"/>
      <c r="AC28" s="5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5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5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/>
      <c r="AC31" s="5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5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5"/>
      <c r="AC33" s="5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5"/>
      <c r="AC34" s="5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5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5"/>
      <c r="AC37" s="5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5"/>
      <c r="AC39" s="5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5"/>
      <c r="AC40" s="5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44166</v>
      </c>
      <c r="B41" t="s">
        <v>80</v>
      </c>
      <c r="C41" t="s">
        <v>65</v>
      </c>
      <c r="D41" t="s">
        <v>12</v>
      </c>
      <c r="E41">
        <v>1</v>
      </c>
      <c r="F41">
        <v>1</v>
      </c>
      <c r="G41" t="s">
        <v>60</v>
      </c>
      <c r="H41" t="s">
        <v>61</v>
      </c>
      <c r="I41">
        <v>0.11899999999999999</v>
      </c>
      <c r="J41">
        <v>1.43</v>
      </c>
      <c r="K41">
        <v>22.5</v>
      </c>
      <c r="L41" t="s">
        <v>62</v>
      </c>
      <c r="M41" t="s">
        <v>63</v>
      </c>
      <c r="N41">
        <v>1.08</v>
      </c>
      <c r="O41">
        <v>18.600000000000001</v>
      </c>
      <c r="P41">
        <v>1510</v>
      </c>
      <c r="Q41" s="4">
        <f>100*O42/O41</f>
        <v>83.870967741935473</v>
      </c>
      <c r="R41" s="4">
        <v>1</v>
      </c>
      <c r="S41" s="4">
        <v>2</v>
      </c>
      <c r="T41" s="4" t="s">
        <v>234</v>
      </c>
      <c r="U41" s="4">
        <f t="shared" ref="U41:U104" si="6">(0.3705*J41^2)+(28.929*J41)-12.4382</f>
        <v>29.687905449999995</v>
      </c>
      <c r="V41" s="4">
        <f>IF(R41=1,U41,(U41-6.2))</f>
        <v>29.687905449999995</v>
      </c>
      <c r="W41" s="4">
        <f>IF(R41=1,V41,(V41*R41))</f>
        <v>29.687905449999995</v>
      </c>
      <c r="X41" s="5"/>
      <c r="Y41" s="5"/>
      <c r="Z41" s="4"/>
      <c r="AA41" s="4"/>
      <c r="AB41" s="5"/>
      <c r="AC41" s="5"/>
      <c r="AD41" s="4">
        <v>1</v>
      </c>
      <c r="AE41" s="4"/>
      <c r="AF41" s="4">
        <f>(0.6599*O41^2)+(89.7431* O41)-92.2125</f>
        <v>1805.308164</v>
      </c>
      <c r="AG41" s="4">
        <f t="shared" ref="AG41:AG42" si="7">IF(R41=1,AF41,(AF41-379))</f>
        <v>1805.308164</v>
      </c>
      <c r="AH41" s="4">
        <f t="shared" ref="AH41:AH42" si="8">IF(R41=1,AF41,(AG41*R41))</f>
        <v>1805.308164</v>
      </c>
      <c r="AI41" s="5"/>
      <c r="AJ41" s="5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44166</v>
      </c>
      <c r="B42" t="s">
        <v>80</v>
      </c>
      <c r="C42" t="s">
        <v>64</v>
      </c>
      <c r="D42" t="s">
        <v>13</v>
      </c>
      <c r="E42">
        <v>1</v>
      </c>
      <c r="F42">
        <v>1</v>
      </c>
      <c r="G42" t="s">
        <v>60</v>
      </c>
      <c r="H42" t="s">
        <v>61</v>
      </c>
      <c r="I42">
        <v>2.82</v>
      </c>
      <c r="J42">
        <v>49.1</v>
      </c>
      <c r="K42">
        <v>2890</v>
      </c>
      <c r="L42" t="s">
        <v>62</v>
      </c>
      <c r="M42" t="s">
        <v>63</v>
      </c>
      <c r="N42">
        <v>0.873</v>
      </c>
      <c r="O42">
        <v>15.6</v>
      </c>
      <c r="P42">
        <v>1260</v>
      </c>
      <c r="Q42" s="4"/>
      <c r="R42" s="4">
        <v>1</v>
      </c>
      <c r="S42" s="4">
        <v>2</v>
      </c>
      <c r="T42" s="4" t="s">
        <v>234</v>
      </c>
      <c r="U42" s="4">
        <f t="shared" si="6"/>
        <v>2301.180805</v>
      </c>
      <c r="V42" s="4">
        <f t="shared" ref="V42:V105" si="9">IF(R42=1,U42,(U42-6.2))</f>
        <v>2301.180805</v>
      </c>
      <c r="W42" s="4">
        <f t="shared" ref="W42:W105" si="10">IF(R42=1,V42,(V42*R42))</f>
        <v>2301.180805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ref="AF42:AF105" si="11">(0.6599*O42^2)+(89.7431* O42)-92.2125</f>
        <v>1468.373124</v>
      </c>
      <c r="AG42" s="4">
        <f t="shared" si="7"/>
        <v>1468.373124</v>
      </c>
      <c r="AH42" s="4">
        <f t="shared" si="8"/>
        <v>1468.373124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44166</v>
      </c>
      <c r="B43" t="s">
        <v>80</v>
      </c>
      <c r="C43" t="s">
        <v>263</v>
      </c>
      <c r="D43">
        <v>20</v>
      </c>
      <c r="E43">
        <v>1</v>
      </c>
      <c r="F43">
        <v>1</v>
      </c>
      <c r="G43" t="s">
        <v>60</v>
      </c>
      <c r="H43" t="s">
        <v>61</v>
      </c>
      <c r="I43">
        <v>5.21E-2</v>
      </c>
      <c r="J43">
        <v>1.18</v>
      </c>
      <c r="K43">
        <v>15.6</v>
      </c>
      <c r="L43" t="s">
        <v>62</v>
      </c>
      <c r="M43" t="s">
        <v>63</v>
      </c>
      <c r="N43">
        <v>4.0399999999999998E-2</v>
      </c>
      <c r="O43">
        <v>0.78400000000000003</v>
      </c>
      <c r="P43">
        <v>-25.6</v>
      </c>
      <c r="Q43" s="4"/>
      <c r="R43" s="4">
        <v>1</v>
      </c>
      <c r="S43" s="4">
        <v>3</v>
      </c>
      <c r="T43" s="4" t="s">
        <v>262</v>
      </c>
      <c r="U43" s="4">
        <f t="shared" si="6"/>
        <v>22.213904199999995</v>
      </c>
      <c r="V43" s="4">
        <f t="shared" si="9"/>
        <v>22.213904199999995</v>
      </c>
      <c r="W43" s="4">
        <f t="shared" si="10"/>
        <v>22.213904199999995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11"/>
        <v>-21.448298105600003</v>
      </c>
      <c r="AG43" s="4">
        <f t="shared" si="4"/>
        <v>-21.448298105600003</v>
      </c>
      <c r="AH43" s="4">
        <f t="shared" si="5"/>
        <v>-21.448298105600003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44166</v>
      </c>
      <c r="B44" t="s">
        <v>80</v>
      </c>
      <c r="C44" t="s">
        <v>264</v>
      </c>
      <c r="D44">
        <v>21</v>
      </c>
      <c r="E44">
        <v>1</v>
      </c>
      <c r="F44">
        <v>1</v>
      </c>
      <c r="G44" t="s">
        <v>60</v>
      </c>
      <c r="H44" t="s">
        <v>61</v>
      </c>
      <c r="I44">
        <v>3.3700000000000001E-2</v>
      </c>
      <c r="J44">
        <v>0.68899999999999995</v>
      </c>
      <c r="K44">
        <v>2.69</v>
      </c>
      <c r="L44" t="s">
        <v>62</v>
      </c>
      <c r="M44" t="s">
        <v>63</v>
      </c>
      <c r="N44">
        <v>4.1799999999999997E-2</v>
      </c>
      <c r="O44">
        <v>0.82699999999999996</v>
      </c>
      <c r="P44">
        <v>-21.7</v>
      </c>
      <c r="Q44" s="4"/>
      <c r="R44" s="4">
        <v>1</v>
      </c>
      <c r="S44" s="4">
        <v>2</v>
      </c>
      <c r="T44" s="4" t="s">
        <v>234</v>
      </c>
      <c r="U44" s="4">
        <f t="shared" si="6"/>
        <v>7.6697651304999948</v>
      </c>
      <c r="V44" s="4">
        <f t="shared" si="9"/>
        <v>7.6697651304999948</v>
      </c>
      <c r="W44" s="4">
        <f t="shared" si="10"/>
        <v>7.6697651304999948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11"/>
        <v>-17.54363155290001</v>
      </c>
      <c r="AG44" s="4">
        <f t="shared" si="4"/>
        <v>-17.54363155290001</v>
      </c>
      <c r="AH44" s="4">
        <f t="shared" si="5"/>
        <v>-17.54363155290001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44166</v>
      </c>
      <c r="B45" t="s">
        <v>80</v>
      </c>
      <c r="C45" t="s">
        <v>265</v>
      </c>
      <c r="D45">
        <v>22</v>
      </c>
      <c r="E45">
        <v>1</v>
      </c>
      <c r="F45">
        <v>1</v>
      </c>
      <c r="G45" t="s">
        <v>60</v>
      </c>
      <c r="H45" t="s">
        <v>61</v>
      </c>
      <c r="I45">
        <v>3.2599999999999997E-2</v>
      </c>
      <c r="J45">
        <v>0.65300000000000002</v>
      </c>
      <c r="K45">
        <v>1.75</v>
      </c>
      <c r="L45" t="s">
        <v>62</v>
      </c>
      <c r="M45" t="s">
        <v>63</v>
      </c>
      <c r="N45">
        <v>4.5699999999999998E-2</v>
      </c>
      <c r="O45">
        <v>1.03</v>
      </c>
      <c r="P45">
        <v>-3.08</v>
      </c>
      <c r="Q45" s="4"/>
      <c r="R45" s="4">
        <v>1</v>
      </c>
      <c r="S45" s="4">
        <v>2</v>
      </c>
      <c r="T45" s="4" t="s">
        <v>234</v>
      </c>
      <c r="U45" s="4">
        <f t="shared" si="6"/>
        <v>6.6104215344999968</v>
      </c>
      <c r="V45" s="4">
        <f t="shared" si="9"/>
        <v>6.6104215344999968</v>
      </c>
      <c r="W45" s="4">
        <f t="shared" si="10"/>
        <v>6.6104215344999968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11"/>
        <v>0.9229809099999926</v>
      </c>
      <c r="AG45" s="4">
        <f t="shared" si="4"/>
        <v>0.9229809099999926</v>
      </c>
      <c r="AH45" s="4">
        <f t="shared" si="5"/>
        <v>0.9229809099999926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44166</v>
      </c>
      <c r="B46" t="s">
        <v>80</v>
      </c>
      <c r="C46" t="s">
        <v>266</v>
      </c>
      <c r="D46">
        <v>23</v>
      </c>
      <c r="E46">
        <v>1</v>
      </c>
      <c r="F46">
        <v>1</v>
      </c>
      <c r="G46" t="s">
        <v>60</v>
      </c>
      <c r="H46" t="s">
        <v>61</v>
      </c>
      <c r="I46">
        <v>3.2899999999999999E-2</v>
      </c>
      <c r="J46">
        <v>0.66100000000000003</v>
      </c>
      <c r="K46">
        <v>1.97</v>
      </c>
      <c r="L46" t="s">
        <v>62</v>
      </c>
      <c r="M46" t="s">
        <v>63</v>
      </c>
      <c r="N46">
        <v>5.0799999999999998E-2</v>
      </c>
      <c r="O46">
        <v>0.89700000000000002</v>
      </c>
      <c r="P46">
        <v>-15.5</v>
      </c>
      <c r="Q46" s="4"/>
      <c r="R46" s="4">
        <v>1</v>
      </c>
      <c r="S46" s="4">
        <v>2</v>
      </c>
      <c r="T46" s="4" t="s">
        <v>234</v>
      </c>
      <c r="U46" s="4">
        <f t="shared" si="6"/>
        <v>6.8457482304999981</v>
      </c>
      <c r="V46" s="4">
        <f t="shared" si="9"/>
        <v>6.8457482304999981</v>
      </c>
      <c r="W46" s="4">
        <f t="shared" si="10"/>
        <v>6.8457482304999981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1"/>
        <v>-11.181977820900002</v>
      </c>
      <c r="AG46" s="4">
        <f t="shared" si="4"/>
        <v>-11.181977820900002</v>
      </c>
      <c r="AH46" s="4">
        <f t="shared" si="5"/>
        <v>-11.181977820900002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44166</v>
      </c>
      <c r="B47" t="s">
        <v>80</v>
      </c>
      <c r="C47" t="s">
        <v>267</v>
      </c>
      <c r="D47">
        <v>24</v>
      </c>
      <c r="E47">
        <v>1</v>
      </c>
      <c r="F47">
        <v>1</v>
      </c>
      <c r="G47" t="s">
        <v>60</v>
      </c>
      <c r="H47" t="s">
        <v>61</v>
      </c>
      <c r="I47">
        <v>2.9700000000000001E-2</v>
      </c>
      <c r="J47">
        <v>0.55400000000000005</v>
      </c>
      <c r="K47">
        <v>-0.82099999999999995</v>
      </c>
      <c r="L47" t="s">
        <v>62</v>
      </c>
      <c r="M47" t="s">
        <v>63</v>
      </c>
      <c r="N47">
        <v>4.2700000000000002E-2</v>
      </c>
      <c r="O47">
        <v>0.871</v>
      </c>
      <c r="P47">
        <v>-17.8</v>
      </c>
      <c r="Q47" s="4"/>
      <c r="R47" s="4">
        <v>1</v>
      </c>
      <c r="S47" s="4">
        <v>2</v>
      </c>
      <c r="T47" s="4" t="s">
        <v>234</v>
      </c>
      <c r="U47" s="4">
        <f t="shared" si="6"/>
        <v>3.702178378000001</v>
      </c>
      <c r="V47" s="4">
        <f t="shared" si="9"/>
        <v>3.702178378000001</v>
      </c>
      <c r="W47" s="4">
        <f t="shared" si="10"/>
        <v>3.702178378000001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1"/>
        <v>-13.545632704100015</v>
      </c>
      <c r="AG47" s="4">
        <f t="shared" si="4"/>
        <v>-13.545632704100015</v>
      </c>
      <c r="AH47" s="4">
        <f t="shared" si="5"/>
        <v>-13.545632704100015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44166</v>
      </c>
      <c r="B48" t="s">
        <v>80</v>
      </c>
      <c r="C48" t="s">
        <v>268</v>
      </c>
      <c r="D48">
        <v>25</v>
      </c>
      <c r="E48">
        <v>1</v>
      </c>
      <c r="F48">
        <v>1</v>
      </c>
      <c r="G48" t="s">
        <v>60</v>
      </c>
      <c r="H48" t="s">
        <v>61</v>
      </c>
      <c r="I48">
        <v>8.7999999999999995E-2</v>
      </c>
      <c r="J48">
        <v>1.9</v>
      </c>
      <c r="K48">
        <v>35.4</v>
      </c>
      <c r="L48" t="s">
        <v>62</v>
      </c>
      <c r="M48" t="s">
        <v>63</v>
      </c>
      <c r="N48">
        <v>0.25</v>
      </c>
      <c r="O48">
        <v>4.4000000000000004</v>
      </c>
      <c r="P48">
        <v>297</v>
      </c>
      <c r="Q48" s="4"/>
      <c r="R48" s="4">
        <v>1</v>
      </c>
      <c r="S48" s="4">
        <v>2</v>
      </c>
      <c r="T48" s="4" t="s">
        <v>234</v>
      </c>
      <c r="U48" s="4">
        <f t="shared" si="6"/>
        <v>43.864404999999991</v>
      </c>
      <c r="V48" s="4">
        <f t="shared" si="9"/>
        <v>43.864404999999991</v>
      </c>
      <c r="W48" s="4">
        <f t="shared" si="10"/>
        <v>43.864404999999991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1"/>
        <v>315.43280400000003</v>
      </c>
      <c r="AG48" s="4">
        <f t="shared" si="4"/>
        <v>315.43280400000003</v>
      </c>
      <c r="AH48" s="4">
        <f t="shared" si="5"/>
        <v>315.43280400000003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44166</v>
      </c>
      <c r="B49" t="s">
        <v>80</v>
      </c>
      <c r="C49" t="s">
        <v>269</v>
      </c>
      <c r="D49">
        <v>26</v>
      </c>
      <c r="E49">
        <v>1</v>
      </c>
      <c r="F49">
        <v>1</v>
      </c>
      <c r="G49" t="s">
        <v>60</v>
      </c>
      <c r="H49" t="s">
        <v>61</v>
      </c>
      <c r="I49">
        <v>8.5300000000000001E-2</v>
      </c>
      <c r="J49">
        <v>1.86</v>
      </c>
      <c r="K49">
        <v>34.299999999999997</v>
      </c>
      <c r="L49" t="s">
        <v>62</v>
      </c>
      <c r="M49" t="s">
        <v>63</v>
      </c>
      <c r="N49">
        <v>0.19400000000000001</v>
      </c>
      <c r="O49">
        <v>3.51</v>
      </c>
      <c r="P49">
        <v>219</v>
      </c>
      <c r="Q49" s="4"/>
      <c r="R49" s="4">
        <v>1</v>
      </c>
      <c r="S49" s="4">
        <v>2</v>
      </c>
      <c r="T49" s="4" t="s">
        <v>234</v>
      </c>
      <c r="U49" s="4">
        <f t="shared" si="6"/>
        <v>42.651521799999998</v>
      </c>
      <c r="V49" s="4">
        <f t="shared" si="9"/>
        <v>42.651521799999998</v>
      </c>
      <c r="W49" s="4">
        <f t="shared" si="10"/>
        <v>42.651521799999998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1"/>
        <v>230.91581498999997</v>
      </c>
      <c r="AG49" s="4">
        <f t="shared" si="4"/>
        <v>230.91581498999997</v>
      </c>
      <c r="AH49" s="4">
        <f t="shared" si="5"/>
        <v>230.91581498999997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44166</v>
      </c>
      <c r="B50" t="s">
        <v>80</v>
      </c>
      <c r="C50" t="s">
        <v>270</v>
      </c>
      <c r="D50">
        <v>27</v>
      </c>
      <c r="E50">
        <v>1</v>
      </c>
      <c r="F50">
        <v>1</v>
      </c>
      <c r="G50" t="s">
        <v>60</v>
      </c>
      <c r="H50" t="s">
        <v>61</v>
      </c>
      <c r="I50">
        <v>8.6699999999999999E-2</v>
      </c>
      <c r="J50">
        <v>1.88</v>
      </c>
      <c r="K50">
        <v>34.799999999999997</v>
      </c>
      <c r="L50" t="s">
        <v>62</v>
      </c>
      <c r="M50" t="s">
        <v>63</v>
      </c>
      <c r="N50">
        <v>0.28000000000000003</v>
      </c>
      <c r="O50">
        <v>5.09</v>
      </c>
      <c r="P50">
        <v>358</v>
      </c>
      <c r="Q50" s="4"/>
      <c r="R50" s="4">
        <v>1</v>
      </c>
      <c r="S50" s="4">
        <v>2</v>
      </c>
      <c r="T50" s="4" t="s">
        <v>234</v>
      </c>
      <c r="U50" s="4">
        <f t="shared" si="6"/>
        <v>43.257815199999996</v>
      </c>
      <c r="V50" s="4">
        <f t="shared" si="9"/>
        <v>43.257815199999996</v>
      </c>
      <c r="W50" s="4">
        <f t="shared" si="10"/>
        <v>43.257815199999996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11"/>
        <v>381.67663418999996</v>
      </c>
      <c r="AG50" s="4">
        <f t="shared" si="4"/>
        <v>381.67663418999996</v>
      </c>
      <c r="AH50" s="4">
        <f t="shared" si="5"/>
        <v>381.67663418999996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44166</v>
      </c>
      <c r="B51" t="s">
        <v>80</v>
      </c>
      <c r="C51" t="s">
        <v>271</v>
      </c>
      <c r="D51">
        <v>28</v>
      </c>
      <c r="E51">
        <v>1</v>
      </c>
      <c r="F51">
        <v>1</v>
      </c>
      <c r="G51" t="s">
        <v>60</v>
      </c>
      <c r="H51" t="s">
        <v>61</v>
      </c>
      <c r="I51">
        <v>8.4699999999999998E-2</v>
      </c>
      <c r="J51">
        <v>1.81</v>
      </c>
      <c r="K51">
        <v>32.9</v>
      </c>
      <c r="L51" t="s">
        <v>62</v>
      </c>
      <c r="M51" t="s">
        <v>63</v>
      </c>
      <c r="N51">
        <v>0.23200000000000001</v>
      </c>
      <c r="O51">
        <v>4.2</v>
      </c>
      <c r="P51">
        <v>280</v>
      </c>
      <c r="Q51" s="4"/>
      <c r="R51" s="4">
        <v>1</v>
      </c>
      <c r="S51" s="4">
        <v>2</v>
      </c>
      <c r="T51" s="4" t="s">
        <v>234</v>
      </c>
      <c r="U51" s="4">
        <f t="shared" si="6"/>
        <v>41.137085049999996</v>
      </c>
      <c r="V51" s="4">
        <f t="shared" si="9"/>
        <v>41.137085049999996</v>
      </c>
      <c r="W51" s="4">
        <f t="shared" si="10"/>
        <v>41.137085049999996</v>
      </c>
      <c r="X51" s="4"/>
      <c r="Y51" s="4"/>
      <c r="Z51" s="7"/>
      <c r="AA51" s="7"/>
      <c r="AB51" s="4"/>
      <c r="AC51" s="4"/>
      <c r="AD51" s="4">
        <v>1</v>
      </c>
      <c r="AE51" s="4"/>
      <c r="AF51" s="4">
        <f t="shared" si="11"/>
        <v>296.34915599999999</v>
      </c>
      <c r="AG51" s="4">
        <f t="shared" si="4"/>
        <v>296.34915599999999</v>
      </c>
      <c r="AH51" s="4">
        <f t="shared" si="5"/>
        <v>296.34915599999999</v>
      </c>
      <c r="AI51" s="4"/>
      <c r="AJ51" s="4"/>
      <c r="AK51" s="7"/>
      <c r="AL51" s="7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44166</v>
      </c>
      <c r="B52" t="s">
        <v>80</v>
      </c>
      <c r="C52" t="s">
        <v>272</v>
      </c>
      <c r="D52">
        <v>29</v>
      </c>
      <c r="E52">
        <v>1</v>
      </c>
      <c r="F52">
        <v>1</v>
      </c>
      <c r="G52" t="s">
        <v>60</v>
      </c>
      <c r="H52" t="s">
        <v>61</v>
      </c>
      <c r="I52">
        <v>8.4199999999999997E-2</v>
      </c>
      <c r="J52">
        <v>1.88</v>
      </c>
      <c r="K52">
        <v>34.799999999999997</v>
      </c>
      <c r="L52" t="s">
        <v>62</v>
      </c>
      <c r="M52" t="s">
        <v>63</v>
      </c>
      <c r="N52">
        <v>0.20799999999999999</v>
      </c>
      <c r="O52">
        <v>3.79</v>
      </c>
      <c r="P52">
        <v>243</v>
      </c>
      <c r="Q52" s="4"/>
      <c r="R52" s="4">
        <v>1</v>
      </c>
      <c r="S52" s="4">
        <v>2</v>
      </c>
      <c r="T52" s="4" t="s">
        <v>234</v>
      </c>
      <c r="U52" s="4">
        <f t="shared" si="6"/>
        <v>43.257815199999996</v>
      </c>
      <c r="V52" s="4">
        <f t="shared" si="9"/>
        <v>43.257815199999996</v>
      </c>
      <c r="W52" s="4">
        <f t="shared" si="10"/>
        <v>43.257815199999996</v>
      </c>
      <c r="X52" s="5"/>
      <c r="Y52" s="5"/>
      <c r="Z52" s="4"/>
      <c r="AA52" s="4"/>
      <c r="AB52" s="5"/>
      <c r="AC52" s="5"/>
      <c r="AD52" s="4">
        <v>1</v>
      </c>
      <c r="AE52" s="4"/>
      <c r="AF52" s="4">
        <f t="shared" si="11"/>
        <v>257.39271858999996</v>
      </c>
      <c r="AG52" s="4">
        <f t="shared" si="4"/>
        <v>257.39271858999996</v>
      </c>
      <c r="AH52" s="4">
        <f t="shared" si="5"/>
        <v>257.39271858999996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44166</v>
      </c>
      <c r="B53" t="s">
        <v>80</v>
      </c>
      <c r="C53" t="s">
        <v>273</v>
      </c>
      <c r="D53">
        <v>30</v>
      </c>
      <c r="E53">
        <v>1</v>
      </c>
      <c r="F53">
        <v>1</v>
      </c>
      <c r="G53" t="s">
        <v>60</v>
      </c>
      <c r="H53" t="s">
        <v>61</v>
      </c>
      <c r="I53">
        <v>5.7799999999999997E-2</v>
      </c>
      <c r="J53">
        <v>1.29</v>
      </c>
      <c r="K53">
        <v>18.7</v>
      </c>
      <c r="L53" t="s">
        <v>62</v>
      </c>
      <c r="M53" t="s">
        <v>63</v>
      </c>
      <c r="N53">
        <v>0.16400000000000001</v>
      </c>
      <c r="O53">
        <v>2.98</v>
      </c>
      <c r="P53">
        <v>171</v>
      </c>
      <c r="Q53" s="4"/>
      <c r="R53" s="4">
        <v>1</v>
      </c>
      <c r="S53" s="4">
        <v>2</v>
      </c>
      <c r="T53" s="4" t="s">
        <v>234</v>
      </c>
      <c r="U53" s="4">
        <f t="shared" si="6"/>
        <v>25.496759050000001</v>
      </c>
      <c r="V53" s="4">
        <f t="shared" si="9"/>
        <v>25.496759050000001</v>
      </c>
      <c r="W53" s="4">
        <f t="shared" si="10"/>
        <v>25.496759050000001</v>
      </c>
      <c r="X53" s="5"/>
      <c r="Y53" s="5"/>
      <c r="Z53" s="5"/>
      <c r="AA53" s="5"/>
      <c r="AB53" s="4"/>
      <c r="AC53" s="4"/>
      <c r="AD53" s="4">
        <v>1</v>
      </c>
      <c r="AE53" s="4"/>
      <c r="AF53" s="4">
        <f t="shared" si="11"/>
        <v>181.08211395999999</v>
      </c>
      <c r="AG53" s="4">
        <f t="shared" si="4"/>
        <v>181.08211395999999</v>
      </c>
      <c r="AH53" s="4">
        <f t="shared" si="5"/>
        <v>181.08211395999999</v>
      </c>
      <c r="AI53" s="5"/>
      <c r="AJ53" s="5"/>
      <c r="AK53" s="5"/>
      <c r="AL53" s="5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44166</v>
      </c>
      <c r="B54" t="s">
        <v>80</v>
      </c>
      <c r="C54" t="s">
        <v>274</v>
      </c>
      <c r="D54">
        <v>31</v>
      </c>
      <c r="E54">
        <v>1</v>
      </c>
      <c r="F54">
        <v>1</v>
      </c>
      <c r="G54" t="s">
        <v>60</v>
      </c>
      <c r="H54" t="s">
        <v>61</v>
      </c>
      <c r="I54">
        <v>5.8799999999999998E-2</v>
      </c>
      <c r="J54">
        <v>1.33</v>
      </c>
      <c r="K54">
        <v>19.600000000000001</v>
      </c>
      <c r="L54" t="s">
        <v>62</v>
      </c>
      <c r="M54" t="s">
        <v>63</v>
      </c>
      <c r="N54">
        <v>0.19700000000000001</v>
      </c>
      <c r="O54">
        <v>3.6</v>
      </c>
      <c r="P54">
        <v>226</v>
      </c>
      <c r="Q54" s="4"/>
      <c r="R54" s="4">
        <v>1</v>
      </c>
      <c r="S54" s="4">
        <v>2</v>
      </c>
      <c r="T54" s="4" t="s">
        <v>234</v>
      </c>
      <c r="U54" s="4">
        <f t="shared" si="6"/>
        <v>26.692747449999999</v>
      </c>
      <c r="V54" s="4">
        <f t="shared" si="9"/>
        <v>26.692747449999999</v>
      </c>
      <c r="W54" s="4">
        <f t="shared" si="10"/>
        <v>26.692747449999999</v>
      </c>
      <c r="X54" s="5"/>
      <c r="Y54" s="5"/>
      <c r="Z54" s="5"/>
      <c r="AA54" s="5"/>
      <c r="AB54" s="4"/>
      <c r="AC54" s="4"/>
      <c r="AD54" s="4">
        <v>1</v>
      </c>
      <c r="AE54" s="4"/>
      <c r="AF54" s="4">
        <f t="shared" si="11"/>
        <v>239.41496399999997</v>
      </c>
      <c r="AG54" s="4">
        <f t="shared" si="4"/>
        <v>239.41496399999997</v>
      </c>
      <c r="AH54" s="4">
        <f t="shared" si="5"/>
        <v>239.41496399999997</v>
      </c>
      <c r="AI54" s="5"/>
      <c r="AJ54" s="5"/>
      <c r="AK54" s="5"/>
      <c r="AL54" s="5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44166</v>
      </c>
      <c r="B55" t="s">
        <v>80</v>
      </c>
      <c r="C55" t="s">
        <v>275</v>
      </c>
      <c r="D55">
        <v>32</v>
      </c>
      <c r="E55">
        <v>1</v>
      </c>
      <c r="F55">
        <v>1</v>
      </c>
      <c r="G55" t="s">
        <v>60</v>
      </c>
      <c r="H55" t="s">
        <v>61</v>
      </c>
      <c r="I55">
        <v>6.0900000000000003E-2</v>
      </c>
      <c r="J55">
        <v>1.34</v>
      </c>
      <c r="K55">
        <v>19.899999999999999</v>
      </c>
      <c r="L55" t="s">
        <v>62</v>
      </c>
      <c r="M55" t="s">
        <v>63</v>
      </c>
      <c r="N55">
        <v>0.22500000000000001</v>
      </c>
      <c r="O55">
        <v>4.04</v>
      </c>
      <c r="P55">
        <v>266</v>
      </c>
      <c r="Q55" s="4"/>
      <c r="R55" s="4">
        <v>1</v>
      </c>
      <c r="S55" s="4">
        <v>2</v>
      </c>
      <c r="T55" s="4" t="s">
        <v>234</v>
      </c>
      <c r="U55" s="4">
        <f t="shared" si="6"/>
        <v>26.991929799999994</v>
      </c>
      <c r="V55" s="4">
        <f t="shared" si="9"/>
        <v>26.991929799999994</v>
      </c>
      <c r="W55" s="4">
        <f t="shared" si="10"/>
        <v>26.991929799999994</v>
      </c>
      <c r="X55" s="5"/>
      <c r="Y55" s="5"/>
      <c r="Z55" s="4"/>
      <c r="AA55" s="4"/>
      <c r="AB55" s="4"/>
      <c r="AC55" s="4"/>
      <c r="AD55" s="4">
        <v>1</v>
      </c>
      <c r="AE55" s="4"/>
      <c r="AF55" s="4">
        <f t="shared" si="11"/>
        <v>281.12024783999993</v>
      </c>
      <c r="AG55" s="4">
        <f t="shared" si="4"/>
        <v>281.12024783999993</v>
      </c>
      <c r="AH55" s="4">
        <f t="shared" si="5"/>
        <v>281.12024783999993</v>
      </c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44166</v>
      </c>
      <c r="B56" t="s">
        <v>80</v>
      </c>
      <c r="C56" t="s">
        <v>276</v>
      </c>
      <c r="D56">
        <v>33</v>
      </c>
      <c r="E56">
        <v>1</v>
      </c>
      <c r="F56">
        <v>1</v>
      </c>
      <c r="G56" t="s">
        <v>60</v>
      </c>
      <c r="H56" t="s">
        <v>61</v>
      </c>
      <c r="I56">
        <v>5.91E-2</v>
      </c>
      <c r="J56">
        <v>1.34</v>
      </c>
      <c r="K56">
        <v>19.8</v>
      </c>
      <c r="L56" t="s">
        <v>62</v>
      </c>
      <c r="M56" t="s">
        <v>63</v>
      </c>
      <c r="N56">
        <v>0.218</v>
      </c>
      <c r="O56">
        <v>3.9</v>
      </c>
      <c r="P56">
        <v>253</v>
      </c>
      <c r="Q56" s="4"/>
      <c r="R56" s="4">
        <v>1</v>
      </c>
      <c r="S56" s="4">
        <v>2</v>
      </c>
      <c r="T56" s="4" t="s">
        <v>234</v>
      </c>
      <c r="U56" s="4">
        <f t="shared" si="6"/>
        <v>26.991929799999994</v>
      </c>
      <c r="V56" s="4">
        <f t="shared" si="9"/>
        <v>26.991929799999994</v>
      </c>
      <c r="W56" s="4">
        <f t="shared" si="10"/>
        <v>26.991929799999994</v>
      </c>
      <c r="X56" s="5"/>
      <c r="Y56" s="5"/>
      <c r="Z56" s="7"/>
      <c r="AA56" s="7"/>
      <c r="AB56" s="4"/>
      <c r="AC56" s="4"/>
      <c r="AD56" s="4">
        <v>1</v>
      </c>
      <c r="AE56" s="4"/>
      <c r="AF56" s="4">
        <f t="shared" si="11"/>
        <v>267.82266900000002</v>
      </c>
      <c r="AG56" s="4">
        <f t="shared" si="4"/>
        <v>267.82266900000002</v>
      </c>
      <c r="AH56" s="4">
        <f t="shared" si="5"/>
        <v>267.82266900000002</v>
      </c>
      <c r="AI56" s="5"/>
      <c r="AJ56" s="5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44166</v>
      </c>
      <c r="B57" t="s">
        <v>80</v>
      </c>
      <c r="C57" t="s">
        <v>277</v>
      </c>
      <c r="D57">
        <v>34</v>
      </c>
      <c r="E57">
        <v>1</v>
      </c>
      <c r="F57">
        <v>1</v>
      </c>
      <c r="G57" t="s">
        <v>60</v>
      </c>
      <c r="H57" t="s">
        <v>61</v>
      </c>
      <c r="I57">
        <v>5.62E-2</v>
      </c>
      <c r="J57">
        <v>1.29</v>
      </c>
      <c r="K57">
        <v>18.7</v>
      </c>
      <c r="L57" t="s">
        <v>62</v>
      </c>
      <c r="M57" t="s">
        <v>63</v>
      </c>
      <c r="N57">
        <v>0.188</v>
      </c>
      <c r="O57">
        <v>3.43</v>
      </c>
      <c r="P57">
        <v>212</v>
      </c>
      <c r="Q57" s="4"/>
      <c r="R57" s="4">
        <v>1</v>
      </c>
      <c r="S57" s="4">
        <v>2</v>
      </c>
      <c r="T57" s="4" t="s">
        <v>234</v>
      </c>
      <c r="U57" s="4">
        <f t="shared" si="6"/>
        <v>25.496759050000001</v>
      </c>
      <c r="V57" s="4">
        <f t="shared" si="9"/>
        <v>25.496759050000001</v>
      </c>
      <c r="W57" s="4">
        <f t="shared" si="10"/>
        <v>25.496759050000001</v>
      </c>
      <c r="X57" s="4"/>
      <c r="Y57" s="4"/>
      <c r="Z57" s="7"/>
      <c r="AA57" s="7"/>
      <c r="AD57" s="4">
        <v>1</v>
      </c>
      <c r="AE57" s="4"/>
      <c r="AF57" s="4">
        <f t="shared" si="11"/>
        <v>223.36999050999995</v>
      </c>
      <c r="AG57" s="4">
        <f t="shared" si="4"/>
        <v>223.36999050999995</v>
      </c>
      <c r="AH57" s="4">
        <f t="shared" si="5"/>
        <v>223.36999050999995</v>
      </c>
      <c r="AI57" s="4"/>
      <c r="AJ57" s="4"/>
      <c r="AK57" s="7"/>
      <c r="AL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44166</v>
      </c>
      <c r="B58" t="s">
        <v>80</v>
      </c>
      <c r="C58" t="s">
        <v>52</v>
      </c>
      <c r="D58">
        <v>7</v>
      </c>
      <c r="E58">
        <v>1</v>
      </c>
      <c r="F58">
        <v>1</v>
      </c>
      <c r="G58" t="s">
        <v>60</v>
      </c>
      <c r="H58" t="s">
        <v>61</v>
      </c>
      <c r="I58">
        <v>5.5100000000000003E-2</v>
      </c>
      <c r="J58">
        <v>1.28</v>
      </c>
      <c r="K58">
        <v>18.3</v>
      </c>
      <c r="L58" t="s">
        <v>62</v>
      </c>
      <c r="M58" t="s">
        <v>63</v>
      </c>
      <c r="N58">
        <v>0.19600000000000001</v>
      </c>
      <c r="O58">
        <v>3.57</v>
      </c>
      <c r="P58">
        <v>224</v>
      </c>
      <c r="Q58" s="4"/>
      <c r="R58" s="4">
        <v>1</v>
      </c>
      <c r="S58" s="4">
        <v>2</v>
      </c>
      <c r="T58" s="4" t="s">
        <v>234</v>
      </c>
      <c r="U58" s="4">
        <f t="shared" si="6"/>
        <v>25.197947199999994</v>
      </c>
      <c r="V58" s="4">
        <f t="shared" si="9"/>
        <v>25.197947199999994</v>
      </c>
      <c r="W58" s="4">
        <f t="shared" si="10"/>
        <v>25.197947199999994</v>
      </c>
      <c r="X58" s="5">
        <f>100*(W58-25)/25</f>
        <v>0.79178879999997775</v>
      </c>
      <c r="Y58" s="5" t="str">
        <f>IF((ABS(X58))&lt;=20,"PASS","FAIL")</f>
        <v>PASS</v>
      </c>
      <c r="Z58" s="7"/>
      <c r="AA58" s="7"/>
      <c r="AB58" s="4"/>
      <c r="AC58" s="4"/>
      <c r="AD58" s="4">
        <v>1</v>
      </c>
      <c r="AE58" s="4"/>
      <c r="AF58" s="4">
        <f t="shared" si="11"/>
        <v>236.58072650999995</v>
      </c>
      <c r="AG58" s="4">
        <f>IF(R58=1,AF58,(AF58-379))</f>
        <v>236.58072650999995</v>
      </c>
      <c r="AH58" s="4">
        <f>IF(R58=1,AF58,(AG58*R58))</f>
        <v>236.58072650999995</v>
      </c>
      <c r="AI58" s="5">
        <f>100*(AH58-250)/250</f>
        <v>-5.36770939600002</v>
      </c>
      <c r="AJ58" s="5" t="str">
        <f>IF((ABS(AI58))&lt;=20,"PASS","FAIL")</f>
        <v>PASS</v>
      </c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44166</v>
      </c>
      <c r="B59" t="s">
        <v>80</v>
      </c>
      <c r="C59" t="s">
        <v>96</v>
      </c>
      <c r="D59" t="s">
        <v>14</v>
      </c>
      <c r="E59">
        <v>1</v>
      </c>
      <c r="F59">
        <v>1</v>
      </c>
      <c r="G59" t="s">
        <v>60</v>
      </c>
      <c r="H59" t="s">
        <v>61</v>
      </c>
      <c r="I59">
        <v>4.6100000000000004E-3</v>
      </c>
      <c r="J59">
        <v>-8.8599999999999998E-3</v>
      </c>
      <c r="K59">
        <v>-15.2</v>
      </c>
      <c r="L59" t="s">
        <v>62</v>
      </c>
      <c r="M59" t="s">
        <v>63</v>
      </c>
      <c r="N59">
        <v>-9.0600000000000003E-3</v>
      </c>
      <c r="O59">
        <v>-0.219</v>
      </c>
      <c r="P59">
        <v>-116</v>
      </c>
      <c r="Q59" s="4"/>
      <c r="R59" s="4">
        <v>1</v>
      </c>
      <c r="S59" s="4">
        <v>2</v>
      </c>
      <c r="T59" s="4" t="s">
        <v>234</v>
      </c>
      <c r="U59" s="4">
        <f t="shared" si="6"/>
        <v>-12.6944818558982</v>
      </c>
      <c r="V59" s="4">
        <f t="shared" si="9"/>
        <v>-12.6944818558982</v>
      </c>
      <c r="W59" s="4">
        <f t="shared" si="10"/>
        <v>-12.6944818558982</v>
      </c>
      <c r="X59" s="5"/>
      <c r="Y59" s="5"/>
      <c r="Z59" s="4"/>
      <c r="AA59" s="4"/>
      <c r="AB59" s="5"/>
      <c r="AC59" s="5"/>
      <c r="AD59" s="4">
        <v>1</v>
      </c>
      <c r="AE59" s="4"/>
      <c r="AF59" s="4">
        <f t="shared" si="11"/>
        <v>-111.8345894361</v>
      </c>
      <c r="AG59" s="4">
        <f>IF(R59=1,AF59,(AF59-379))</f>
        <v>-111.8345894361</v>
      </c>
      <c r="AH59" s="4">
        <f>IF(R59=1,AF59,(AG59*R59))</f>
        <v>-111.8345894361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44166</v>
      </c>
      <c r="B60" t="s">
        <v>80</v>
      </c>
      <c r="C60" t="s">
        <v>278</v>
      </c>
      <c r="D60">
        <v>35</v>
      </c>
      <c r="E60">
        <v>1</v>
      </c>
      <c r="F60">
        <v>1</v>
      </c>
      <c r="G60" t="s">
        <v>60</v>
      </c>
      <c r="H60" t="s">
        <v>61</v>
      </c>
      <c r="I60">
        <v>6.4600000000000005E-2</v>
      </c>
      <c r="J60">
        <v>1.43</v>
      </c>
      <c r="K60">
        <v>22.5</v>
      </c>
      <c r="L60" t="s">
        <v>62</v>
      </c>
      <c r="M60" t="s">
        <v>63</v>
      </c>
      <c r="N60">
        <v>0.22700000000000001</v>
      </c>
      <c r="O60">
        <v>4.1500000000000004</v>
      </c>
      <c r="P60">
        <v>276</v>
      </c>
      <c r="Q60" s="4"/>
      <c r="R60" s="4">
        <v>1</v>
      </c>
      <c r="S60" s="4">
        <v>2</v>
      </c>
      <c r="T60" s="4" t="s">
        <v>234</v>
      </c>
      <c r="U60" s="4">
        <f t="shared" si="6"/>
        <v>29.687905449999995</v>
      </c>
      <c r="V60" s="4">
        <f t="shared" si="9"/>
        <v>29.687905449999995</v>
      </c>
      <c r="W60" s="4">
        <f t="shared" si="10"/>
        <v>29.687905449999995</v>
      </c>
      <c r="X60" s="5"/>
      <c r="Y60" s="5"/>
      <c r="AB60" s="7"/>
      <c r="AC60" s="7"/>
      <c r="AD60" s="4">
        <v>1</v>
      </c>
      <c r="AE60" s="4"/>
      <c r="AF60" s="4">
        <f t="shared" si="11"/>
        <v>291.58649275000005</v>
      </c>
      <c r="AG60" s="4">
        <f t="shared" si="4"/>
        <v>291.58649275000005</v>
      </c>
      <c r="AH60" s="4">
        <f t="shared" si="5"/>
        <v>291.58649275000005</v>
      </c>
      <c r="AI60" s="5"/>
      <c r="AJ60" s="5"/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44166</v>
      </c>
      <c r="B61" t="s">
        <v>80</v>
      </c>
      <c r="C61" t="s">
        <v>279</v>
      </c>
      <c r="D61">
        <v>36</v>
      </c>
      <c r="E61">
        <v>1</v>
      </c>
      <c r="F61">
        <v>1</v>
      </c>
      <c r="G61" t="s">
        <v>60</v>
      </c>
      <c r="H61" t="s">
        <v>61</v>
      </c>
      <c r="I61">
        <v>7.8700000000000006E-2</v>
      </c>
      <c r="J61">
        <v>1.74</v>
      </c>
      <c r="K61">
        <v>30.9</v>
      </c>
      <c r="L61" t="s">
        <v>62</v>
      </c>
      <c r="M61" t="s">
        <v>63</v>
      </c>
      <c r="N61">
        <v>0.51300000000000001</v>
      </c>
      <c r="O61">
        <v>9.23</v>
      </c>
      <c r="P61">
        <v>719</v>
      </c>
      <c r="Q61" s="4"/>
      <c r="R61" s="4">
        <v>1</v>
      </c>
      <c r="S61" s="4">
        <v>2</v>
      </c>
      <c r="T61" s="4" t="s">
        <v>234</v>
      </c>
      <c r="U61" s="4">
        <f t="shared" si="6"/>
        <v>39.019985799999994</v>
      </c>
      <c r="V61" s="4">
        <f t="shared" si="9"/>
        <v>39.019985799999994</v>
      </c>
      <c r="W61" s="4">
        <f t="shared" si="10"/>
        <v>39.019985799999994</v>
      </c>
      <c r="X61" s="4"/>
      <c r="Y61" s="4"/>
      <c r="Z61" s="4"/>
      <c r="AA61" s="4"/>
      <c r="AB61" s="7"/>
      <c r="AC61" s="7"/>
      <c r="AD61" s="4">
        <v>1</v>
      </c>
      <c r="AE61" s="4"/>
      <c r="AF61" s="4">
        <f t="shared" si="11"/>
        <v>792.33510770999999</v>
      </c>
      <c r="AG61" s="4">
        <f t="shared" si="4"/>
        <v>792.33510770999999</v>
      </c>
      <c r="AH61" s="4">
        <f t="shared" si="5"/>
        <v>792.33510770999999</v>
      </c>
      <c r="AI61" s="4"/>
      <c r="AJ61" s="4"/>
      <c r="AK61" s="4"/>
      <c r="AL61" s="4"/>
      <c r="AM61" s="7"/>
      <c r="AN61" s="7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44166</v>
      </c>
      <c r="B62" t="s">
        <v>80</v>
      </c>
      <c r="C62" t="s">
        <v>280</v>
      </c>
      <c r="D62">
        <v>37</v>
      </c>
      <c r="E62">
        <v>1</v>
      </c>
      <c r="F62">
        <v>1</v>
      </c>
      <c r="G62" t="s">
        <v>60</v>
      </c>
      <c r="H62" t="s">
        <v>61</v>
      </c>
      <c r="I62">
        <v>6.5500000000000003E-2</v>
      </c>
      <c r="J62">
        <v>1.47</v>
      </c>
      <c r="K62">
        <v>23.4</v>
      </c>
      <c r="L62" t="s">
        <v>62</v>
      </c>
      <c r="M62" t="s">
        <v>63</v>
      </c>
      <c r="N62">
        <v>0.221</v>
      </c>
      <c r="O62">
        <v>4</v>
      </c>
      <c r="P62">
        <v>262</v>
      </c>
      <c r="Q62" s="4"/>
      <c r="R62" s="4">
        <v>1</v>
      </c>
      <c r="S62" s="4">
        <v>2</v>
      </c>
      <c r="T62" s="4" t="s">
        <v>234</v>
      </c>
      <c r="U62" s="4">
        <f t="shared" si="6"/>
        <v>30.888043449999998</v>
      </c>
      <c r="V62" s="4">
        <f t="shared" si="9"/>
        <v>30.888043449999998</v>
      </c>
      <c r="W62" s="4">
        <f t="shared" si="10"/>
        <v>30.888043449999998</v>
      </c>
      <c r="X62" s="5"/>
      <c r="Y62" s="5"/>
      <c r="Z62" s="4"/>
      <c r="AA62" s="4"/>
      <c r="AB62" s="5"/>
      <c r="AC62" s="5"/>
      <c r="AD62" s="4">
        <v>1</v>
      </c>
      <c r="AE62" s="4"/>
      <c r="AF62" s="4">
        <f t="shared" si="11"/>
        <v>277.31830000000002</v>
      </c>
      <c r="AG62" s="4">
        <f t="shared" si="4"/>
        <v>277.31830000000002</v>
      </c>
      <c r="AH62" s="4">
        <f t="shared" si="5"/>
        <v>277.31830000000002</v>
      </c>
      <c r="AI62" s="5"/>
      <c r="AJ62" s="5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44166</v>
      </c>
      <c r="B63" t="s">
        <v>80</v>
      </c>
      <c r="C63" t="s">
        <v>281</v>
      </c>
      <c r="D63">
        <v>38</v>
      </c>
      <c r="E63">
        <v>1</v>
      </c>
      <c r="F63">
        <v>1</v>
      </c>
      <c r="G63" t="s">
        <v>60</v>
      </c>
      <c r="H63" t="s">
        <v>61</v>
      </c>
      <c r="I63">
        <v>0.15</v>
      </c>
      <c r="J63">
        <v>3.02</v>
      </c>
      <c r="K63">
        <v>67.400000000000006</v>
      </c>
      <c r="L63" t="s">
        <v>62</v>
      </c>
      <c r="M63" t="s">
        <v>63</v>
      </c>
      <c r="N63">
        <v>1.04</v>
      </c>
      <c r="O63">
        <v>18.7</v>
      </c>
      <c r="P63">
        <v>1520</v>
      </c>
      <c r="Q63" s="4"/>
      <c r="R63" s="4">
        <v>1</v>
      </c>
      <c r="S63" s="4">
        <v>2</v>
      </c>
      <c r="T63" s="4" t="s">
        <v>234</v>
      </c>
      <c r="U63" s="4">
        <f t="shared" si="6"/>
        <v>78.306488200000004</v>
      </c>
      <c r="V63" s="4">
        <f t="shared" si="9"/>
        <v>78.306488200000004</v>
      </c>
      <c r="W63" s="4">
        <f t="shared" si="10"/>
        <v>78.306488200000004</v>
      </c>
      <c r="X63" s="5"/>
      <c r="Y63" s="5"/>
      <c r="Z63" s="4"/>
      <c r="AA63" s="4"/>
      <c r="AB63" s="4"/>
      <c r="AC63" s="4"/>
      <c r="AD63" s="4">
        <v>1</v>
      </c>
      <c r="AE63" s="4"/>
      <c r="AF63" s="4">
        <f t="shared" si="11"/>
        <v>1816.7439009999998</v>
      </c>
      <c r="AG63" s="4">
        <f t="shared" si="4"/>
        <v>1816.7439009999998</v>
      </c>
      <c r="AH63" s="4">
        <f t="shared" si="5"/>
        <v>1816.7439009999998</v>
      </c>
      <c r="AI63" s="5"/>
      <c r="AJ63" s="5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44166</v>
      </c>
      <c r="B64" t="s">
        <v>80</v>
      </c>
      <c r="C64" t="s">
        <v>282</v>
      </c>
      <c r="D64">
        <v>39</v>
      </c>
      <c r="E64">
        <v>1</v>
      </c>
      <c r="F64">
        <v>1</v>
      </c>
      <c r="G64" t="s">
        <v>60</v>
      </c>
      <c r="H64" t="s">
        <v>61</v>
      </c>
      <c r="I64">
        <v>4.8000000000000001E-2</v>
      </c>
      <c r="J64">
        <v>1.0900000000000001</v>
      </c>
      <c r="K64">
        <v>13.4</v>
      </c>
      <c r="L64" t="s">
        <v>62</v>
      </c>
      <c r="M64" t="s">
        <v>63</v>
      </c>
      <c r="N64">
        <v>0.16500000000000001</v>
      </c>
      <c r="O64">
        <v>3.01</v>
      </c>
      <c r="P64">
        <v>174</v>
      </c>
      <c r="Q64" s="4"/>
      <c r="R64" s="4">
        <v>1</v>
      </c>
      <c r="S64" s="4">
        <v>2</v>
      </c>
      <c r="T64" s="4" t="s">
        <v>234</v>
      </c>
      <c r="U64" s="4">
        <f t="shared" si="6"/>
        <v>19.534601049999999</v>
      </c>
      <c r="V64" s="4">
        <f t="shared" si="9"/>
        <v>19.534601049999999</v>
      </c>
      <c r="W64" s="4">
        <f t="shared" si="10"/>
        <v>19.534601049999999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11"/>
        <v>183.89299098999996</v>
      </c>
      <c r="AG64" s="4">
        <f t="shared" si="4"/>
        <v>183.89299098999996</v>
      </c>
      <c r="AH64" s="4">
        <f t="shared" si="5"/>
        <v>183.89299098999996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44166</v>
      </c>
      <c r="B65" t="s">
        <v>80</v>
      </c>
      <c r="C65" t="s">
        <v>283</v>
      </c>
      <c r="D65">
        <v>40</v>
      </c>
      <c r="E65">
        <v>1</v>
      </c>
      <c r="F65">
        <v>1</v>
      </c>
      <c r="G65" t="s">
        <v>60</v>
      </c>
      <c r="H65" t="s">
        <v>61</v>
      </c>
      <c r="I65">
        <v>5.4899999999999997E-2</v>
      </c>
      <c r="J65">
        <v>1.23</v>
      </c>
      <c r="K65">
        <v>16.899999999999999</v>
      </c>
      <c r="L65" t="s">
        <v>62</v>
      </c>
      <c r="M65" t="s">
        <v>63</v>
      </c>
      <c r="N65">
        <v>0.22700000000000001</v>
      </c>
      <c r="O65">
        <v>4.0999999999999996</v>
      </c>
      <c r="P65">
        <v>271</v>
      </c>
      <c r="Q65" s="4"/>
      <c r="R65" s="4">
        <v>1</v>
      </c>
      <c r="S65" s="4">
        <v>2</v>
      </c>
      <c r="T65" s="4" t="s">
        <v>234</v>
      </c>
      <c r="U65" s="4">
        <f t="shared" si="6"/>
        <v>23.704999449999995</v>
      </c>
      <c r="V65" s="4">
        <f t="shared" si="9"/>
        <v>23.704999449999995</v>
      </c>
      <c r="W65" s="4">
        <f t="shared" si="10"/>
        <v>23.704999449999995</v>
      </c>
      <c r="X65" s="5"/>
      <c r="Y65" s="5"/>
      <c r="Z65" s="4"/>
      <c r="AA65" s="4"/>
      <c r="AB65" s="7"/>
      <c r="AC65" s="7"/>
      <c r="AD65" s="4">
        <v>1</v>
      </c>
      <c r="AE65" s="4"/>
      <c r="AF65" s="4">
        <f t="shared" si="11"/>
        <v>286.8271289999999</v>
      </c>
      <c r="AG65" s="4">
        <f t="shared" si="4"/>
        <v>286.8271289999999</v>
      </c>
      <c r="AH65" s="4">
        <f t="shared" si="5"/>
        <v>286.8271289999999</v>
      </c>
      <c r="AI65" s="5"/>
      <c r="AJ65" s="5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44166</v>
      </c>
      <c r="B66" t="s">
        <v>80</v>
      </c>
      <c r="C66" t="s">
        <v>284</v>
      </c>
      <c r="D66">
        <v>41</v>
      </c>
      <c r="E66">
        <v>1</v>
      </c>
      <c r="F66">
        <v>1</v>
      </c>
      <c r="G66" t="s">
        <v>60</v>
      </c>
      <c r="H66" t="s">
        <v>61</v>
      </c>
      <c r="I66">
        <v>6.4199999999999993E-2</v>
      </c>
      <c r="J66">
        <v>1.44</v>
      </c>
      <c r="K66">
        <v>22.7</v>
      </c>
      <c r="L66" t="s">
        <v>62</v>
      </c>
      <c r="M66" t="s">
        <v>63</v>
      </c>
      <c r="N66">
        <v>0.79700000000000004</v>
      </c>
      <c r="O66">
        <v>14.5</v>
      </c>
      <c r="P66">
        <v>1170</v>
      </c>
      <c r="Q66" s="4"/>
      <c r="R66" s="4">
        <v>1</v>
      </c>
      <c r="S66" s="4">
        <v>2</v>
      </c>
      <c r="T66" s="4" t="s">
        <v>234</v>
      </c>
      <c r="U66" s="4">
        <f t="shared" si="6"/>
        <v>29.987828799999996</v>
      </c>
      <c r="V66" s="4">
        <f t="shared" si="9"/>
        <v>29.987828799999996</v>
      </c>
      <c r="W66" s="4">
        <f t="shared" si="10"/>
        <v>29.987828799999996</v>
      </c>
      <c r="X66" s="4"/>
      <c r="Y66" s="4"/>
      <c r="Z66" s="5"/>
      <c r="AA66" s="5"/>
      <c r="AB66" s="5"/>
      <c r="AC66" s="5"/>
      <c r="AD66" s="4">
        <v>1</v>
      </c>
      <c r="AE66" s="4"/>
      <c r="AF66" s="4">
        <f t="shared" si="11"/>
        <v>1347.806425</v>
      </c>
      <c r="AG66" s="4">
        <f t="shared" si="4"/>
        <v>1347.806425</v>
      </c>
      <c r="AH66" s="4">
        <f t="shared" si="5"/>
        <v>1347.806425</v>
      </c>
      <c r="AI66" s="4"/>
      <c r="AJ66" s="4"/>
      <c r="AK66" s="5"/>
      <c r="AL66" s="5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44166</v>
      </c>
      <c r="B67" t="s">
        <v>80</v>
      </c>
      <c r="C67" t="s">
        <v>285</v>
      </c>
      <c r="D67">
        <v>42</v>
      </c>
      <c r="E67">
        <v>1</v>
      </c>
      <c r="F67">
        <v>1</v>
      </c>
      <c r="G67" t="s">
        <v>60</v>
      </c>
      <c r="H67" t="s">
        <v>61</v>
      </c>
      <c r="I67">
        <v>6.3500000000000001E-2</v>
      </c>
      <c r="J67">
        <v>1.44</v>
      </c>
      <c r="K67">
        <v>22.6</v>
      </c>
      <c r="L67" t="s">
        <v>62</v>
      </c>
      <c r="M67" t="s">
        <v>63</v>
      </c>
      <c r="N67">
        <v>0.73399999999999999</v>
      </c>
      <c r="O67">
        <v>13.2</v>
      </c>
      <c r="P67">
        <v>1060</v>
      </c>
      <c r="Q67" s="4"/>
      <c r="R67" s="4">
        <v>1</v>
      </c>
      <c r="S67" s="4">
        <v>2</v>
      </c>
      <c r="T67" s="4" t="s">
        <v>234</v>
      </c>
      <c r="U67" s="4">
        <f t="shared" si="6"/>
        <v>29.987828799999996</v>
      </c>
      <c r="V67" s="4">
        <f t="shared" si="9"/>
        <v>29.987828799999996</v>
      </c>
      <c r="W67" s="4">
        <f t="shared" si="10"/>
        <v>29.987828799999996</v>
      </c>
      <c r="X67" s="5"/>
      <c r="Y67" s="5"/>
      <c r="Z67" s="5"/>
      <c r="AA67" s="5"/>
      <c r="AB67" s="4"/>
      <c r="AC67" s="4"/>
      <c r="AD67" s="4">
        <v>1</v>
      </c>
      <c r="AE67" s="4"/>
      <c r="AF67" s="4">
        <f t="shared" si="11"/>
        <v>1207.3773959999999</v>
      </c>
      <c r="AG67" s="4">
        <f t="shared" si="4"/>
        <v>1207.3773959999999</v>
      </c>
      <c r="AH67" s="4">
        <f t="shared" si="5"/>
        <v>1207.3773959999999</v>
      </c>
      <c r="AI67" s="5"/>
      <c r="AJ67" s="5"/>
      <c r="AK67" s="5"/>
      <c r="AL67" s="5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44166</v>
      </c>
      <c r="B68" t="s">
        <v>80</v>
      </c>
      <c r="C68" t="s">
        <v>286</v>
      </c>
      <c r="D68">
        <v>43</v>
      </c>
      <c r="E68">
        <v>1</v>
      </c>
      <c r="F68">
        <v>1</v>
      </c>
      <c r="G68" t="s">
        <v>60</v>
      </c>
      <c r="H68" t="s">
        <v>61</v>
      </c>
      <c r="I68">
        <v>5.3199999999999997E-2</v>
      </c>
      <c r="J68">
        <v>1.2</v>
      </c>
      <c r="K68">
        <v>16.3</v>
      </c>
      <c r="L68" t="s">
        <v>62</v>
      </c>
      <c r="M68" t="s">
        <v>63</v>
      </c>
      <c r="N68">
        <v>0.222</v>
      </c>
      <c r="O68">
        <v>4.0199999999999996</v>
      </c>
      <c r="P68">
        <v>264</v>
      </c>
      <c r="Q68" s="4"/>
      <c r="R68" s="4">
        <v>1</v>
      </c>
      <c r="S68" s="4">
        <v>2</v>
      </c>
      <c r="T68" s="4" t="s">
        <v>234</v>
      </c>
      <c r="U68" s="4">
        <f t="shared" si="6"/>
        <v>22.810119999999998</v>
      </c>
      <c r="V68" s="4">
        <f t="shared" si="9"/>
        <v>22.810119999999998</v>
      </c>
      <c r="W68" s="4">
        <f t="shared" si="10"/>
        <v>22.810119999999998</v>
      </c>
      <c r="X68" s="5"/>
      <c r="Y68" s="5"/>
      <c r="Z68" s="5"/>
      <c r="AA68" s="5"/>
      <c r="AB68" s="4"/>
      <c r="AC68" s="4"/>
      <c r="AD68" s="4">
        <v>1</v>
      </c>
      <c r="AE68" s="4"/>
      <c r="AF68" s="4">
        <f t="shared" si="11"/>
        <v>279.21900995999999</v>
      </c>
      <c r="AG68" s="4">
        <f t="shared" si="4"/>
        <v>279.21900995999999</v>
      </c>
      <c r="AH68" s="4">
        <f t="shared" si="5"/>
        <v>279.21900995999999</v>
      </c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44166</v>
      </c>
      <c r="B69" t="s">
        <v>80</v>
      </c>
      <c r="C69" t="s">
        <v>287</v>
      </c>
      <c r="D69">
        <v>44</v>
      </c>
      <c r="E69">
        <v>1</v>
      </c>
      <c r="F69">
        <v>1</v>
      </c>
      <c r="G69" t="s">
        <v>60</v>
      </c>
      <c r="H69" t="s">
        <v>61</v>
      </c>
      <c r="I69">
        <v>0.114</v>
      </c>
      <c r="J69">
        <v>2.4</v>
      </c>
      <c r="K69">
        <v>49.2</v>
      </c>
      <c r="L69" t="s">
        <v>62</v>
      </c>
      <c r="M69" t="s">
        <v>63</v>
      </c>
      <c r="N69">
        <v>0.16</v>
      </c>
      <c r="O69">
        <v>2.86</v>
      </c>
      <c r="P69">
        <v>160</v>
      </c>
      <c r="Q69" s="4"/>
      <c r="R69" s="4">
        <v>1</v>
      </c>
      <c r="S69" s="4">
        <v>2</v>
      </c>
      <c r="T69" s="4" t="s">
        <v>234</v>
      </c>
      <c r="U69" s="4">
        <f t="shared" si="6"/>
        <v>59.125479999999989</v>
      </c>
      <c r="V69" s="4">
        <f t="shared" si="9"/>
        <v>59.125479999999989</v>
      </c>
      <c r="W69" s="4">
        <f t="shared" si="10"/>
        <v>59.125479999999989</v>
      </c>
      <c r="X69" s="5"/>
      <c r="Y69" s="5"/>
      <c r="Z69" s="4"/>
      <c r="AA69" s="4"/>
      <c r="AB69" s="4"/>
      <c r="AC69" s="4"/>
      <c r="AD69" s="4">
        <v>1</v>
      </c>
      <c r="AE69" s="4"/>
      <c r="AF69" s="4">
        <f t="shared" si="11"/>
        <v>169.85048403999994</v>
      </c>
      <c r="AG69" s="4">
        <f t="shared" si="4"/>
        <v>169.85048403999994</v>
      </c>
      <c r="AH69" s="4">
        <f t="shared" si="5"/>
        <v>169.85048403999994</v>
      </c>
      <c r="AI69" s="5"/>
      <c r="AJ69" s="5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44166</v>
      </c>
      <c r="B70" t="s">
        <v>80</v>
      </c>
      <c r="C70" t="s">
        <v>288</v>
      </c>
      <c r="D70">
        <v>45</v>
      </c>
      <c r="E70">
        <v>1</v>
      </c>
      <c r="F70">
        <v>1</v>
      </c>
      <c r="G70" t="s">
        <v>60</v>
      </c>
      <c r="H70" t="s">
        <v>61</v>
      </c>
      <c r="I70">
        <v>4.8500000000000001E-2</v>
      </c>
      <c r="J70">
        <v>1.0900000000000001</v>
      </c>
      <c r="K70">
        <v>13.3</v>
      </c>
      <c r="L70" t="s">
        <v>62</v>
      </c>
      <c r="M70" t="s">
        <v>63</v>
      </c>
      <c r="N70">
        <v>0.16700000000000001</v>
      </c>
      <c r="O70">
        <v>3.05</v>
      </c>
      <c r="P70">
        <v>178</v>
      </c>
      <c r="Q70" s="4"/>
      <c r="R70" s="4">
        <v>1</v>
      </c>
      <c r="S70" s="4">
        <v>2</v>
      </c>
      <c r="T70" s="4" t="s">
        <v>234</v>
      </c>
      <c r="U70" s="4">
        <f t="shared" si="6"/>
        <v>19.534601049999999</v>
      </c>
      <c r="V70" s="4">
        <f t="shared" si="9"/>
        <v>19.534601049999999</v>
      </c>
      <c r="W70" s="4">
        <f t="shared" si="10"/>
        <v>19.534601049999999</v>
      </c>
      <c r="X70" s="5"/>
      <c r="Y70" s="5"/>
      <c r="Z70" s="7">
        <f>ABS(100*ABS(W70-W64)/AVERAGE(W70,W64))</f>
        <v>0</v>
      </c>
      <c r="AA70" s="7" t="str">
        <f>IF(W70&gt;10, (IF((AND(Z70&gt;=0,Z70&lt;=20)=TRUE),"PASS","FAIL")),(IF((AND(Z70&gt;=0,Z70&lt;=50)=TRUE),"PASS","FAIL")))</f>
        <v>PASS</v>
      </c>
      <c r="AB70" s="7"/>
      <c r="AC70" s="7"/>
      <c r="AD70" s="4">
        <v>1</v>
      </c>
      <c r="AE70" s="4"/>
      <c r="AF70" s="4">
        <f t="shared" si="11"/>
        <v>187.64267475</v>
      </c>
      <c r="AG70" s="4">
        <f t="shared" si="4"/>
        <v>187.64267475</v>
      </c>
      <c r="AH70" s="4">
        <f t="shared" si="5"/>
        <v>187.64267475</v>
      </c>
      <c r="AI70" s="5"/>
      <c r="AJ70" s="5"/>
      <c r="AK70" s="7">
        <f>ABS(100*ABS(AH70-AH64)/AVERAGE(AH70,AH64))</f>
        <v>2.0184784965565385</v>
      </c>
      <c r="AL70" s="7" t="str">
        <f>IF(AH70&gt;10, (IF((AND(AK70&gt;=0,AK70&lt;=20)=TRUE),"PASS","FAIL")),(IF((AND(AK70&gt;=0,AK70&lt;=50)=TRUE),"PASS","FAIL")))</f>
        <v>PASS</v>
      </c>
      <c r="AM70" s="7"/>
      <c r="AN70" s="7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44166</v>
      </c>
      <c r="B71" t="s">
        <v>80</v>
      </c>
      <c r="C71" t="s">
        <v>289</v>
      </c>
      <c r="D71">
        <v>46</v>
      </c>
      <c r="E71">
        <v>1</v>
      </c>
      <c r="F71">
        <v>1</v>
      </c>
      <c r="G71" t="s">
        <v>60</v>
      </c>
      <c r="H71" t="s">
        <v>61</v>
      </c>
      <c r="I71">
        <v>0.153</v>
      </c>
      <c r="J71">
        <v>3.11</v>
      </c>
      <c r="K71">
        <v>69.8</v>
      </c>
      <c r="L71" t="s">
        <v>62</v>
      </c>
      <c r="M71" t="s">
        <v>63</v>
      </c>
      <c r="N71">
        <v>0.28999999999999998</v>
      </c>
      <c r="O71">
        <v>5.25</v>
      </c>
      <c r="P71">
        <v>372</v>
      </c>
      <c r="R71" s="4">
        <v>1</v>
      </c>
      <c r="S71" s="4">
        <v>2</v>
      </c>
      <c r="T71" s="4" t="s">
        <v>234</v>
      </c>
      <c r="U71" s="4">
        <f t="shared" si="6"/>
        <v>81.114503049999996</v>
      </c>
      <c r="V71" s="4">
        <f t="shared" si="9"/>
        <v>81.114503049999996</v>
      </c>
      <c r="W71" s="4">
        <f t="shared" si="10"/>
        <v>81.114503049999996</v>
      </c>
      <c r="X71" s="5"/>
      <c r="Y71" s="5"/>
      <c r="Z71" s="7"/>
      <c r="AA71" s="7"/>
      <c r="AB71" s="7">
        <f>100*((W71*10250)-(W69*10000))/(1000*250)</f>
        <v>96.06754250500002</v>
      </c>
      <c r="AC71" s="7" t="str">
        <f>IF(W71&gt;30, (IF((AND(AB71&gt;=80,AB71&lt;=120)=TRUE),"PASS","FAIL")),(IF((AND(AB71&gt;=50,AB71&lt;=150)=TRUE),"PASS","FAIL")))</f>
        <v>PASS</v>
      </c>
      <c r="AD71" s="4">
        <v>1</v>
      </c>
      <c r="AE71" s="4"/>
      <c r="AF71" s="4">
        <f t="shared" si="11"/>
        <v>397.12726874999998</v>
      </c>
      <c r="AG71" s="4">
        <f t="shared" si="4"/>
        <v>397.12726874999998</v>
      </c>
      <c r="AH71" s="4">
        <f t="shared" si="5"/>
        <v>397.12726874999998</v>
      </c>
      <c r="AI71" s="5"/>
      <c r="AJ71" s="5"/>
      <c r="AK71" s="7"/>
      <c r="AL71" s="7"/>
      <c r="AM71" s="7">
        <f>100*((AH71*10250)-(AH69*10000))/(10000*250)</f>
        <v>94.881986571500008</v>
      </c>
      <c r="AN71" s="7" t="str">
        <f>IF(AH71&gt;30, (IF((AND(AM71&gt;=80,AM71&lt;=120)=TRUE),"PASS","FAIL")),(IF((AND(AM71&gt;=50,AM71&lt;=150)=TRUE),"PASS","FAIL")))</f>
        <v>PASS</v>
      </c>
      <c r="AO71" s="4"/>
      <c r="AP71" s="4"/>
      <c r="AQ71" s="4"/>
    </row>
    <row r="72" spans="1:70" x14ac:dyDescent="0.2">
      <c r="A72" s="1">
        <v>44166</v>
      </c>
      <c r="B72" t="s">
        <v>80</v>
      </c>
      <c r="C72" t="s">
        <v>52</v>
      </c>
      <c r="D72">
        <v>7</v>
      </c>
      <c r="E72">
        <v>1</v>
      </c>
      <c r="F72">
        <v>1</v>
      </c>
      <c r="G72" t="s">
        <v>60</v>
      </c>
      <c r="H72" t="s">
        <v>61</v>
      </c>
      <c r="I72">
        <v>5.5199999999999999E-2</v>
      </c>
      <c r="J72">
        <v>1.26</v>
      </c>
      <c r="K72">
        <v>17.8</v>
      </c>
      <c r="L72" t="s">
        <v>62</v>
      </c>
      <c r="M72" t="s">
        <v>63</v>
      </c>
      <c r="N72">
        <v>0.191</v>
      </c>
      <c r="O72">
        <v>3.49</v>
      </c>
      <c r="P72">
        <v>216</v>
      </c>
      <c r="Q72" s="4"/>
      <c r="R72" s="4">
        <v>1</v>
      </c>
      <c r="S72" s="4">
        <v>2</v>
      </c>
      <c r="T72" s="4" t="s">
        <v>234</v>
      </c>
      <c r="U72" s="4">
        <f t="shared" si="6"/>
        <v>24.600545799999992</v>
      </c>
      <c r="V72" s="4">
        <f t="shared" si="9"/>
        <v>24.600545799999992</v>
      </c>
      <c r="W72" s="4">
        <f t="shared" si="10"/>
        <v>24.600545799999992</v>
      </c>
      <c r="X72" s="5">
        <f>100*(W72-25)/25</f>
        <v>-1.5978168000000323</v>
      </c>
      <c r="Y72" s="5" t="str">
        <f>IF((ABS(X72))&lt;=20,"PASS","FAIL")</f>
        <v>PASS</v>
      </c>
      <c r="Z72" s="7"/>
      <c r="AA72" s="7"/>
      <c r="AB72" s="7"/>
      <c r="AC72" s="7"/>
      <c r="AD72" s="4">
        <v>1</v>
      </c>
      <c r="AE72" s="4"/>
      <c r="AF72" s="4">
        <f t="shared" si="11"/>
        <v>229.02856698999997</v>
      </c>
      <c r="AG72" s="4">
        <f t="shared" si="4"/>
        <v>229.02856698999997</v>
      </c>
      <c r="AH72" s="4">
        <f t="shared" si="5"/>
        <v>229.02856698999997</v>
      </c>
      <c r="AI72" s="5">
        <f>100*(AH72-250)/250</f>
        <v>-8.3885732040000107</v>
      </c>
      <c r="AJ72" s="5" t="str">
        <f>IF((ABS(AI72))&lt;=20,"PASS","FAIL")</f>
        <v>PASS</v>
      </c>
      <c r="AK72" s="7"/>
      <c r="AL72" s="7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44166</v>
      </c>
      <c r="B73" t="s">
        <v>80</v>
      </c>
      <c r="C73" t="s">
        <v>109</v>
      </c>
      <c r="D73" t="s">
        <v>12</v>
      </c>
      <c r="E73">
        <v>1</v>
      </c>
      <c r="F73">
        <v>1</v>
      </c>
      <c r="G73" t="s">
        <v>60</v>
      </c>
      <c r="H73" t="s">
        <v>61</v>
      </c>
      <c r="I73">
        <v>0.11899999999999999</v>
      </c>
      <c r="J73">
        <v>1.43</v>
      </c>
      <c r="K73">
        <v>22.3</v>
      </c>
      <c r="L73" t="s">
        <v>62</v>
      </c>
      <c r="M73" t="s">
        <v>63</v>
      </c>
      <c r="N73">
        <v>1.32</v>
      </c>
      <c r="O73">
        <v>22.6</v>
      </c>
      <c r="P73">
        <v>1830</v>
      </c>
      <c r="Q73" s="4">
        <f>100*O74/O73</f>
        <v>63.274336283185839</v>
      </c>
      <c r="R73" s="4">
        <v>1</v>
      </c>
      <c r="S73" s="4">
        <v>2</v>
      </c>
      <c r="T73" s="4" t="s">
        <v>234</v>
      </c>
      <c r="U73" s="4">
        <f t="shared" si="6"/>
        <v>29.687905449999995</v>
      </c>
      <c r="V73" s="4">
        <f t="shared" si="9"/>
        <v>29.687905449999995</v>
      </c>
      <c r="W73" s="4">
        <f t="shared" si="10"/>
        <v>29.687905449999995</v>
      </c>
      <c r="X73" s="5"/>
      <c r="Y73" s="5"/>
      <c r="Z73" s="7"/>
      <c r="AA73" s="7"/>
      <c r="AB73" s="7"/>
      <c r="AC73" s="7"/>
      <c r="AD73" s="4">
        <v>1</v>
      </c>
      <c r="AE73" s="4"/>
      <c r="AF73" s="4">
        <f t="shared" si="11"/>
        <v>2273.0320839999999</v>
      </c>
      <c r="AG73" s="4">
        <f t="shared" si="4"/>
        <v>2273.0320839999999</v>
      </c>
      <c r="AH73" s="4">
        <f t="shared" si="5"/>
        <v>2273.0320839999999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44166</v>
      </c>
      <c r="B74" t="s">
        <v>80</v>
      </c>
      <c r="C74" t="s">
        <v>110</v>
      </c>
      <c r="D74" t="s">
        <v>13</v>
      </c>
      <c r="E74">
        <v>1</v>
      </c>
      <c r="F74">
        <v>1</v>
      </c>
      <c r="G74" t="s">
        <v>60</v>
      </c>
      <c r="H74" t="s">
        <v>61</v>
      </c>
      <c r="I74">
        <v>2.82</v>
      </c>
      <c r="J74">
        <v>49</v>
      </c>
      <c r="K74">
        <v>2880</v>
      </c>
      <c r="L74" t="s">
        <v>62</v>
      </c>
      <c r="M74" t="s">
        <v>63</v>
      </c>
      <c r="N74">
        <v>0.79300000000000004</v>
      </c>
      <c r="O74">
        <v>14.3</v>
      </c>
      <c r="P74">
        <v>1150</v>
      </c>
      <c r="Q74" s="4"/>
      <c r="R74" s="4">
        <v>1</v>
      </c>
      <c r="S74" s="4">
        <v>2</v>
      </c>
      <c r="T74" s="4" t="s">
        <v>234</v>
      </c>
      <c r="U74" s="4">
        <f t="shared" si="6"/>
        <v>2294.6532999999999</v>
      </c>
      <c r="V74" s="4">
        <f t="shared" si="9"/>
        <v>2294.6532999999999</v>
      </c>
      <c r="W74" s="4">
        <f t="shared" si="10"/>
        <v>2294.6532999999999</v>
      </c>
      <c r="X74" s="5"/>
      <c r="Y74" s="5"/>
      <c r="Z74" s="7"/>
      <c r="AA74" s="7"/>
      <c r="AB74" s="4"/>
      <c r="AC74" s="4"/>
      <c r="AD74" s="4">
        <v>1</v>
      </c>
      <c r="AE74" s="4"/>
      <c r="AF74" s="4">
        <f t="shared" si="11"/>
        <v>1326.056781</v>
      </c>
      <c r="AG74" s="4">
        <f>IF(R74=1,AF74,(AF74-379))</f>
        <v>1326.056781</v>
      </c>
      <c r="AH74" s="4">
        <f>IF(R74=1,AF74,(AG74*R74))</f>
        <v>1326.056781</v>
      </c>
      <c r="AI74" s="5"/>
      <c r="AJ74" s="5"/>
      <c r="AK74" s="7"/>
      <c r="AL74" s="7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44166</v>
      </c>
      <c r="B75" t="s">
        <v>80</v>
      </c>
      <c r="C75" t="s">
        <v>96</v>
      </c>
      <c r="D75" t="s">
        <v>14</v>
      </c>
      <c r="E75">
        <v>1</v>
      </c>
      <c r="F75">
        <v>1</v>
      </c>
      <c r="G75" t="s">
        <v>60</v>
      </c>
      <c r="H75" t="s">
        <v>61</v>
      </c>
      <c r="I75">
        <v>2.5100000000000001E-2</v>
      </c>
      <c r="J75">
        <v>0.41299999999999998</v>
      </c>
      <c r="K75">
        <v>-4.46</v>
      </c>
      <c r="L75" t="s">
        <v>62</v>
      </c>
      <c r="M75" t="s">
        <v>63</v>
      </c>
      <c r="N75">
        <v>-1.0999999999999999E-2</v>
      </c>
      <c r="O75">
        <v>-0.123</v>
      </c>
      <c r="P75">
        <v>-108</v>
      </c>
      <c r="Q75" s="4"/>
      <c r="R75" s="4">
        <v>1</v>
      </c>
      <c r="S75" s="4">
        <v>2</v>
      </c>
      <c r="T75" s="4" t="s">
        <v>234</v>
      </c>
      <c r="U75" s="4">
        <f t="shared" si="6"/>
        <v>-0.42732718550000115</v>
      </c>
      <c r="V75" s="4">
        <f t="shared" si="9"/>
        <v>-0.42732718550000115</v>
      </c>
      <c r="W75" s="4">
        <f t="shared" si="10"/>
        <v>-0.42732718550000115</v>
      </c>
      <c r="X75" s="5"/>
      <c r="Y75" s="5"/>
      <c r="Z75" s="4"/>
      <c r="AA75" s="4"/>
      <c r="AB75" s="5"/>
      <c r="AC75" s="5"/>
      <c r="AD75" s="4">
        <v>1</v>
      </c>
      <c r="AE75" s="4"/>
      <c r="AF75" s="4">
        <f t="shared" si="11"/>
        <v>-103.24091767290001</v>
      </c>
      <c r="AG75" s="4">
        <f>IF(R75=1,AF75,(AF75-379))</f>
        <v>-103.24091767290001</v>
      </c>
      <c r="AH75" s="4">
        <f>IF(R75=1,AF75,(AG75*R75))</f>
        <v>-103.24091767290001</v>
      </c>
      <c r="AI75" s="5"/>
      <c r="AJ75" s="5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44166</v>
      </c>
      <c r="B76" t="s">
        <v>80</v>
      </c>
      <c r="C76" t="s">
        <v>290</v>
      </c>
      <c r="D76">
        <v>47</v>
      </c>
      <c r="E76">
        <v>1</v>
      </c>
      <c r="F76">
        <v>1</v>
      </c>
      <c r="G76" t="s">
        <v>60</v>
      </c>
      <c r="H76" t="s">
        <v>61</v>
      </c>
      <c r="I76">
        <v>5.8099999999999999E-2</v>
      </c>
      <c r="J76">
        <v>1.3</v>
      </c>
      <c r="K76">
        <v>18.8</v>
      </c>
      <c r="L76" t="s">
        <v>62</v>
      </c>
      <c r="M76" t="s">
        <v>63</v>
      </c>
      <c r="N76">
        <v>0.20499999999999999</v>
      </c>
      <c r="O76">
        <v>3.73</v>
      </c>
      <c r="P76">
        <v>238</v>
      </c>
      <c r="R76" s="4">
        <v>1</v>
      </c>
      <c r="S76" s="4">
        <v>2</v>
      </c>
      <c r="T76" s="4" t="s">
        <v>234</v>
      </c>
      <c r="U76" s="4">
        <f t="shared" si="6"/>
        <v>25.795645</v>
      </c>
      <c r="V76" s="4">
        <f t="shared" si="9"/>
        <v>25.795645</v>
      </c>
      <c r="W76" s="4">
        <f t="shared" si="10"/>
        <v>25.795645</v>
      </c>
      <c r="X76" s="5"/>
      <c r="Y76" s="5"/>
      <c r="Z76" s="7"/>
      <c r="AA76" s="7"/>
      <c r="AB76" s="4"/>
      <c r="AC76" s="4"/>
      <c r="AD76" s="4">
        <v>1</v>
      </c>
      <c r="AE76" s="4"/>
      <c r="AF76" s="4">
        <f t="shared" si="11"/>
        <v>251.71038571</v>
      </c>
      <c r="AG76" s="4">
        <f t="shared" si="4"/>
        <v>251.71038571</v>
      </c>
      <c r="AH76" s="4">
        <f t="shared" si="5"/>
        <v>251.71038571</v>
      </c>
      <c r="AI76" s="5"/>
      <c r="AJ76" s="5"/>
      <c r="AK76" s="7"/>
      <c r="AL76" s="7"/>
      <c r="AM76" s="4"/>
      <c r="AN76" s="4"/>
      <c r="AO76" s="4"/>
      <c r="AP76" s="4"/>
      <c r="AQ76" s="4"/>
    </row>
    <row r="77" spans="1:70" x14ac:dyDescent="0.2">
      <c r="A77" s="1">
        <v>44166</v>
      </c>
      <c r="B77" t="s">
        <v>80</v>
      </c>
      <c r="C77" t="s">
        <v>291</v>
      </c>
      <c r="D77">
        <v>48</v>
      </c>
      <c r="E77">
        <v>1</v>
      </c>
      <c r="F77">
        <v>1</v>
      </c>
      <c r="G77" t="s">
        <v>60</v>
      </c>
      <c r="H77" t="s">
        <v>61</v>
      </c>
      <c r="I77">
        <v>9.4100000000000003E-2</v>
      </c>
      <c r="J77">
        <v>2.0099999999999998</v>
      </c>
      <c r="K77">
        <v>38.4</v>
      </c>
      <c r="L77" t="s">
        <v>62</v>
      </c>
      <c r="M77" t="s">
        <v>63</v>
      </c>
      <c r="N77">
        <v>0.95799999999999996</v>
      </c>
      <c r="O77">
        <v>17.3</v>
      </c>
      <c r="P77">
        <v>1400</v>
      </c>
      <c r="R77" s="4">
        <v>1</v>
      </c>
      <c r="S77" s="4">
        <v>2</v>
      </c>
      <c r="T77" s="4" t="s">
        <v>234</v>
      </c>
      <c r="U77" s="4">
        <f t="shared" si="6"/>
        <v>47.205947049999992</v>
      </c>
      <c r="V77" s="4">
        <f t="shared" si="9"/>
        <v>47.205947049999992</v>
      </c>
      <c r="W77" s="4">
        <f t="shared" si="10"/>
        <v>47.205947049999992</v>
      </c>
      <c r="X77" s="4"/>
      <c r="Y77" s="4"/>
      <c r="Z77" s="7"/>
      <c r="AA77" s="7"/>
      <c r="AB77" s="7"/>
      <c r="AC77" s="7"/>
      <c r="AD77" s="4">
        <v>1</v>
      </c>
      <c r="AE77" s="4"/>
      <c r="AF77" s="4">
        <f t="shared" si="11"/>
        <v>1657.844601</v>
      </c>
      <c r="AG77" s="4">
        <f t="shared" si="4"/>
        <v>1657.844601</v>
      </c>
      <c r="AH77" s="4">
        <f t="shared" si="5"/>
        <v>1657.844601</v>
      </c>
      <c r="AI77" s="4"/>
      <c r="AJ77" s="4"/>
      <c r="AK77" s="7"/>
      <c r="AL77" s="7"/>
      <c r="AM77" s="7"/>
      <c r="AN77" s="7"/>
      <c r="AO77" s="4"/>
      <c r="AP77" s="4"/>
      <c r="AQ77" s="4"/>
    </row>
    <row r="78" spans="1:70" x14ac:dyDescent="0.2">
      <c r="A78" s="1">
        <v>44166</v>
      </c>
      <c r="B78" t="s">
        <v>80</v>
      </c>
      <c r="C78" t="s">
        <v>292</v>
      </c>
      <c r="D78">
        <v>49</v>
      </c>
      <c r="E78">
        <v>1</v>
      </c>
      <c r="F78">
        <v>1</v>
      </c>
      <c r="G78" t="s">
        <v>60</v>
      </c>
      <c r="H78" t="s">
        <v>61</v>
      </c>
      <c r="I78">
        <v>5.8799999999999998E-2</v>
      </c>
      <c r="J78">
        <v>1.32</v>
      </c>
      <c r="K78">
        <v>19.5</v>
      </c>
      <c r="L78" t="s">
        <v>62</v>
      </c>
      <c r="M78" t="s">
        <v>63</v>
      </c>
      <c r="N78">
        <v>0.214</v>
      </c>
      <c r="O78">
        <v>3.93</v>
      </c>
      <c r="P78">
        <v>255</v>
      </c>
      <c r="R78" s="4">
        <v>1</v>
      </c>
      <c r="S78" s="4">
        <v>2</v>
      </c>
      <c r="T78" s="4" t="s">
        <v>234</v>
      </c>
      <c r="U78" s="4">
        <f t="shared" si="6"/>
        <v>26.393639199999996</v>
      </c>
      <c r="V78" s="4">
        <f t="shared" si="9"/>
        <v>26.393639199999996</v>
      </c>
      <c r="W78" s="4">
        <f t="shared" si="10"/>
        <v>26.393639199999996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11"/>
        <v>270.66997250999998</v>
      </c>
      <c r="AG78" s="4">
        <f t="shared" si="4"/>
        <v>270.66997250999998</v>
      </c>
      <c r="AH78" s="4">
        <f t="shared" si="5"/>
        <v>270.66997250999998</v>
      </c>
      <c r="AI78" s="5"/>
      <c r="AJ78" s="5"/>
      <c r="AK78" s="7"/>
      <c r="AL78" s="7"/>
      <c r="AM78" s="7"/>
      <c r="AN78" s="7"/>
      <c r="AO78" s="4"/>
      <c r="AP78" s="4"/>
      <c r="AQ78" s="4"/>
    </row>
    <row r="79" spans="1:70" x14ac:dyDescent="0.2">
      <c r="A79" s="1">
        <v>44166</v>
      </c>
      <c r="B79" t="s">
        <v>80</v>
      </c>
      <c r="C79" t="s">
        <v>293</v>
      </c>
      <c r="D79">
        <v>50</v>
      </c>
      <c r="E79">
        <v>1</v>
      </c>
      <c r="F79">
        <v>1</v>
      </c>
      <c r="G79" t="s">
        <v>60</v>
      </c>
      <c r="H79" t="s">
        <v>61</v>
      </c>
      <c r="I79">
        <v>7.8700000000000006E-2</v>
      </c>
      <c r="J79">
        <v>1.71</v>
      </c>
      <c r="K79">
        <v>30</v>
      </c>
      <c r="L79" t="s">
        <v>62</v>
      </c>
      <c r="M79" t="s">
        <v>63</v>
      </c>
      <c r="N79">
        <v>0.40699999999999997</v>
      </c>
      <c r="O79">
        <v>7.37</v>
      </c>
      <c r="P79">
        <v>558</v>
      </c>
      <c r="R79" s="4">
        <v>1</v>
      </c>
      <c r="S79" s="4">
        <v>2</v>
      </c>
      <c r="T79" s="4" t="s">
        <v>234</v>
      </c>
      <c r="U79" s="4">
        <f t="shared" si="6"/>
        <v>38.113769049999995</v>
      </c>
      <c r="V79" s="4">
        <f t="shared" si="9"/>
        <v>38.113769049999995</v>
      </c>
      <c r="W79" s="4">
        <f t="shared" si="10"/>
        <v>38.113769049999995</v>
      </c>
      <c r="X79" s="5"/>
      <c r="Y79" s="5"/>
      <c r="Z79" s="7"/>
      <c r="AA79" s="7"/>
      <c r="AD79" s="4">
        <v>1</v>
      </c>
      <c r="AE79" s="4"/>
      <c r="AF79" s="4">
        <f t="shared" si="11"/>
        <v>605.03786931000002</v>
      </c>
      <c r="AG79" s="4">
        <f t="shared" si="4"/>
        <v>605.03786931000002</v>
      </c>
      <c r="AH79" s="4">
        <f t="shared" si="5"/>
        <v>605.03786931000002</v>
      </c>
      <c r="AI79" s="5"/>
      <c r="AJ79" s="5"/>
      <c r="AK79" s="7"/>
      <c r="AL79" s="7"/>
      <c r="AO79" s="4"/>
      <c r="AP79" s="4"/>
      <c r="AQ79" s="4"/>
    </row>
    <row r="80" spans="1:70" x14ac:dyDescent="0.2">
      <c r="A80" s="1">
        <v>44166</v>
      </c>
      <c r="B80" t="s">
        <v>80</v>
      </c>
      <c r="C80" t="s">
        <v>294</v>
      </c>
      <c r="D80">
        <v>51</v>
      </c>
      <c r="E80">
        <v>1</v>
      </c>
      <c r="F80">
        <v>1</v>
      </c>
      <c r="G80" t="s">
        <v>60</v>
      </c>
      <c r="H80" t="s">
        <v>61</v>
      </c>
      <c r="I80">
        <v>4.9299999999999997E-2</v>
      </c>
      <c r="J80">
        <v>1.1200000000000001</v>
      </c>
      <c r="K80">
        <v>14</v>
      </c>
      <c r="L80" t="s">
        <v>62</v>
      </c>
      <c r="M80" t="s">
        <v>63</v>
      </c>
      <c r="N80">
        <v>0.17399999999999999</v>
      </c>
      <c r="O80">
        <v>3.19</v>
      </c>
      <c r="P80">
        <v>190</v>
      </c>
      <c r="R80" s="4">
        <v>1</v>
      </c>
      <c r="S80" s="4">
        <v>2</v>
      </c>
      <c r="T80" s="4" t="s">
        <v>234</v>
      </c>
      <c r="U80" s="4">
        <f t="shared" si="6"/>
        <v>20.427035199999999</v>
      </c>
      <c r="V80" s="4">
        <f t="shared" si="9"/>
        <v>20.427035199999999</v>
      </c>
      <c r="W80" s="4">
        <f t="shared" si="10"/>
        <v>20.427035199999999</v>
      </c>
      <c r="AB80" s="7"/>
      <c r="AC80" s="7"/>
      <c r="AD80" s="4">
        <v>1</v>
      </c>
      <c r="AE80" s="4"/>
      <c r="AF80" s="4">
        <f t="shared" si="11"/>
        <v>200.78319738999997</v>
      </c>
      <c r="AG80" s="4">
        <f t="shared" ref="AG80:AG153" si="12">IF(R80=1,AF80,(AF80-379))</f>
        <v>200.78319738999997</v>
      </c>
      <c r="AH80" s="4">
        <f t="shared" ref="AH80:AH153" si="13">IF(R80=1,AF80,(AG80*R80))</f>
        <v>200.78319738999997</v>
      </c>
      <c r="AM80" s="7"/>
      <c r="AN80" s="7"/>
      <c r="AO80" s="4"/>
      <c r="AP80" s="4"/>
      <c r="AQ80" s="4"/>
    </row>
    <row r="81" spans="1:70" x14ac:dyDescent="0.2">
      <c r="A81" s="1">
        <v>44166</v>
      </c>
      <c r="B81" t="s">
        <v>80</v>
      </c>
      <c r="C81" t="s">
        <v>295</v>
      </c>
      <c r="D81">
        <v>52</v>
      </c>
      <c r="E81">
        <v>1</v>
      </c>
      <c r="F81">
        <v>1</v>
      </c>
      <c r="G81" t="s">
        <v>60</v>
      </c>
      <c r="H81" t="s">
        <v>61</v>
      </c>
      <c r="I81">
        <v>4.65E-2</v>
      </c>
      <c r="J81">
        <v>1.05</v>
      </c>
      <c r="K81">
        <v>12.1</v>
      </c>
      <c r="L81" t="s">
        <v>62</v>
      </c>
      <c r="M81" t="s">
        <v>63</v>
      </c>
      <c r="N81">
        <v>0.13500000000000001</v>
      </c>
      <c r="O81">
        <v>2.5</v>
      </c>
      <c r="P81">
        <v>128</v>
      </c>
      <c r="R81" s="4">
        <v>1</v>
      </c>
      <c r="S81" s="4">
        <v>2</v>
      </c>
      <c r="T81" s="4" t="s">
        <v>234</v>
      </c>
      <c r="U81" s="4">
        <f t="shared" si="6"/>
        <v>18.345726249999998</v>
      </c>
      <c r="V81" s="4">
        <f t="shared" si="9"/>
        <v>18.345726249999998</v>
      </c>
      <c r="W81" s="4">
        <f t="shared" si="10"/>
        <v>18.345726249999998</v>
      </c>
      <c r="X81" s="5"/>
      <c r="Y81" s="5"/>
      <c r="AD81" s="4">
        <v>1</v>
      </c>
      <c r="AE81" s="4"/>
      <c r="AF81" s="4">
        <f t="shared" si="11"/>
        <v>136.26962499999999</v>
      </c>
      <c r="AG81" s="4">
        <f t="shared" si="12"/>
        <v>136.26962499999999</v>
      </c>
      <c r="AH81" s="4">
        <f t="shared" si="13"/>
        <v>136.26962499999999</v>
      </c>
      <c r="AI81" s="5"/>
      <c r="AJ81" s="5"/>
      <c r="AO81" s="4"/>
      <c r="AP81" s="4"/>
      <c r="AQ81" s="4"/>
    </row>
    <row r="82" spans="1:70" x14ac:dyDescent="0.2">
      <c r="A82" s="1">
        <v>44166</v>
      </c>
      <c r="B82" t="s">
        <v>80</v>
      </c>
      <c r="C82" t="s">
        <v>296</v>
      </c>
      <c r="D82">
        <v>53</v>
      </c>
      <c r="E82">
        <v>1</v>
      </c>
      <c r="F82">
        <v>1</v>
      </c>
      <c r="G82" t="s">
        <v>60</v>
      </c>
      <c r="H82" t="s">
        <v>61</v>
      </c>
      <c r="I82">
        <v>4.5900000000000003E-2</v>
      </c>
      <c r="J82">
        <v>1.04</v>
      </c>
      <c r="K82">
        <v>12</v>
      </c>
      <c r="L82" t="s">
        <v>62</v>
      </c>
      <c r="M82" t="s">
        <v>63</v>
      </c>
      <c r="N82">
        <v>0.38700000000000001</v>
      </c>
      <c r="O82">
        <v>7.03</v>
      </c>
      <c r="P82">
        <v>528</v>
      </c>
      <c r="R82" s="4">
        <v>1</v>
      </c>
      <c r="S82" s="4">
        <v>2</v>
      </c>
      <c r="T82" s="4" t="s">
        <v>234</v>
      </c>
      <c r="U82" s="4">
        <f t="shared" si="6"/>
        <v>18.048692799999998</v>
      </c>
      <c r="V82" s="4">
        <f t="shared" si="9"/>
        <v>18.048692799999998</v>
      </c>
      <c r="W82" s="4">
        <f t="shared" si="10"/>
        <v>18.048692799999998</v>
      </c>
      <c r="Z82" s="7"/>
      <c r="AA82" s="7"/>
      <c r="AD82" s="4">
        <v>1</v>
      </c>
      <c r="AE82" s="4"/>
      <c r="AF82" s="4">
        <f t="shared" si="11"/>
        <v>571.29434491000006</v>
      </c>
      <c r="AG82" s="4">
        <f t="shared" si="12"/>
        <v>571.29434491000006</v>
      </c>
      <c r="AH82" s="4">
        <f t="shared" si="13"/>
        <v>571.29434491000006</v>
      </c>
      <c r="AK82" s="7"/>
      <c r="AL82" s="7"/>
      <c r="AO82" s="4"/>
      <c r="AP82" s="4"/>
      <c r="AQ82" s="4"/>
    </row>
    <row r="83" spans="1:70" x14ac:dyDescent="0.2">
      <c r="A83" s="1">
        <v>44166</v>
      </c>
      <c r="B83" t="s">
        <v>80</v>
      </c>
      <c r="C83" t="s">
        <v>297</v>
      </c>
      <c r="D83">
        <v>54</v>
      </c>
      <c r="E83">
        <v>1</v>
      </c>
      <c r="F83">
        <v>1</v>
      </c>
      <c r="G83" t="s">
        <v>60</v>
      </c>
      <c r="H83" t="s">
        <v>61</v>
      </c>
      <c r="I83">
        <v>5.0099999999999999E-2</v>
      </c>
      <c r="J83">
        <v>1.17</v>
      </c>
      <c r="K83">
        <v>15.5</v>
      </c>
      <c r="L83" t="s">
        <v>62</v>
      </c>
      <c r="M83" t="s">
        <v>63</v>
      </c>
      <c r="N83">
        <v>0.157</v>
      </c>
      <c r="O83">
        <v>2.88</v>
      </c>
      <c r="P83">
        <v>162</v>
      </c>
      <c r="R83" s="4">
        <v>1</v>
      </c>
      <c r="S83" s="4">
        <v>2</v>
      </c>
      <c r="T83" s="4" t="s">
        <v>234</v>
      </c>
      <c r="U83" s="4">
        <f t="shared" si="6"/>
        <v>21.915907449999992</v>
      </c>
      <c r="V83" s="4">
        <f t="shared" si="9"/>
        <v>21.915907449999992</v>
      </c>
      <c r="W83" s="4">
        <f t="shared" si="10"/>
        <v>21.915907449999992</v>
      </c>
      <c r="AB83" s="7"/>
      <c r="AC83" s="7"/>
      <c r="AD83" s="4">
        <v>1</v>
      </c>
      <c r="AE83" s="4"/>
      <c r="AF83" s="4">
        <f t="shared" si="11"/>
        <v>171.72110255999999</v>
      </c>
      <c r="AG83" s="4">
        <f t="shared" si="12"/>
        <v>171.72110255999999</v>
      </c>
      <c r="AH83" s="4">
        <f t="shared" si="13"/>
        <v>171.72110255999999</v>
      </c>
      <c r="AM83" s="7"/>
      <c r="AN83" s="7"/>
      <c r="AO83" s="4"/>
      <c r="AP83" s="4"/>
      <c r="AQ83" s="4"/>
    </row>
    <row r="84" spans="1:70" x14ac:dyDescent="0.2">
      <c r="A84" s="1">
        <v>44166</v>
      </c>
      <c r="B84" t="s">
        <v>80</v>
      </c>
      <c r="C84" t="s">
        <v>298</v>
      </c>
      <c r="D84">
        <v>55</v>
      </c>
      <c r="E84">
        <v>1</v>
      </c>
      <c r="F84">
        <v>1</v>
      </c>
      <c r="G84" t="s">
        <v>60</v>
      </c>
      <c r="H84" t="s">
        <v>61</v>
      </c>
      <c r="I84">
        <v>7.0599999999999996E-2</v>
      </c>
      <c r="J84">
        <v>1.56</v>
      </c>
      <c r="K84">
        <v>26</v>
      </c>
      <c r="L84" t="s">
        <v>62</v>
      </c>
      <c r="M84" t="s">
        <v>63</v>
      </c>
      <c r="N84">
        <v>0.39900000000000002</v>
      </c>
      <c r="O84">
        <v>7.22</v>
      </c>
      <c r="P84">
        <v>545</v>
      </c>
      <c r="R84" s="4">
        <v>1</v>
      </c>
      <c r="S84" s="4">
        <v>2</v>
      </c>
      <c r="T84" s="4" t="s">
        <v>234</v>
      </c>
      <c r="U84" s="4">
        <f t="shared" si="6"/>
        <v>33.592688799999991</v>
      </c>
      <c r="V84" s="4">
        <f t="shared" si="9"/>
        <v>33.592688799999991</v>
      </c>
      <c r="W84" s="4">
        <f t="shared" si="10"/>
        <v>33.592688799999991</v>
      </c>
      <c r="X84" s="5"/>
      <c r="Y84" s="5"/>
      <c r="AD84" s="4">
        <v>1</v>
      </c>
      <c r="AE84" s="4"/>
      <c r="AF84" s="4">
        <f t="shared" si="11"/>
        <v>590.13221315999999</v>
      </c>
      <c r="AG84" s="4">
        <f t="shared" si="12"/>
        <v>590.13221315999999</v>
      </c>
      <c r="AH84" s="4">
        <f t="shared" si="13"/>
        <v>590.13221315999999</v>
      </c>
      <c r="AI84" s="5"/>
      <c r="AJ84" s="5"/>
      <c r="AO84" s="4"/>
      <c r="AP84" s="4"/>
      <c r="AQ84" s="4"/>
    </row>
    <row r="85" spans="1:70" x14ac:dyDescent="0.2">
      <c r="A85" s="1">
        <v>44166</v>
      </c>
      <c r="B85" t="s">
        <v>80</v>
      </c>
      <c r="C85" t="s">
        <v>299</v>
      </c>
      <c r="D85">
        <v>56</v>
      </c>
      <c r="E85">
        <v>1</v>
      </c>
      <c r="F85">
        <v>1</v>
      </c>
      <c r="G85" t="s">
        <v>60</v>
      </c>
      <c r="H85" t="s">
        <v>61</v>
      </c>
      <c r="I85">
        <v>5.5599999999999997E-2</v>
      </c>
      <c r="J85">
        <v>1.27</v>
      </c>
      <c r="K85">
        <v>18</v>
      </c>
      <c r="L85" t="s">
        <v>62</v>
      </c>
      <c r="M85" t="s">
        <v>63</v>
      </c>
      <c r="N85">
        <v>0.21</v>
      </c>
      <c r="O85">
        <v>3.82</v>
      </c>
      <c r="P85">
        <v>246</v>
      </c>
      <c r="R85" s="4">
        <v>1</v>
      </c>
      <c r="S85" s="4">
        <v>2</v>
      </c>
      <c r="T85" s="4" t="s">
        <v>234</v>
      </c>
      <c r="U85" s="4">
        <f t="shared" si="6"/>
        <v>24.899209449999994</v>
      </c>
      <c r="V85" s="4">
        <f t="shared" si="9"/>
        <v>24.899209449999994</v>
      </c>
      <c r="W85" s="4">
        <f t="shared" si="10"/>
        <v>24.899209449999994</v>
      </c>
      <c r="AD85" s="4">
        <v>1</v>
      </c>
      <c r="AE85" s="4"/>
      <c r="AF85" s="4">
        <f t="shared" si="11"/>
        <v>260.23566675999996</v>
      </c>
      <c r="AG85" s="4">
        <f t="shared" si="12"/>
        <v>260.23566675999996</v>
      </c>
      <c r="AH85" s="4">
        <f t="shared" si="13"/>
        <v>260.23566675999996</v>
      </c>
      <c r="AO85" s="4"/>
      <c r="AP85" s="4"/>
      <c r="AQ85" s="4"/>
    </row>
    <row r="86" spans="1:70" x14ac:dyDescent="0.2">
      <c r="A86" s="1">
        <v>44166</v>
      </c>
      <c r="B86" t="s">
        <v>80</v>
      </c>
      <c r="C86" t="s">
        <v>288</v>
      </c>
      <c r="D86">
        <v>57</v>
      </c>
      <c r="E86">
        <v>1</v>
      </c>
      <c r="F86">
        <v>1</v>
      </c>
      <c r="G86" t="s">
        <v>60</v>
      </c>
      <c r="H86" t="s">
        <v>61</v>
      </c>
      <c r="I86">
        <v>4.87E-2</v>
      </c>
      <c r="J86">
        <v>1.1200000000000001</v>
      </c>
      <c r="K86">
        <v>13.9</v>
      </c>
      <c r="L86" t="s">
        <v>62</v>
      </c>
      <c r="M86" t="s">
        <v>63</v>
      </c>
      <c r="N86">
        <v>0.17599999999999999</v>
      </c>
      <c r="O86">
        <v>3.22</v>
      </c>
      <c r="P86">
        <v>192</v>
      </c>
      <c r="R86" s="4">
        <v>1</v>
      </c>
      <c r="S86" s="4">
        <v>2</v>
      </c>
      <c r="T86" s="4" t="s">
        <v>234</v>
      </c>
      <c r="U86" s="4">
        <f t="shared" si="6"/>
        <v>20.427035199999999</v>
      </c>
      <c r="V86" s="4">
        <f t="shared" si="9"/>
        <v>20.427035199999999</v>
      </c>
      <c r="W86" s="4">
        <f t="shared" si="10"/>
        <v>20.427035199999999</v>
      </c>
      <c r="X86" s="5"/>
      <c r="Y86" s="5"/>
      <c r="Z86" s="7">
        <f>ABS(100*ABS(W86-W80)/AVERAGE(W86,W80))</f>
        <v>0</v>
      </c>
      <c r="AA86" s="7" t="str">
        <f>IF(W86&gt;10, (IF((AND(Z86&gt;=0,Z86&lt;=20)=TRUE),"PASS","FAIL")),(IF((AND(Z86&gt;=0,Z86&lt;=50)=TRUE),"PASS","FAIL")))</f>
        <v>PASS</v>
      </c>
      <c r="AB86" s="7"/>
      <c r="AC86" s="7"/>
      <c r="AD86" s="4">
        <v>1</v>
      </c>
      <c r="AE86" s="4"/>
      <c r="AF86" s="4">
        <f t="shared" si="11"/>
        <v>203.60238916</v>
      </c>
      <c r="AG86" s="4">
        <f t="shared" si="12"/>
        <v>203.60238916</v>
      </c>
      <c r="AH86" s="4">
        <f t="shared" si="13"/>
        <v>203.60238916</v>
      </c>
      <c r="AI86" s="5"/>
      <c r="AJ86" s="5"/>
      <c r="AK86" s="7">
        <f>ABS(100*ABS(AH86-AH80)/AVERAGE(AH86,AH80))</f>
        <v>1.3943087309574298</v>
      </c>
      <c r="AL86" s="7" t="str">
        <f>IF(AH86&gt;10, (IF((AND(AK86&gt;=0,AK86&lt;=20)=TRUE),"PASS","FAIL")),(IF((AND(AK86&gt;=0,AK86&lt;=50)=TRUE),"PASS","FAIL")))</f>
        <v>PASS</v>
      </c>
      <c r="AM86" s="7"/>
      <c r="AN86" s="7"/>
      <c r="AO86" s="4"/>
      <c r="AP86" s="4"/>
      <c r="AQ86" s="4"/>
    </row>
    <row r="87" spans="1:70" x14ac:dyDescent="0.2">
      <c r="A87" s="1">
        <v>44166</v>
      </c>
      <c r="B87" t="s">
        <v>80</v>
      </c>
      <c r="C87" t="s">
        <v>289</v>
      </c>
      <c r="D87">
        <v>58</v>
      </c>
      <c r="E87">
        <v>1</v>
      </c>
      <c r="F87">
        <v>1</v>
      </c>
      <c r="G87" t="s">
        <v>60</v>
      </c>
      <c r="H87" t="s">
        <v>61</v>
      </c>
      <c r="I87">
        <v>9.7299999999999998E-2</v>
      </c>
      <c r="J87">
        <v>2.0499999999999998</v>
      </c>
      <c r="K87">
        <v>39.5</v>
      </c>
      <c r="L87" t="s">
        <v>62</v>
      </c>
      <c r="M87" t="s">
        <v>63</v>
      </c>
      <c r="N87">
        <v>0.35499999999999998</v>
      </c>
      <c r="O87">
        <v>6.39</v>
      </c>
      <c r="P87">
        <v>472</v>
      </c>
      <c r="R87" s="4">
        <v>1</v>
      </c>
      <c r="S87" s="4">
        <v>2</v>
      </c>
      <c r="T87" s="4" t="s">
        <v>234</v>
      </c>
      <c r="U87" s="4">
        <f t="shared" si="6"/>
        <v>48.423276249999986</v>
      </c>
      <c r="V87" s="4">
        <f t="shared" si="9"/>
        <v>48.423276249999986</v>
      </c>
      <c r="W87" s="4">
        <f t="shared" si="10"/>
        <v>48.423276249999986</v>
      </c>
      <c r="X87" s="5"/>
      <c r="Y87" s="5"/>
      <c r="Z87" s="7"/>
      <c r="AA87" s="7"/>
      <c r="AB87" s="7">
        <f>100*((W87*10250)-(W85*10000))/(1000*250)</f>
        <v>98.938594824999967</v>
      </c>
      <c r="AC87" s="7" t="str">
        <f>IF(W87&gt;30, (IF((AND(AB87&gt;=80,AB87&lt;=120)=TRUE),"PASS","FAIL")),(IF((AND(AB87&gt;=50,AB87&lt;=150)=TRUE),"PASS","FAIL")))</f>
        <v>PASS</v>
      </c>
      <c r="AD87" s="4">
        <v>1</v>
      </c>
      <c r="AE87" s="4"/>
      <c r="AF87" s="4">
        <f t="shared" si="11"/>
        <v>508.19101178999995</v>
      </c>
      <c r="AG87" s="4">
        <f t="shared" si="12"/>
        <v>508.19101178999995</v>
      </c>
      <c r="AH87" s="4">
        <f t="shared" si="13"/>
        <v>508.19101178999995</v>
      </c>
      <c r="AI87" s="5"/>
      <c r="AJ87" s="5"/>
      <c r="AK87" s="7"/>
      <c r="AL87" s="7"/>
      <c r="AM87" s="7">
        <f>100*((AH87*10250)-(AH85*10000))/(10000*250)</f>
        <v>104.2640481299</v>
      </c>
      <c r="AN87" s="7" t="str">
        <f>IF(AH87&gt;30, (IF((AND(AM87&gt;=80,AM87&lt;=120)=TRUE),"PASS","FAIL")),(IF((AND(AM87&gt;=50,AM87&lt;=150)=TRUE),"PASS","FAIL")))</f>
        <v>PASS</v>
      </c>
      <c r="AO87" s="4"/>
      <c r="AP87" s="4"/>
      <c r="AQ87" s="4"/>
    </row>
    <row r="88" spans="1:70" x14ac:dyDescent="0.2">
      <c r="A88" s="1">
        <v>44166</v>
      </c>
      <c r="B88" t="s">
        <v>80</v>
      </c>
      <c r="C88" t="s">
        <v>52</v>
      </c>
      <c r="D88">
        <v>7</v>
      </c>
      <c r="E88">
        <v>1</v>
      </c>
      <c r="F88">
        <v>1</v>
      </c>
      <c r="G88" t="s">
        <v>60</v>
      </c>
      <c r="H88" t="s">
        <v>61</v>
      </c>
      <c r="I88">
        <v>5.1999999999999998E-2</v>
      </c>
      <c r="J88">
        <v>1.19</v>
      </c>
      <c r="K88">
        <v>16</v>
      </c>
      <c r="L88" t="s">
        <v>62</v>
      </c>
      <c r="M88" t="s">
        <v>63</v>
      </c>
      <c r="N88">
        <v>0.188</v>
      </c>
      <c r="O88">
        <v>3.4</v>
      </c>
      <c r="P88">
        <v>209</v>
      </c>
      <c r="Q88" s="4"/>
      <c r="R88" s="4">
        <v>1</v>
      </c>
      <c r="S88" s="4">
        <v>2</v>
      </c>
      <c r="T88" s="4" t="s">
        <v>234</v>
      </c>
      <c r="U88" s="4">
        <f t="shared" si="6"/>
        <v>22.511975049999997</v>
      </c>
      <c r="V88" s="4">
        <f t="shared" si="9"/>
        <v>22.511975049999997</v>
      </c>
      <c r="W88" s="4">
        <f t="shared" si="10"/>
        <v>22.511975049999997</v>
      </c>
      <c r="X88" s="5">
        <f>100*(W88-25)/25</f>
        <v>-9.9520998000000134</v>
      </c>
      <c r="Y88" s="5" t="str">
        <f>IF((ABS(X88))&lt;=20,"PASS","FAIL")</f>
        <v>PASS</v>
      </c>
      <c r="Z88" s="7"/>
      <c r="AA88" s="7"/>
      <c r="AB88" s="4"/>
      <c r="AC88" s="4"/>
      <c r="AD88" s="4">
        <v>1</v>
      </c>
      <c r="AE88" s="4"/>
      <c r="AF88" s="4">
        <f t="shared" si="11"/>
        <v>220.54248399999997</v>
      </c>
      <c r="AG88" s="4">
        <f>IF(R88=1,AF88,(AF88-379))</f>
        <v>220.54248399999997</v>
      </c>
      <c r="AH88" s="4">
        <f>IF(R88=1,AF88,(AG88*R88))</f>
        <v>220.54248399999997</v>
      </c>
      <c r="AI88" s="5">
        <f>100*(AH88-250)/250</f>
        <v>-11.78300640000001</v>
      </c>
      <c r="AJ88" s="5" t="str">
        <f>IF((ABS(AI88))&lt;=20,"PASS","FAIL")</f>
        <v>PASS</v>
      </c>
      <c r="AK88" s="7"/>
      <c r="AL88" s="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A89" s="1">
        <v>44166</v>
      </c>
      <c r="B89" t="s">
        <v>80</v>
      </c>
      <c r="C89" t="s">
        <v>96</v>
      </c>
      <c r="D89" t="s">
        <v>14</v>
      </c>
      <c r="E89">
        <v>1</v>
      </c>
      <c r="F89">
        <v>1</v>
      </c>
      <c r="G89" t="s">
        <v>60</v>
      </c>
      <c r="H89" t="s">
        <v>61</v>
      </c>
      <c r="I89">
        <v>1.0500000000000001E-2</v>
      </c>
      <c r="J89">
        <v>0.124</v>
      </c>
      <c r="K89">
        <v>-11.8</v>
      </c>
      <c r="L89" t="s">
        <v>62</v>
      </c>
      <c r="M89" t="s">
        <v>63</v>
      </c>
      <c r="N89">
        <v>-1.03E-2</v>
      </c>
      <c r="O89">
        <v>-0.13</v>
      </c>
      <c r="P89">
        <v>-108</v>
      </c>
      <c r="Q89" s="4"/>
      <c r="R89" s="4">
        <v>1</v>
      </c>
      <c r="S89" s="4">
        <v>2</v>
      </c>
      <c r="T89" s="4" t="s">
        <v>234</v>
      </c>
      <c r="U89" s="4">
        <f t="shared" si="6"/>
        <v>-8.8453071919999999</v>
      </c>
      <c r="V89" s="4">
        <f t="shared" si="9"/>
        <v>-8.8453071919999999</v>
      </c>
      <c r="W89" s="4">
        <f t="shared" si="10"/>
        <v>-8.8453071919999999</v>
      </c>
      <c r="X89" s="5"/>
      <c r="Y89" s="5"/>
      <c r="Z89" s="4"/>
      <c r="AA89" s="4"/>
      <c r="AB89" s="5"/>
      <c r="AC89" s="5"/>
      <c r="AD89" s="4">
        <v>1</v>
      </c>
      <c r="AE89" s="4"/>
      <c r="AF89" s="4">
        <f t="shared" si="11"/>
        <v>-103.86795069</v>
      </c>
      <c r="AG89" s="4">
        <f>IF(R89=1,AF89,(AF89-379))</f>
        <v>-103.86795069</v>
      </c>
      <c r="AH89" s="4">
        <f>IF(R89=1,AF89,(AG89*R89))</f>
        <v>-103.86795069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A90" s="1">
        <v>44166</v>
      </c>
      <c r="B90" t="s">
        <v>80</v>
      </c>
      <c r="C90" t="s">
        <v>300</v>
      </c>
      <c r="D90">
        <v>59</v>
      </c>
      <c r="E90">
        <v>1</v>
      </c>
      <c r="F90">
        <v>1</v>
      </c>
      <c r="G90" t="s">
        <v>60</v>
      </c>
      <c r="H90" t="s">
        <v>61</v>
      </c>
      <c r="I90">
        <v>3.7100000000000001E-2</v>
      </c>
      <c r="J90">
        <v>0.82599999999999996</v>
      </c>
      <c r="K90">
        <v>6.27</v>
      </c>
      <c r="L90" t="s">
        <v>62</v>
      </c>
      <c r="M90" t="s">
        <v>63</v>
      </c>
      <c r="N90">
        <v>0.189</v>
      </c>
      <c r="O90">
        <v>3.45</v>
      </c>
      <c r="P90">
        <v>213</v>
      </c>
      <c r="R90" s="4">
        <v>1</v>
      </c>
      <c r="S90" s="4">
        <v>2</v>
      </c>
      <c r="T90" s="4" t="s">
        <v>234</v>
      </c>
      <c r="U90" s="4">
        <f t="shared" si="6"/>
        <v>11.709937257999998</v>
      </c>
      <c r="V90" s="4">
        <f t="shared" si="9"/>
        <v>11.709937257999998</v>
      </c>
      <c r="W90" s="4">
        <f t="shared" si="10"/>
        <v>11.709937257999998</v>
      </c>
      <c r="X90" s="5"/>
      <c r="Y90" s="5"/>
      <c r="Z90" s="7"/>
      <c r="AA90" s="7"/>
      <c r="AB90" s="4"/>
      <c r="AC90" s="4"/>
      <c r="AD90" s="4">
        <v>1</v>
      </c>
      <c r="AE90" s="4"/>
      <c r="AF90" s="4">
        <f t="shared" si="11"/>
        <v>225.25565474999999</v>
      </c>
      <c r="AG90" s="4">
        <f t="shared" si="12"/>
        <v>225.25565474999999</v>
      </c>
      <c r="AH90" s="4">
        <f t="shared" si="13"/>
        <v>225.25565474999999</v>
      </c>
      <c r="AI90" s="5"/>
      <c r="AJ90" s="5"/>
      <c r="AK90" s="7"/>
      <c r="AL90" s="7"/>
      <c r="AM90" s="4"/>
      <c r="AN90" s="4"/>
      <c r="AO90" s="4"/>
      <c r="AP90" s="4"/>
      <c r="AQ90" s="4"/>
    </row>
    <row r="91" spans="1:70" x14ac:dyDescent="0.2">
      <c r="A91" s="1">
        <v>44166</v>
      </c>
      <c r="B91" t="s">
        <v>80</v>
      </c>
      <c r="C91" t="s">
        <v>301</v>
      </c>
      <c r="D91">
        <v>60</v>
      </c>
      <c r="E91">
        <v>1</v>
      </c>
      <c r="F91">
        <v>1</v>
      </c>
      <c r="G91" t="s">
        <v>60</v>
      </c>
      <c r="H91" t="s">
        <v>61</v>
      </c>
      <c r="I91">
        <v>4.5400000000000003E-2</v>
      </c>
      <c r="J91">
        <v>1.04</v>
      </c>
      <c r="K91">
        <v>11.8</v>
      </c>
      <c r="L91" t="s">
        <v>62</v>
      </c>
      <c r="M91" t="s">
        <v>63</v>
      </c>
      <c r="N91">
        <v>0.22800000000000001</v>
      </c>
      <c r="O91">
        <v>4.1399999999999997</v>
      </c>
      <c r="P91">
        <v>274</v>
      </c>
      <c r="R91" s="4">
        <v>1</v>
      </c>
      <c r="S91" s="4">
        <v>2</v>
      </c>
      <c r="T91" s="4" t="s">
        <v>234</v>
      </c>
      <c r="U91" s="4">
        <f t="shared" si="6"/>
        <v>18.048692799999998</v>
      </c>
      <c r="V91" s="4">
        <f t="shared" si="9"/>
        <v>18.048692799999998</v>
      </c>
      <c r="W91" s="4">
        <f t="shared" si="10"/>
        <v>18.048692799999998</v>
      </c>
      <c r="Z91" s="7"/>
      <c r="AA91" s="7"/>
      <c r="AD91" s="4">
        <v>1</v>
      </c>
      <c r="AE91" s="4"/>
      <c r="AF91" s="4">
        <f t="shared" si="11"/>
        <v>290.63435603999994</v>
      </c>
      <c r="AG91" s="4">
        <f t="shared" si="12"/>
        <v>290.63435603999994</v>
      </c>
      <c r="AH91" s="4">
        <f t="shared" si="13"/>
        <v>290.63435603999994</v>
      </c>
      <c r="AK91" s="7"/>
      <c r="AL91" s="7"/>
      <c r="AO91" s="4"/>
      <c r="AP91" s="4"/>
      <c r="AQ91" s="4"/>
    </row>
    <row r="92" spans="1:70" x14ac:dyDescent="0.2">
      <c r="A92" s="1">
        <v>44166</v>
      </c>
      <c r="B92" t="s">
        <v>80</v>
      </c>
      <c r="C92" t="s">
        <v>302</v>
      </c>
      <c r="D92">
        <v>61</v>
      </c>
      <c r="E92">
        <v>1</v>
      </c>
      <c r="F92">
        <v>1</v>
      </c>
      <c r="G92" t="s">
        <v>60</v>
      </c>
      <c r="H92" t="s">
        <v>61</v>
      </c>
      <c r="I92">
        <v>6.6900000000000001E-2</v>
      </c>
      <c r="J92">
        <v>1.49</v>
      </c>
      <c r="K92">
        <v>23.9</v>
      </c>
      <c r="L92" t="s">
        <v>62</v>
      </c>
      <c r="M92" t="s">
        <v>63</v>
      </c>
      <c r="N92">
        <v>0.61299999999999999</v>
      </c>
      <c r="O92">
        <v>10.9</v>
      </c>
      <c r="P92">
        <v>864</v>
      </c>
      <c r="R92" s="4">
        <v>1</v>
      </c>
      <c r="S92" s="4">
        <v>2</v>
      </c>
      <c r="T92" s="4" t="s">
        <v>234</v>
      </c>
      <c r="U92" s="4">
        <f t="shared" si="6"/>
        <v>31.48855704999999</v>
      </c>
      <c r="V92" s="4">
        <f t="shared" si="9"/>
        <v>31.48855704999999</v>
      </c>
      <c r="W92" s="4">
        <f t="shared" si="10"/>
        <v>31.48855704999999</v>
      </c>
      <c r="Z92" s="7"/>
      <c r="AA92" s="7"/>
      <c r="AB92" s="7"/>
      <c r="AC92" s="7"/>
      <c r="AD92" s="4">
        <v>1</v>
      </c>
      <c r="AE92" s="4"/>
      <c r="AF92" s="4">
        <f t="shared" si="11"/>
        <v>964.39000900000008</v>
      </c>
      <c r="AG92" s="4">
        <f t="shared" si="12"/>
        <v>964.39000900000008</v>
      </c>
      <c r="AH92" s="4">
        <f t="shared" si="13"/>
        <v>964.39000900000008</v>
      </c>
      <c r="AK92" s="7"/>
      <c r="AL92" s="7"/>
      <c r="AM92" s="7"/>
      <c r="AN92" s="7"/>
      <c r="AO92" s="4"/>
      <c r="AP92" s="4"/>
      <c r="AQ92" s="4"/>
    </row>
    <row r="93" spans="1:70" x14ac:dyDescent="0.2">
      <c r="A93" s="1">
        <v>44166</v>
      </c>
      <c r="B93" t="s">
        <v>80</v>
      </c>
      <c r="C93" t="s">
        <v>303</v>
      </c>
      <c r="D93">
        <v>62</v>
      </c>
      <c r="E93">
        <v>1</v>
      </c>
      <c r="F93">
        <v>1</v>
      </c>
      <c r="G93" t="s">
        <v>60</v>
      </c>
      <c r="H93" t="s">
        <v>61</v>
      </c>
      <c r="I93">
        <v>5.2900000000000003E-2</v>
      </c>
      <c r="J93">
        <v>1.19</v>
      </c>
      <c r="K93">
        <v>15.9</v>
      </c>
      <c r="L93" t="s">
        <v>62</v>
      </c>
      <c r="M93" t="s">
        <v>63</v>
      </c>
      <c r="N93">
        <v>0.92700000000000005</v>
      </c>
      <c r="O93">
        <v>16.5</v>
      </c>
      <c r="P93">
        <v>1340</v>
      </c>
      <c r="R93" s="4">
        <v>1</v>
      </c>
      <c r="S93" s="4">
        <v>2</v>
      </c>
      <c r="T93" s="4" t="s">
        <v>234</v>
      </c>
      <c r="U93" s="4">
        <f t="shared" si="6"/>
        <v>22.511975049999997</v>
      </c>
      <c r="V93" s="4">
        <f t="shared" si="9"/>
        <v>22.511975049999997</v>
      </c>
      <c r="W93" s="4">
        <f t="shared" si="10"/>
        <v>22.511975049999997</v>
      </c>
      <c r="X93" s="5"/>
      <c r="Y93" s="5"/>
      <c r="AD93" s="4">
        <v>1</v>
      </c>
      <c r="AE93" s="4"/>
      <c r="AF93" s="4">
        <f t="shared" si="11"/>
        <v>1568.2064249999999</v>
      </c>
      <c r="AG93" s="4">
        <f t="shared" si="12"/>
        <v>1568.2064249999999</v>
      </c>
      <c r="AH93" s="4">
        <f t="shared" si="13"/>
        <v>1568.2064249999999</v>
      </c>
      <c r="AI93" s="5"/>
      <c r="AJ93" s="5"/>
      <c r="AO93" s="4"/>
      <c r="AP93" s="4"/>
      <c r="AQ93" s="4"/>
    </row>
    <row r="94" spans="1:70" x14ac:dyDescent="0.2">
      <c r="A94" s="1">
        <v>44166</v>
      </c>
      <c r="B94" t="s">
        <v>80</v>
      </c>
      <c r="C94" t="s">
        <v>304</v>
      </c>
      <c r="D94">
        <v>63</v>
      </c>
      <c r="E94">
        <v>1</v>
      </c>
      <c r="F94">
        <v>1</v>
      </c>
      <c r="G94" t="s">
        <v>60</v>
      </c>
      <c r="H94" t="s">
        <v>61</v>
      </c>
      <c r="I94">
        <v>3.32E-2</v>
      </c>
      <c r="J94">
        <v>0.70099999999999996</v>
      </c>
      <c r="K94">
        <v>3</v>
      </c>
      <c r="L94" t="s">
        <v>62</v>
      </c>
      <c r="M94" t="s">
        <v>63</v>
      </c>
      <c r="N94">
        <v>0.13700000000000001</v>
      </c>
      <c r="O94">
        <v>2.57</v>
      </c>
      <c r="P94">
        <v>135</v>
      </c>
      <c r="R94" s="4">
        <v>1</v>
      </c>
      <c r="S94" s="4">
        <v>2</v>
      </c>
      <c r="T94" s="4" t="s">
        <v>234</v>
      </c>
      <c r="U94" s="4">
        <f t="shared" si="6"/>
        <v>8.0230930704999981</v>
      </c>
      <c r="V94" s="4">
        <f t="shared" si="9"/>
        <v>8.0230930704999981</v>
      </c>
      <c r="W94" s="4">
        <f t="shared" si="10"/>
        <v>8.0230930704999981</v>
      </c>
      <c r="AB94" s="7"/>
      <c r="AC94" s="7"/>
      <c r="AD94" s="4">
        <v>1</v>
      </c>
      <c r="AE94" s="4"/>
      <c r="AF94" s="4">
        <f t="shared" si="11"/>
        <v>142.78584050999999</v>
      </c>
      <c r="AG94" s="4">
        <f t="shared" si="12"/>
        <v>142.78584050999999</v>
      </c>
      <c r="AH94" s="4">
        <f t="shared" si="13"/>
        <v>142.78584050999999</v>
      </c>
      <c r="AM94" s="7"/>
      <c r="AN94" s="7"/>
      <c r="AO94" s="4"/>
      <c r="AP94" s="4"/>
      <c r="AQ94" s="4"/>
    </row>
    <row r="95" spans="1:70" x14ac:dyDescent="0.2">
      <c r="A95" s="1">
        <v>44166</v>
      </c>
      <c r="B95" t="s">
        <v>80</v>
      </c>
      <c r="C95" t="s">
        <v>305</v>
      </c>
      <c r="D95">
        <v>64</v>
      </c>
      <c r="E95">
        <v>1</v>
      </c>
      <c r="F95">
        <v>1</v>
      </c>
      <c r="G95" t="s">
        <v>60</v>
      </c>
      <c r="H95" t="s">
        <v>61</v>
      </c>
      <c r="I95">
        <v>5.2900000000000003E-2</v>
      </c>
      <c r="J95">
        <v>1.2</v>
      </c>
      <c r="K95">
        <v>16.100000000000001</v>
      </c>
      <c r="L95" t="s">
        <v>62</v>
      </c>
      <c r="M95" t="s">
        <v>63</v>
      </c>
      <c r="N95">
        <v>0.16400000000000001</v>
      </c>
      <c r="O95">
        <v>3.01</v>
      </c>
      <c r="P95">
        <v>174</v>
      </c>
      <c r="R95" s="4">
        <v>1</v>
      </c>
      <c r="S95" s="4">
        <v>2</v>
      </c>
      <c r="T95" s="4" t="s">
        <v>234</v>
      </c>
      <c r="U95" s="4">
        <f t="shared" si="6"/>
        <v>22.810119999999998</v>
      </c>
      <c r="V95" s="4">
        <f t="shared" si="9"/>
        <v>22.810119999999998</v>
      </c>
      <c r="W95" s="4">
        <f t="shared" si="10"/>
        <v>22.810119999999998</v>
      </c>
      <c r="Z95" s="7"/>
      <c r="AA95" s="7"/>
      <c r="AD95" s="4">
        <v>1</v>
      </c>
      <c r="AE95" s="4"/>
      <c r="AF95" s="4">
        <f t="shared" si="11"/>
        <v>183.89299098999996</v>
      </c>
      <c r="AG95" s="4">
        <f t="shared" si="12"/>
        <v>183.89299098999996</v>
      </c>
      <c r="AH95" s="4">
        <f t="shared" si="13"/>
        <v>183.89299098999996</v>
      </c>
      <c r="AK95" s="7"/>
      <c r="AL95" s="7"/>
      <c r="AO95" s="4"/>
      <c r="AP95" s="4"/>
      <c r="AQ95" s="4"/>
    </row>
    <row r="96" spans="1:70" x14ac:dyDescent="0.2">
      <c r="A96" s="1">
        <v>44166</v>
      </c>
      <c r="B96" t="s">
        <v>80</v>
      </c>
      <c r="C96" t="s">
        <v>306</v>
      </c>
      <c r="D96">
        <v>65</v>
      </c>
      <c r="E96">
        <v>1</v>
      </c>
      <c r="F96">
        <v>1</v>
      </c>
      <c r="G96" t="s">
        <v>60</v>
      </c>
      <c r="H96" t="s">
        <v>61</v>
      </c>
      <c r="I96">
        <v>6.3899999999999998E-2</v>
      </c>
      <c r="J96">
        <v>1.47</v>
      </c>
      <c r="K96">
        <v>23.5</v>
      </c>
      <c r="L96" t="s">
        <v>62</v>
      </c>
      <c r="M96" t="s">
        <v>63</v>
      </c>
      <c r="N96">
        <v>0.30099999999999999</v>
      </c>
      <c r="O96">
        <v>5.48</v>
      </c>
      <c r="P96">
        <v>392</v>
      </c>
      <c r="R96" s="4">
        <v>1</v>
      </c>
      <c r="S96" s="4">
        <v>2</v>
      </c>
      <c r="T96" s="4" t="s">
        <v>234</v>
      </c>
      <c r="U96" s="4">
        <f t="shared" si="6"/>
        <v>30.888043449999998</v>
      </c>
      <c r="V96" s="4">
        <f t="shared" si="9"/>
        <v>30.888043449999998</v>
      </c>
      <c r="W96" s="4">
        <f t="shared" si="10"/>
        <v>30.888043449999998</v>
      </c>
      <c r="X96" s="5"/>
      <c r="Y96" s="5"/>
      <c r="AB96" s="7"/>
      <c r="AC96" s="7"/>
      <c r="AD96" s="4">
        <v>1</v>
      </c>
      <c r="AE96" s="4"/>
      <c r="AF96" s="4">
        <f t="shared" si="11"/>
        <v>419.39674895999997</v>
      </c>
      <c r="AG96" s="4">
        <f t="shared" si="12"/>
        <v>419.39674895999997</v>
      </c>
      <c r="AH96" s="4">
        <f t="shared" si="13"/>
        <v>419.39674895999997</v>
      </c>
      <c r="AI96" s="5"/>
      <c r="AJ96" s="5"/>
      <c r="AM96" s="7"/>
      <c r="AN96" s="7"/>
      <c r="AO96" s="4"/>
      <c r="AP96" s="4"/>
      <c r="AQ96" s="4"/>
    </row>
    <row r="97" spans="1:70" x14ac:dyDescent="0.2">
      <c r="A97" s="1">
        <v>44166</v>
      </c>
      <c r="B97" t="s">
        <v>80</v>
      </c>
      <c r="C97" t="s">
        <v>307</v>
      </c>
      <c r="D97">
        <v>66</v>
      </c>
      <c r="E97">
        <v>1</v>
      </c>
      <c r="F97">
        <v>1</v>
      </c>
      <c r="G97" t="s">
        <v>60</v>
      </c>
      <c r="H97" t="s">
        <v>61</v>
      </c>
      <c r="I97">
        <v>4.2700000000000002E-2</v>
      </c>
      <c r="J97">
        <v>0.96899999999999997</v>
      </c>
      <c r="K97">
        <v>10</v>
      </c>
      <c r="L97" t="s">
        <v>62</v>
      </c>
      <c r="M97" t="s">
        <v>63</v>
      </c>
      <c r="N97">
        <v>0.158</v>
      </c>
      <c r="O97">
        <v>2.89</v>
      </c>
      <c r="P97">
        <v>163</v>
      </c>
      <c r="R97" s="4">
        <v>1</v>
      </c>
      <c r="S97" s="4">
        <v>2</v>
      </c>
      <c r="T97" s="4" t="s">
        <v>234</v>
      </c>
      <c r="U97" s="4">
        <f t="shared" si="6"/>
        <v>15.941886050499997</v>
      </c>
      <c r="V97" s="4">
        <f t="shared" si="9"/>
        <v>15.941886050499997</v>
      </c>
      <c r="W97" s="4">
        <f t="shared" si="10"/>
        <v>15.941886050499997</v>
      </c>
      <c r="AD97" s="4">
        <v>1</v>
      </c>
      <c r="AE97" s="4"/>
      <c r="AF97" s="4">
        <f t="shared" si="11"/>
        <v>172.65660978999998</v>
      </c>
      <c r="AG97" s="4">
        <f t="shared" si="12"/>
        <v>172.65660978999998</v>
      </c>
      <c r="AH97" s="4">
        <f t="shared" si="13"/>
        <v>172.65660978999998</v>
      </c>
      <c r="AO97" s="4"/>
      <c r="AP97" s="4"/>
      <c r="AQ97" s="4"/>
    </row>
    <row r="98" spans="1:70" x14ac:dyDescent="0.2">
      <c r="A98" s="1">
        <v>44166</v>
      </c>
      <c r="B98" t="s">
        <v>80</v>
      </c>
      <c r="C98" t="s">
        <v>308</v>
      </c>
      <c r="D98">
        <v>67</v>
      </c>
      <c r="E98">
        <v>1</v>
      </c>
      <c r="F98">
        <v>1</v>
      </c>
      <c r="G98" t="s">
        <v>60</v>
      </c>
      <c r="H98" t="s">
        <v>61</v>
      </c>
      <c r="I98">
        <v>4.87E-2</v>
      </c>
      <c r="J98">
        <v>1.1200000000000001</v>
      </c>
      <c r="K98">
        <v>14</v>
      </c>
      <c r="L98" t="s">
        <v>62</v>
      </c>
      <c r="M98" t="s">
        <v>63</v>
      </c>
      <c r="N98">
        <v>0.16600000000000001</v>
      </c>
      <c r="O98">
        <v>3</v>
      </c>
      <c r="P98">
        <v>173</v>
      </c>
      <c r="R98" s="4">
        <v>1</v>
      </c>
      <c r="S98" s="4">
        <v>2</v>
      </c>
      <c r="T98" s="4" t="s">
        <v>234</v>
      </c>
      <c r="U98" s="4">
        <f t="shared" si="6"/>
        <v>20.427035199999999</v>
      </c>
      <c r="V98" s="4">
        <f t="shared" si="9"/>
        <v>20.427035199999999</v>
      </c>
      <c r="W98" s="4">
        <f t="shared" si="10"/>
        <v>20.427035199999999</v>
      </c>
      <c r="Z98" s="7"/>
      <c r="AA98" s="7"/>
      <c r="AD98" s="4">
        <v>1</v>
      </c>
      <c r="AE98" s="4"/>
      <c r="AF98" s="4">
        <f t="shared" si="11"/>
        <v>182.95589999999996</v>
      </c>
      <c r="AG98" s="4">
        <f t="shared" si="12"/>
        <v>182.95589999999996</v>
      </c>
      <c r="AH98" s="4">
        <f t="shared" si="13"/>
        <v>182.95589999999996</v>
      </c>
      <c r="AK98" s="7"/>
      <c r="AL98" s="7"/>
      <c r="AO98" s="4"/>
      <c r="AP98" s="4"/>
      <c r="AQ98" s="4"/>
    </row>
    <row r="99" spans="1:70" x14ac:dyDescent="0.2">
      <c r="A99" s="1">
        <v>44166</v>
      </c>
      <c r="B99" t="s">
        <v>80</v>
      </c>
      <c r="C99" t="s">
        <v>309</v>
      </c>
      <c r="D99">
        <v>68</v>
      </c>
      <c r="E99">
        <v>1</v>
      </c>
      <c r="F99">
        <v>1</v>
      </c>
      <c r="G99" t="s">
        <v>60</v>
      </c>
      <c r="H99" t="s">
        <v>61</v>
      </c>
      <c r="I99">
        <v>5.0299999999999997E-2</v>
      </c>
      <c r="J99">
        <v>1.17</v>
      </c>
      <c r="K99">
        <v>15.5</v>
      </c>
      <c r="L99" t="s">
        <v>62</v>
      </c>
      <c r="M99" t="s">
        <v>63</v>
      </c>
      <c r="N99">
        <v>0.18</v>
      </c>
      <c r="O99">
        <v>3.26</v>
      </c>
      <c r="P99">
        <v>196</v>
      </c>
      <c r="R99" s="4">
        <v>1</v>
      </c>
      <c r="S99" s="4">
        <v>2</v>
      </c>
      <c r="T99" s="4" t="s">
        <v>234</v>
      </c>
      <c r="U99" s="4">
        <f t="shared" si="6"/>
        <v>21.915907449999992</v>
      </c>
      <c r="V99" s="4">
        <f t="shared" si="9"/>
        <v>21.915907449999992</v>
      </c>
      <c r="W99" s="4">
        <f t="shared" si="10"/>
        <v>21.915907449999992</v>
      </c>
      <c r="AB99" s="7"/>
      <c r="AC99" s="7"/>
      <c r="AD99" s="4">
        <v>1</v>
      </c>
      <c r="AE99" s="4"/>
      <c r="AF99" s="4">
        <f t="shared" si="11"/>
        <v>207.36315923999999</v>
      </c>
      <c r="AG99" s="4">
        <f t="shared" si="12"/>
        <v>207.36315923999999</v>
      </c>
      <c r="AH99" s="4">
        <f t="shared" si="13"/>
        <v>207.36315923999999</v>
      </c>
      <c r="AM99" s="7"/>
      <c r="AN99" s="7"/>
      <c r="AO99" s="4"/>
      <c r="AP99" s="4"/>
      <c r="AQ99" s="4"/>
    </row>
    <row r="100" spans="1:70" x14ac:dyDescent="0.2">
      <c r="A100" s="1">
        <v>44166</v>
      </c>
      <c r="B100" t="s">
        <v>80</v>
      </c>
      <c r="C100" t="s">
        <v>288</v>
      </c>
      <c r="D100">
        <v>69</v>
      </c>
      <c r="E100">
        <v>1</v>
      </c>
      <c r="F100">
        <v>1</v>
      </c>
      <c r="G100" t="s">
        <v>60</v>
      </c>
      <c r="H100" t="s">
        <v>61</v>
      </c>
      <c r="I100">
        <v>3.3399999999999999E-2</v>
      </c>
      <c r="J100">
        <v>0.71299999999999997</v>
      </c>
      <c r="K100">
        <v>3.3</v>
      </c>
      <c r="L100" t="s">
        <v>62</v>
      </c>
      <c r="M100" t="s">
        <v>63</v>
      </c>
      <c r="N100">
        <v>0.154</v>
      </c>
      <c r="O100">
        <v>2.86</v>
      </c>
      <c r="P100">
        <v>160</v>
      </c>
      <c r="R100" s="4">
        <v>1</v>
      </c>
      <c r="S100" s="4">
        <v>2</v>
      </c>
      <c r="T100" s="4" t="s">
        <v>234</v>
      </c>
      <c r="U100" s="4">
        <f t="shared" si="6"/>
        <v>8.3765277144999981</v>
      </c>
      <c r="V100" s="4">
        <f t="shared" si="9"/>
        <v>8.3765277144999981</v>
      </c>
      <c r="W100" s="4">
        <f t="shared" si="10"/>
        <v>8.3765277144999981</v>
      </c>
      <c r="X100" s="5"/>
      <c r="Y100" s="5"/>
      <c r="Z100" s="7">
        <f>ABS(100*ABS(W100-W94)/AVERAGE(W100,W94))</f>
        <v>4.3102782513516527</v>
      </c>
      <c r="AA100" s="7" t="str">
        <f>IF(W100&gt;10, (IF((AND(Z100&gt;=0,Z100&lt;=20)=TRUE),"PASS","FAIL")),(IF((AND(Z100&gt;=0,Z100&lt;=50)=TRUE),"PASS","FAIL")))</f>
        <v>PASS</v>
      </c>
      <c r="AB100" s="7"/>
      <c r="AC100" s="7"/>
      <c r="AD100" s="4">
        <v>1</v>
      </c>
      <c r="AE100" s="4"/>
      <c r="AF100" s="4">
        <f t="shared" si="11"/>
        <v>169.85048403999994</v>
      </c>
      <c r="AG100" s="4">
        <f t="shared" si="12"/>
        <v>169.85048403999994</v>
      </c>
      <c r="AH100" s="4">
        <f t="shared" si="13"/>
        <v>169.85048403999994</v>
      </c>
      <c r="AI100" s="5"/>
      <c r="AJ100" s="5"/>
      <c r="AK100" s="7">
        <f>ABS(100*ABS(AH100-AH94)/AVERAGE(AH100,AH94))</f>
        <v>17.313818903773296</v>
      </c>
      <c r="AL100" s="7" t="str">
        <f>IF(AH100&gt;10, (IF((AND(AK100&gt;=0,AK100&lt;=20)=TRUE),"PASS","FAIL")),(IF((AND(AK100&gt;=0,AK100&lt;=50)=TRUE),"PASS","FAIL")))</f>
        <v>PASS</v>
      </c>
      <c r="AM100" s="7"/>
      <c r="AN100" s="7"/>
      <c r="AO100" s="4"/>
      <c r="AP100" s="4"/>
      <c r="AQ100" s="4"/>
    </row>
    <row r="101" spans="1:70" x14ac:dyDescent="0.2">
      <c r="A101" s="1">
        <v>44166</v>
      </c>
      <c r="B101" t="s">
        <v>80</v>
      </c>
      <c r="C101" t="s">
        <v>289</v>
      </c>
      <c r="D101">
        <v>70</v>
      </c>
      <c r="E101">
        <v>1</v>
      </c>
      <c r="F101">
        <v>1</v>
      </c>
      <c r="G101" t="s">
        <v>60</v>
      </c>
      <c r="H101" t="s">
        <v>61</v>
      </c>
      <c r="I101">
        <v>9.2399999999999996E-2</v>
      </c>
      <c r="J101">
        <v>1.95</v>
      </c>
      <c r="K101">
        <v>36.799999999999997</v>
      </c>
      <c r="L101" t="s">
        <v>62</v>
      </c>
      <c r="M101" t="s">
        <v>63</v>
      </c>
      <c r="N101">
        <v>0.34499999999999997</v>
      </c>
      <c r="O101">
        <v>6.23</v>
      </c>
      <c r="P101">
        <v>458</v>
      </c>
      <c r="R101" s="4">
        <v>1</v>
      </c>
      <c r="S101" s="4">
        <v>2</v>
      </c>
      <c r="T101" s="4" t="s">
        <v>234</v>
      </c>
      <c r="U101" s="4">
        <f t="shared" si="6"/>
        <v>45.382176249999993</v>
      </c>
      <c r="V101" s="4">
        <f t="shared" si="9"/>
        <v>45.382176249999993</v>
      </c>
      <c r="W101" s="4">
        <f t="shared" si="10"/>
        <v>45.382176249999993</v>
      </c>
      <c r="X101" s="5"/>
      <c r="Y101" s="5"/>
      <c r="Z101" s="7"/>
      <c r="AA101" s="7"/>
      <c r="AB101" s="7">
        <f>100*((W101*10250)-(W99*10000))/(1000*250)</f>
        <v>98.403292825000023</v>
      </c>
      <c r="AC101" s="7" t="str">
        <f>IF(W101&gt;30, (IF((AND(AB101&gt;=80,AB101&lt;=120)=TRUE),"PASS","FAIL")),(IF((AND(AB101&gt;=50,AB101&lt;=150)=TRUE),"PASS","FAIL")))</f>
        <v>PASS</v>
      </c>
      <c r="AD101" s="4">
        <v>1</v>
      </c>
      <c r="AE101" s="4"/>
      <c r="AF101" s="4">
        <f t="shared" si="11"/>
        <v>492.49964570999998</v>
      </c>
      <c r="AG101" s="4">
        <f t="shared" si="12"/>
        <v>492.49964570999998</v>
      </c>
      <c r="AH101" s="4">
        <f t="shared" si="13"/>
        <v>492.49964570999998</v>
      </c>
      <c r="AI101" s="5"/>
      <c r="AJ101" s="5"/>
      <c r="AK101" s="7"/>
      <c r="AL101" s="7"/>
      <c r="AM101" s="7">
        <f>100*((AH101*10250)-(AH99*10000))/(10000*250)</f>
        <v>118.97959104509999</v>
      </c>
      <c r="AN101" s="7" t="str">
        <f>IF(AH101&gt;30, (IF((AND(AM101&gt;=80,AM101&lt;=120)=TRUE),"PASS","FAIL")),(IF((AND(AM101&gt;=50,AM101&lt;=150)=TRUE),"PASS","FAIL")))</f>
        <v>PASS</v>
      </c>
      <c r="AO101" s="4"/>
      <c r="AP101" s="4"/>
      <c r="AQ101" s="4"/>
    </row>
    <row r="102" spans="1:70" x14ac:dyDescent="0.2">
      <c r="A102" s="1">
        <v>44166</v>
      </c>
      <c r="B102" t="s">
        <v>80</v>
      </c>
      <c r="C102" t="s">
        <v>53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0.28199999999999997</v>
      </c>
      <c r="J102">
        <v>5.34</v>
      </c>
      <c r="K102">
        <v>139</v>
      </c>
      <c r="L102" t="s">
        <v>62</v>
      </c>
      <c r="M102" t="s">
        <v>63</v>
      </c>
      <c r="N102">
        <v>0.874</v>
      </c>
      <c r="O102">
        <v>15.6</v>
      </c>
      <c r="P102">
        <v>1260</v>
      </c>
      <c r="Q102" s="4"/>
      <c r="R102" s="4">
        <v>1</v>
      </c>
      <c r="S102" s="4">
        <v>2</v>
      </c>
      <c r="T102" s="4" t="s">
        <v>234</v>
      </c>
      <c r="U102" s="4">
        <f t="shared" si="6"/>
        <v>152.60768979999997</v>
      </c>
      <c r="V102" s="4">
        <f t="shared" si="9"/>
        <v>152.60768979999997</v>
      </c>
      <c r="W102" s="4">
        <f t="shared" si="10"/>
        <v>152.60768979999997</v>
      </c>
      <c r="X102" s="4"/>
      <c r="Y102" s="4"/>
      <c r="Z102" s="7"/>
      <c r="AA102" s="7"/>
      <c r="AB102" s="7"/>
      <c r="AC102" s="7"/>
      <c r="AD102" s="4">
        <v>1</v>
      </c>
      <c r="AE102" s="4"/>
      <c r="AF102" s="4">
        <f t="shared" si="11"/>
        <v>1468.373124</v>
      </c>
      <c r="AG102" s="4">
        <f t="shared" si="12"/>
        <v>1468.373124</v>
      </c>
      <c r="AH102" s="4">
        <f t="shared" si="13"/>
        <v>1468.373124</v>
      </c>
      <c r="AI102" s="4"/>
      <c r="AJ102" s="4"/>
      <c r="AK102" s="7"/>
      <c r="AL102" s="7"/>
      <c r="AM102" s="7"/>
      <c r="AN102" s="7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x14ac:dyDescent="0.2">
      <c r="A103" s="1">
        <v>44166</v>
      </c>
      <c r="B103" t="s">
        <v>80</v>
      </c>
      <c r="C103" t="s">
        <v>53</v>
      </c>
      <c r="D103">
        <v>1</v>
      </c>
      <c r="E103">
        <v>1</v>
      </c>
      <c r="F103">
        <v>1</v>
      </c>
      <c r="G103" t="s">
        <v>60</v>
      </c>
      <c r="H103" t="s">
        <v>61</v>
      </c>
      <c r="I103">
        <v>0.28000000000000003</v>
      </c>
      <c r="J103">
        <v>5.23</v>
      </c>
      <c r="K103">
        <v>135</v>
      </c>
      <c r="L103" t="s">
        <v>62</v>
      </c>
      <c r="M103" t="s">
        <v>63</v>
      </c>
      <c r="N103">
        <v>0.90300000000000002</v>
      </c>
      <c r="O103">
        <v>16</v>
      </c>
      <c r="P103">
        <v>1300</v>
      </c>
      <c r="Q103" s="4"/>
      <c r="R103" s="4">
        <v>1</v>
      </c>
      <c r="S103" s="4">
        <v>2</v>
      </c>
      <c r="T103" s="4" t="s">
        <v>234</v>
      </c>
      <c r="U103" s="4">
        <f t="shared" si="6"/>
        <v>148.99471945000002</v>
      </c>
      <c r="V103" s="4">
        <f t="shared" si="9"/>
        <v>148.99471945000002</v>
      </c>
      <c r="W103" s="4">
        <f t="shared" si="10"/>
        <v>148.99471945000002</v>
      </c>
      <c r="X103" s="5"/>
      <c r="Y103" s="5"/>
      <c r="Z103" s="7"/>
      <c r="AA103" s="7"/>
      <c r="AB103" s="7"/>
      <c r="AC103" s="7"/>
      <c r="AD103" s="4">
        <v>1</v>
      </c>
      <c r="AE103" s="4"/>
      <c r="AF103" s="4">
        <f t="shared" si="11"/>
        <v>1512.6115</v>
      </c>
      <c r="AG103" s="4">
        <f t="shared" si="12"/>
        <v>1512.6115</v>
      </c>
      <c r="AH103" s="4">
        <f t="shared" si="13"/>
        <v>1512.6115</v>
      </c>
      <c r="AI103" s="5"/>
      <c r="AJ103" s="5"/>
      <c r="AK103" s="7"/>
      <c r="AL103" s="7"/>
      <c r="AM103" s="7"/>
      <c r="AN103" s="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x14ac:dyDescent="0.2">
      <c r="A104" s="1">
        <v>44166</v>
      </c>
      <c r="B104" t="s">
        <v>80</v>
      </c>
      <c r="C104" t="s">
        <v>54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0.19</v>
      </c>
      <c r="J104">
        <v>3.73</v>
      </c>
      <c r="K104">
        <v>88.4</v>
      </c>
      <c r="L104" t="s">
        <v>62</v>
      </c>
      <c r="M104" t="s">
        <v>63</v>
      </c>
      <c r="N104">
        <v>0.63100000000000001</v>
      </c>
      <c r="O104">
        <v>11.3</v>
      </c>
      <c r="P104">
        <v>896</v>
      </c>
      <c r="Q104" s="4"/>
      <c r="R104" s="4">
        <v>1</v>
      </c>
      <c r="S104" s="4">
        <v>2</v>
      </c>
      <c r="T104" s="4" t="s">
        <v>234</v>
      </c>
      <c r="U104" s="4">
        <f t="shared" si="6"/>
        <v>100.62169945000001</v>
      </c>
      <c r="V104" s="4">
        <f t="shared" si="9"/>
        <v>100.62169945000001</v>
      </c>
      <c r="W104" s="4">
        <f t="shared" si="10"/>
        <v>100.62169945000001</v>
      </c>
      <c r="X104" s="5"/>
      <c r="Y104" s="5"/>
      <c r="Z104" s="7"/>
      <c r="AA104" s="7"/>
      <c r="AB104" s="4"/>
      <c r="AC104" s="4"/>
      <c r="AD104" s="4">
        <v>1</v>
      </c>
      <c r="AE104" s="4"/>
      <c r="AF104" s="4">
        <f t="shared" si="11"/>
        <v>1006.147161</v>
      </c>
      <c r="AG104" s="4">
        <f>IF(R104=1,AF104,(AF104-379))</f>
        <v>1006.147161</v>
      </c>
      <c r="AH104" s="4">
        <f>IF(R104=1,AF104,(AG104*R104))</f>
        <v>1006.147161</v>
      </c>
      <c r="AI104" s="5"/>
      <c r="AJ104" s="5"/>
      <c r="AK104" s="7"/>
      <c r="AL104" s="7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x14ac:dyDescent="0.2">
      <c r="A105" s="1">
        <v>44166</v>
      </c>
      <c r="B105" t="s">
        <v>80</v>
      </c>
      <c r="C105" t="s">
        <v>54</v>
      </c>
      <c r="D105">
        <v>3</v>
      </c>
      <c r="E105">
        <v>1</v>
      </c>
      <c r="F105">
        <v>1</v>
      </c>
      <c r="G105" t="s">
        <v>60</v>
      </c>
      <c r="H105" t="s">
        <v>61</v>
      </c>
      <c r="I105">
        <v>0.191</v>
      </c>
      <c r="J105">
        <v>3.82</v>
      </c>
      <c r="K105">
        <v>91.3</v>
      </c>
      <c r="L105" t="s">
        <v>62</v>
      </c>
      <c r="M105" t="s">
        <v>63</v>
      </c>
      <c r="N105">
        <v>0.63100000000000001</v>
      </c>
      <c r="O105">
        <v>11.2</v>
      </c>
      <c r="P105">
        <v>892</v>
      </c>
      <c r="Q105" s="4"/>
      <c r="R105" s="4">
        <v>1</v>
      </c>
      <c r="S105" s="4">
        <v>2</v>
      </c>
      <c r="T105" s="4" t="s">
        <v>234</v>
      </c>
      <c r="U105" s="4">
        <f t="shared" ref="U105:U168" si="14">(0.3705*J105^2)+(28.929*J105)-12.4382</f>
        <v>103.47706419999999</v>
      </c>
      <c r="V105" s="4">
        <f t="shared" si="9"/>
        <v>103.47706419999999</v>
      </c>
      <c r="W105" s="4">
        <f t="shared" si="10"/>
        <v>103.47706419999999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 t="shared" si="11"/>
        <v>995.68807600000002</v>
      </c>
      <c r="AG105" s="4">
        <f>IF(R105=1,AF105,(AF105-379))</f>
        <v>995.68807600000002</v>
      </c>
      <c r="AH105" s="4">
        <f>IF(R105=1,AF105,(AG105*R105))</f>
        <v>995.68807600000002</v>
      </c>
      <c r="AI105" s="5"/>
      <c r="AJ105" s="5"/>
      <c r="AK105" s="4"/>
      <c r="AL105" s="4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x14ac:dyDescent="0.2">
      <c r="A106" s="1">
        <v>44166</v>
      </c>
      <c r="B106" t="s">
        <v>80</v>
      </c>
      <c r="C106" t="s">
        <v>55</v>
      </c>
      <c r="D106">
        <v>5</v>
      </c>
      <c r="E106">
        <v>1</v>
      </c>
      <c r="F106">
        <v>1</v>
      </c>
      <c r="G106" t="s">
        <v>60</v>
      </c>
      <c r="H106" t="s">
        <v>61</v>
      </c>
      <c r="I106">
        <v>9.9099999999999994E-2</v>
      </c>
      <c r="J106">
        <v>2.1</v>
      </c>
      <c r="K106">
        <v>40.9</v>
      </c>
      <c r="L106" t="s">
        <v>62</v>
      </c>
      <c r="M106" t="s">
        <v>63</v>
      </c>
      <c r="N106">
        <v>0.35399999999999998</v>
      </c>
      <c r="O106">
        <v>6.33</v>
      </c>
      <c r="P106">
        <v>467</v>
      </c>
      <c r="R106" s="4">
        <v>1</v>
      </c>
      <c r="S106" s="4">
        <v>2</v>
      </c>
      <c r="T106" s="4" t="s">
        <v>234</v>
      </c>
      <c r="U106" s="4">
        <f t="shared" si="14"/>
        <v>49.946604999999998</v>
      </c>
      <c r="V106" s="4">
        <f t="shared" ref="V106:V169" si="15">IF(R106=1,U106,(U106-6.2))</f>
        <v>49.946604999999998</v>
      </c>
      <c r="W106" s="4">
        <f t="shared" ref="W106:W169" si="16">IF(R106=1,V106,(V106*R106))</f>
        <v>49.946604999999998</v>
      </c>
      <c r="X106" s="5"/>
      <c r="Y106" s="5"/>
      <c r="Z106" s="7"/>
      <c r="AA106" s="7"/>
      <c r="AB106" s="5"/>
      <c r="AC106" s="5"/>
      <c r="AD106" s="4">
        <v>1</v>
      </c>
      <c r="AE106" s="4"/>
      <c r="AF106" s="4">
        <f t="shared" ref="AF106:AF169" si="17">(0.6599*O106^2)+(89.7431* O106)-92.2125</f>
        <v>502.30279010999993</v>
      </c>
      <c r="AG106" s="4">
        <f t="shared" si="12"/>
        <v>502.30279010999993</v>
      </c>
      <c r="AH106" s="4">
        <f t="shared" si="13"/>
        <v>502.30279010999993</v>
      </c>
      <c r="AI106" s="5"/>
      <c r="AJ106" s="5"/>
      <c r="AK106" s="7"/>
      <c r="AL106" s="7"/>
      <c r="AM106" s="5"/>
      <c r="AN106" s="5"/>
      <c r="AO106" s="4"/>
      <c r="AP106" s="4"/>
      <c r="AQ106" s="4"/>
    </row>
    <row r="107" spans="1:70" x14ac:dyDescent="0.2">
      <c r="A107" s="1">
        <v>44166</v>
      </c>
      <c r="B107" t="s">
        <v>80</v>
      </c>
      <c r="C107" t="s">
        <v>55</v>
      </c>
      <c r="D107">
        <v>5</v>
      </c>
      <c r="E107">
        <v>1</v>
      </c>
      <c r="F107">
        <v>1</v>
      </c>
      <c r="G107" t="s">
        <v>60</v>
      </c>
      <c r="H107" t="s">
        <v>61</v>
      </c>
      <c r="I107">
        <v>9.9599999999999994E-2</v>
      </c>
      <c r="J107">
        <v>2.12</v>
      </c>
      <c r="K107">
        <v>41.5</v>
      </c>
      <c r="L107" t="s">
        <v>62</v>
      </c>
      <c r="M107" t="s">
        <v>63</v>
      </c>
      <c r="N107">
        <v>0.35899999999999999</v>
      </c>
      <c r="O107">
        <v>6.42</v>
      </c>
      <c r="P107">
        <v>475</v>
      </c>
      <c r="R107" s="4">
        <v>1</v>
      </c>
      <c r="S107" s="4">
        <v>2</v>
      </c>
      <c r="T107" s="4" t="s">
        <v>234</v>
      </c>
      <c r="U107" s="4">
        <f t="shared" si="14"/>
        <v>50.556455199999995</v>
      </c>
      <c r="V107" s="4">
        <f t="shared" si="15"/>
        <v>50.556455199999995</v>
      </c>
      <c r="W107" s="4">
        <f t="shared" si="16"/>
        <v>50.556455199999995</v>
      </c>
      <c r="Z107" s="7"/>
      <c r="AA107" s="7"/>
      <c r="AD107" s="4">
        <v>1</v>
      </c>
      <c r="AE107" s="4"/>
      <c r="AF107" s="4">
        <f t="shared" si="17"/>
        <v>511.13690436000002</v>
      </c>
      <c r="AG107" s="4">
        <f t="shared" si="12"/>
        <v>511.13690436000002</v>
      </c>
      <c r="AH107" s="4">
        <f t="shared" si="13"/>
        <v>511.13690436000002</v>
      </c>
      <c r="AK107" s="7"/>
      <c r="AL107" s="7"/>
      <c r="AO107" s="4"/>
      <c r="AP107" s="4"/>
      <c r="AQ107" s="4"/>
    </row>
    <row r="108" spans="1:70" x14ac:dyDescent="0.2">
      <c r="A108" s="1">
        <v>44166</v>
      </c>
      <c r="B108" t="s">
        <v>80</v>
      </c>
      <c r="C108" t="s">
        <v>52</v>
      </c>
      <c r="D108">
        <v>7</v>
      </c>
      <c r="E108">
        <v>1</v>
      </c>
      <c r="F108">
        <v>1</v>
      </c>
      <c r="G108" t="s">
        <v>60</v>
      </c>
      <c r="H108" t="s">
        <v>61</v>
      </c>
      <c r="I108">
        <v>5.21E-2</v>
      </c>
      <c r="J108">
        <v>1.22</v>
      </c>
      <c r="K108">
        <v>16.600000000000001</v>
      </c>
      <c r="L108" t="s">
        <v>62</v>
      </c>
      <c r="M108" t="s">
        <v>63</v>
      </c>
      <c r="N108">
        <v>0.17699999999999999</v>
      </c>
      <c r="O108">
        <v>3.25</v>
      </c>
      <c r="P108">
        <v>195</v>
      </c>
      <c r="R108" s="4">
        <v>1</v>
      </c>
      <c r="S108" s="4">
        <v>2</v>
      </c>
      <c r="T108" s="4" t="s">
        <v>234</v>
      </c>
      <c r="U108" s="4">
        <f t="shared" si="14"/>
        <v>23.406632199999997</v>
      </c>
      <c r="V108" s="4">
        <f t="shared" si="15"/>
        <v>23.406632199999997</v>
      </c>
      <c r="W108" s="4">
        <f t="shared" si="16"/>
        <v>23.406632199999997</v>
      </c>
      <c r="X108" s="5">
        <f>100*(W108-25)/25</f>
        <v>-6.3734712000000115</v>
      </c>
      <c r="Y108" s="5" t="str">
        <f>IF((ABS(X108))&lt;=20,"PASS","FAIL")</f>
        <v>PASS</v>
      </c>
      <c r="AB108" s="7"/>
      <c r="AC108" s="7"/>
      <c r="AD108" s="4">
        <v>1</v>
      </c>
      <c r="AE108" s="4"/>
      <c r="AF108" s="4">
        <f t="shared" si="17"/>
        <v>206.42276875000002</v>
      </c>
      <c r="AG108" s="4">
        <f t="shared" si="12"/>
        <v>206.42276875000002</v>
      </c>
      <c r="AH108" s="4">
        <f t="shared" si="13"/>
        <v>206.42276875000002</v>
      </c>
      <c r="AI108" s="5">
        <f>100*(AH108-250)/250</f>
        <v>-17.430892499999995</v>
      </c>
      <c r="AJ108" s="5" t="str">
        <f>IF((ABS(AI108))&lt;=20,"PASS","FAIL")</f>
        <v>PASS</v>
      </c>
      <c r="AM108" s="7"/>
      <c r="AN108" s="7"/>
      <c r="AO108" s="4"/>
      <c r="AP108" s="4"/>
      <c r="AQ108" s="4"/>
    </row>
    <row r="109" spans="1:70" x14ac:dyDescent="0.2">
      <c r="A109" s="1">
        <v>44166</v>
      </c>
      <c r="B109" t="s">
        <v>80</v>
      </c>
      <c r="C109" t="s">
        <v>52</v>
      </c>
      <c r="D109">
        <v>7</v>
      </c>
      <c r="E109">
        <v>1</v>
      </c>
      <c r="F109">
        <v>1</v>
      </c>
      <c r="G109" t="s">
        <v>60</v>
      </c>
      <c r="H109" t="s">
        <v>61</v>
      </c>
      <c r="I109">
        <v>5.1799999999999999E-2</v>
      </c>
      <c r="J109">
        <v>1.18</v>
      </c>
      <c r="K109">
        <v>15.6</v>
      </c>
      <c r="L109" t="s">
        <v>62</v>
      </c>
      <c r="M109" t="s">
        <v>63</v>
      </c>
      <c r="N109">
        <v>0.19</v>
      </c>
      <c r="O109">
        <v>3.45</v>
      </c>
      <c r="P109">
        <v>213</v>
      </c>
      <c r="R109" s="4">
        <v>1</v>
      </c>
      <c r="S109" s="4">
        <v>2</v>
      </c>
      <c r="T109" s="4" t="s">
        <v>234</v>
      </c>
      <c r="U109" s="4">
        <f t="shared" si="14"/>
        <v>22.213904199999995</v>
      </c>
      <c r="V109" s="4">
        <f t="shared" si="15"/>
        <v>22.213904199999995</v>
      </c>
      <c r="W109" s="4">
        <f t="shared" si="16"/>
        <v>22.213904199999995</v>
      </c>
      <c r="X109" s="5">
        <f>100*(W109-25)/25</f>
        <v>-11.14438320000002</v>
      </c>
      <c r="Y109" s="5" t="str">
        <f>IF((ABS(X109))&lt;=20,"PASS","FAIL")</f>
        <v>PASS</v>
      </c>
      <c r="Z109" s="7"/>
      <c r="AA109" s="7"/>
      <c r="AD109" s="4">
        <v>1</v>
      </c>
      <c r="AE109" s="4"/>
      <c r="AF109" s="4">
        <f t="shared" si="17"/>
        <v>225.25565474999999</v>
      </c>
      <c r="AG109" s="4">
        <f t="shared" si="12"/>
        <v>225.25565474999999</v>
      </c>
      <c r="AH109" s="4">
        <f t="shared" si="13"/>
        <v>225.25565474999999</v>
      </c>
      <c r="AI109" s="5">
        <f>100*(AH109-250)/250</f>
        <v>-9.8977381000000033</v>
      </c>
      <c r="AJ109" s="5" t="str">
        <f>IF((ABS(AI109))&lt;=20,"PASS","FAIL")</f>
        <v>PASS</v>
      </c>
      <c r="AK109" s="7"/>
      <c r="AL109" s="7"/>
      <c r="AO109" s="4"/>
      <c r="AP109" s="4"/>
      <c r="AQ109" s="4"/>
    </row>
    <row r="110" spans="1:70" x14ac:dyDescent="0.2">
      <c r="A110" s="1">
        <v>44166</v>
      </c>
      <c r="B110" t="s">
        <v>80</v>
      </c>
      <c r="C110" t="s">
        <v>56</v>
      </c>
      <c r="D110">
        <v>9</v>
      </c>
      <c r="E110">
        <v>1</v>
      </c>
      <c r="F110">
        <v>1</v>
      </c>
      <c r="G110" t="s">
        <v>60</v>
      </c>
      <c r="H110" t="s">
        <v>61</v>
      </c>
      <c r="I110">
        <v>3.32E-2</v>
      </c>
      <c r="J110">
        <v>0.73499999999999999</v>
      </c>
      <c r="K110">
        <v>3.89</v>
      </c>
      <c r="L110" t="s">
        <v>62</v>
      </c>
      <c r="M110" t="s">
        <v>63</v>
      </c>
      <c r="N110">
        <v>0.11799999999999999</v>
      </c>
      <c r="O110">
        <v>2.16</v>
      </c>
      <c r="P110">
        <v>97.9</v>
      </c>
      <c r="R110" s="4">
        <v>1</v>
      </c>
      <c r="S110" s="4">
        <v>2</v>
      </c>
      <c r="T110" s="4" t="s">
        <v>234</v>
      </c>
      <c r="U110" s="4">
        <f t="shared" si="14"/>
        <v>9.0247683624999997</v>
      </c>
      <c r="V110" s="4">
        <f t="shared" si="15"/>
        <v>9.0247683624999997</v>
      </c>
      <c r="W110" s="4">
        <f t="shared" si="16"/>
        <v>9.0247683624999997</v>
      </c>
      <c r="X110" s="5"/>
      <c r="Y110" s="5"/>
      <c r="AB110" s="7"/>
      <c r="AC110" s="7"/>
      <c r="AD110" s="4">
        <v>1</v>
      </c>
      <c r="AE110" s="4"/>
      <c r="AF110" s="4">
        <f t="shared" si="17"/>
        <v>104.71142544</v>
      </c>
      <c r="AG110" s="4">
        <f t="shared" si="12"/>
        <v>104.71142544</v>
      </c>
      <c r="AH110" s="4">
        <f t="shared" si="13"/>
        <v>104.71142544</v>
      </c>
      <c r="AI110" s="5"/>
      <c r="AJ110" s="5"/>
      <c r="AM110" s="7"/>
      <c r="AN110" s="7"/>
      <c r="AO110" s="4"/>
      <c r="AP110" s="4"/>
      <c r="AQ110" s="4"/>
    </row>
    <row r="111" spans="1:70" x14ac:dyDescent="0.2">
      <c r="A111" s="1">
        <v>44166</v>
      </c>
      <c r="B111" t="s">
        <v>80</v>
      </c>
      <c r="C111" t="s">
        <v>56</v>
      </c>
      <c r="D111">
        <v>9</v>
      </c>
      <c r="E111">
        <v>1</v>
      </c>
      <c r="F111">
        <v>1</v>
      </c>
      <c r="G111" t="s">
        <v>60</v>
      </c>
      <c r="H111" t="s">
        <v>61</v>
      </c>
      <c r="I111">
        <v>3.1399999999999997E-2</v>
      </c>
      <c r="J111">
        <v>0.68</v>
      </c>
      <c r="K111">
        <v>2.46</v>
      </c>
      <c r="L111" t="s">
        <v>62</v>
      </c>
      <c r="M111" t="s">
        <v>63</v>
      </c>
      <c r="N111">
        <v>0.114</v>
      </c>
      <c r="O111">
        <v>2.12</v>
      </c>
      <c r="P111">
        <v>94.5</v>
      </c>
      <c r="R111" s="4">
        <v>1</v>
      </c>
      <c r="S111" s="4">
        <v>2</v>
      </c>
      <c r="T111" s="4" t="s">
        <v>234</v>
      </c>
      <c r="U111" s="4">
        <f t="shared" si="14"/>
        <v>7.4048391999999996</v>
      </c>
      <c r="V111" s="4">
        <f t="shared" si="15"/>
        <v>7.4048391999999996</v>
      </c>
      <c r="W111" s="4">
        <f t="shared" si="16"/>
        <v>7.4048391999999996</v>
      </c>
      <c r="AD111" s="4">
        <v>1</v>
      </c>
      <c r="AE111" s="4"/>
      <c r="AF111" s="4">
        <f t="shared" si="17"/>
        <v>101.00872655999999</v>
      </c>
      <c r="AG111" s="4">
        <f t="shared" si="12"/>
        <v>101.00872655999999</v>
      </c>
      <c r="AH111" s="4">
        <f t="shared" si="13"/>
        <v>101.00872655999999</v>
      </c>
      <c r="AO111" s="4"/>
      <c r="AP111" s="4"/>
      <c r="AQ111" s="4"/>
    </row>
    <row r="112" spans="1:70" x14ac:dyDescent="0.2">
      <c r="A112" s="1">
        <v>44166</v>
      </c>
      <c r="B112" t="s">
        <v>80</v>
      </c>
      <c r="C112" t="s">
        <v>57</v>
      </c>
      <c r="D112">
        <v>11</v>
      </c>
      <c r="E112">
        <v>1</v>
      </c>
      <c r="F112">
        <v>1</v>
      </c>
      <c r="G112" t="s">
        <v>60</v>
      </c>
      <c r="H112" t="s">
        <v>61</v>
      </c>
      <c r="I112">
        <v>2.8199999999999999E-2</v>
      </c>
      <c r="J112">
        <v>0.53500000000000003</v>
      </c>
      <c r="K112">
        <v>-1.31</v>
      </c>
      <c r="L112" t="s">
        <v>62</v>
      </c>
      <c r="M112" t="s">
        <v>63</v>
      </c>
      <c r="N112">
        <v>8.0199999999999994E-2</v>
      </c>
      <c r="O112">
        <v>1.53</v>
      </c>
      <c r="P112">
        <v>41.3</v>
      </c>
      <c r="R112" s="4">
        <v>1</v>
      </c>
      <c r="S112" s="4">
        <v>2</v>
      </c>
      <c r="T112" s="4" t="s">
        <v>234</v>
      </c>
      <c r="U112" s="4">
        <f t="shared" si="14"/>
        <v>3.1448613625000004</v>
      </c>
      <c r="V112" s="4">
        <f t="shared" si="15"/>
        <v>3.1448613625000004</v>
      </c>
      <c r="W112" s="4">
        <f t="shared" si="16"/>
        <v>3.1448613625000004</v>
      </c>
      <c r="AD112" s="4">
        <v>1</v>
      </c>
      <c r="AE112" s="4"/>
      <c r="AF112" s="4">
        <f t="shared" si="17"/>
        <v>46.639202909999995</v>
      </c>
      <c r="AG112" s="4">
        <f t="shared" si="12"/>
        <v>46.639202909999995</v>
      </c>
      <c r="AH112" s="4">
        <f t="shared" si="13"/>
        <v>46.639202909999995</v>
      </c>
      <c r="AO112" s="4"/>
      <c r="AP112" s="4"/>
      <c r="AQ112" s="4"/>
    </row>
    <row r="113" spans="1:70" x14ac:dyDescent="0.2">
      <c r="A113" s="1">
        <v>44166</v>
      </c>
      <c r="B113" t="s">
        <v>80</v>
      </c>
      <c r="C113" t="s">
        <v>57</v>
      </c>
      <c r="D113">
        <v>11</v>
      </c>
      <c r="E113">
        <v>1</v>
      </c>
      <c r="F113">
        <v>1</v>
      </c>
      <c r="G113" t="s">
        <v>60</v>
      </c>
      <c r="H113" t="s">
        <v>61</v>
      </c>
      <c r="I113">
        <v>2.8299999999999999E-2</v>
      </c>
      <c r="J113">
        <v>0.52700000000000002</v>
      </c>
      <c r="K113">
        <v>-1.52</v>
      </c>
      <c r="L113" t="s">
        <v>62</v>
      </c>
      <c r="M113" t="s">
        <v>63</v>
      </c>
      <c r="N113">
        <v>8.0399999999999999E-2</v>
      </c>
      <c r="O113">
        <v>1.52</v>
      </c>
      <c r="P113">
        <v>40.299999999999997</v>
      </c>
      <c r="R113" s="4">
        <v>1</v>
      </c>
      <c r="S113" s="4">
        <v>2</v>
      </c>
      <c r="T113" s="4" t="s">
        <v>234</v>
      </c>
      <c r="U113" s="4">
        <f t="shared" si="14"/>
        <v>2.9102815944999989</v>
      </c>
      <c r="V113" s="4">
        <f t="shared" si="15"/>
        <v>2.9102815944999989</v>
      </c>
      <c r="W113" s="4">
        <f t="shared" si="16"/>
        <v>2.9102815944999989</v>
      </c>
      <c r="AD113" s="4">
        <v>1</v>
      </c>
      <c r="AE113" s="4"/>
      <c r="AF113" s="4">
        <f t="shared" si="17"/>
        <v>45.721644959999992</v>
      </c>
      <c r="AG113" s="4">
        <f t="shared" si="12"/>
        <v>45.721644959999992</v>
      </c>
      <c r="AH113" s="4">
        <f t="shared" si="13"/>
        <v>45.721644959999992</v>
      </c>
      <c r="AO113" s="4"/>
      <c r="AP113" s="4"/>
      <c r="AQ113" s="4"/>
    </row>
    <row r="114" spans="1:70" x14ac:dyDescent="0.2">
      <c r="A114" s="1">
        <v>44166</v>
      </c>
      <c r="B114" t="s">
        <v>80</v>
      </c>
      <c r="C114" t="s">
        <v>58</v>
      </c>
      <c r="D114">
        <v>13</v>
      </c>
      <c r="E114">
        <v>1</v>
      </c>
      <c r="F114">
        <v>1</v>
      </c>
      <c r="G114" t="s">
        <v>60</v>
      </c>
      <c r="H114" t="s">
        <v>61</v>
      </c>
      <c r="I114">
        <v>3.09E-2</v>
      </c>
      <c r="J114">
        <v>0.59399999999999997</v>
      </c>
      <c r="K114">
        <v>0.215</v>
      </c>
      <c r="L114" t="s">
        <v>62</v>
      </c>
      <c r="M114" t="s">
        <v>63</v>
      </c>
      <c r="N114">
        <v>6.6799999999999998E-2</v>
      </c>
      <c r="O114">
        <v>1.2</v>
      </c>
      <c r="P114">
        <v>12.1</v>
      </c>
      <c r="R114" s="4">
        <v>1</v>
      </c>
      <c r="S114" s="4">
        <v>2</v>
      </c>
      <c r="T114" s="4" t="s">
        <v>234</v>
      </c>
      <c r="U114" s="4">
        <f t="shared" si="14"/>
        <v>4.8763517379999985</v>
      </c>
      <c r="V114" s="4">
        <f t="shared" si="15"/>
        <v>4.8763517379999985</v>
      </c>
      <c r="W114" s="4">
        <f t="shared" si="16"/>
        <v>4.8763517379999985</v>
      </c>
      <c r="X114" s="5"/>
      <c r="Y114" s="5"/>
      <c r="Z114" s="7"/>
      <c r="AA114" s="7"/>
      <c r="AD114" s="4">
        <v>1</v>
      </c>
      <c r="AE114" s="4"/>
      <c r="AF114" s="4">
        <f t="shared" si="17"/>
        <v>16.42947599999998</v>
      </c>
      <c r="AG114" s="4">
        <f t="shared" si="12"/>
        <v>16.42947599999998</v>
      </c>
      <c r="AH114" s="4">
        <f t="shared" si="13"/>
        <v>16.42947599999998</v>
      </c>
      <c r="AI114" s="5"/>
      <c r="AJ114" s="5"/>
      <c r="AK114" s="7"/>
      <c r="AL114" s="7"/>
      <c r="AO114" s="4"/>
      <c r="AP114" s="4"/>
      <c r="AQ114" s="4"/>
    </row>
    <row r="115" spans="1:70" x14ac:dyDescent="0.2">
      <c r="A115" s="1">
        <v>44166</v>
      </c>
      <c r="B115" t="s">
        <v>80</v>
      </c>
      <c r="C115" t="s">
        <v>58</v>
      </c>
      <c r="D115">
        <v>13</v>
      </c>
      <c r="E115">
        <v>1</v>
      </c>
      <c r="F115">
        <v>1</v>
      </c>
      <c r="G115" t="s">
        <v>60</v>
      </c>
      <c r="H115" t="s">
        <v>61</v>
      </c>
      <c r="I115">
        <v>2.9499999999999998E-2</v>
      </c>
      <c r="J115">
        <v>0.53500000000000003</v>
      </c>
      <c r="K115">
        <v>-1.32</v>
      </c>
      <c r="L115" t="s">
        <v>62</v>
      </c>
      <c r="M115" t="s">
        <v>63</v>
      </c>
      <c r="N115">
        <v>6.5100000000000005E-2</v>
      </c>
      <c r="O115">
        <v>1.24</v>
      </c>
      <c r="P115">
        <v>15.7</v>
      </c>
      <c r="R115" s="4">
        <v>1</v>
      </c>
      <c r="S115" s="4">
        <v>2</v>
      </c>
      <c r="T115" s="4" t="s">
        <v>234</v>
      </c>
      <c r="U115" s="4">
        <f t="shared" si="14"/>
        <v>3.1448613625000004</v>
      </c>
      <c r="V115" s="4">
        <f t="shared" si="15"/>
        <v>3.1448613625000004</v>
      </c>
      <c r="W115" s="4">
        <f t="shared" si="16"/>
        <v>3.1448613625000004</v>
      </c>
      <c r="AD115" s="4">
        <v>1</v>
      </c>
      <c r="AE115" s="4"/>
      <c r="AF115" s="4">
        <f t="shared" si="17"/>
        <v>20.083606239999995</v>
      </c>
      <c r="AG115" s="4">
        <f t="shared" si="12"/>
        <v>20.083606239999995</v>
      </c>
      <c r="AH115" s="4">
        <f t="shared" si="13"/>
        <v>20.083606239999995</v>
      </c>
      <c r="AO115" s="4"/>
      <c r="AP115" s="4"/>
      <c r="AQ115" s="4"/>
    </row>
    <row r="116" spans="1:70" x14ac:dyDescent="0.2">
      <c r="A116" s="1">
        <v>44166</v>
      </c>
      <c r="B116" t="s">
        <v>80</v>
      </c>
      <c r="C116" t="s">
        <v>59</v>
      </c>
      <c r="D116">
        <v>15</v>
      </c>
      <c r="E116">
        <v>1</v>
      </c>
      <c r="F116">
        <v>1</v>
      </c>
      <c r="G116" t="s">
        <v>60</v>
      </c>
      <c r="H116" t="s">
        <v>61</v>
      </c>
      <c r="I116">
        <v>2.8899999999999999E-2</v>
      </c>
      <c r="J116">
        <v>0.54900000000000004</v>
      </c>
      <c r="K116">
        <v>-0.96299999999999997</v>
      </c>
      <c r="L116" t="s">
        <v>62</v>
      </c>
      <c r="M116" t="s">
        <v>63</v>
      </c>
      <c r="N116">
        <v>5.9499999999999997E-2</v>
      </c>
      <c r="O116">
        <v>1.1399999999999999</v>
      </c>
      <c r="P116">
        <v>6.5</v>
      </c>
      <c r="R116" s="4">
        <v>1</v>
      </c>
      <c r="S116" s="4">
        <v>2</v>
      </c>
      <c r="T116" s="4" t="s">
        <v>234</v>
      </c>
      <c r="U116" s="4">
        <f t="shared" si="14"/>
        <v>3.5554900704999994</v>
      </c>
      <c r="V116" s="4">
        <f t="shared" si="15"/>
        <v>3.5554900704999994</v>
      </c>
      <c r="W116" s="4">
        <f t="shared" si="16"/>
        <v>3.5554900704999994</v>
      </c>
      <c r="X116" s="5"/>
      <c r="Y116" s="5"/>
      <c r="Z116" s="7"/>
      <c r="AA116" s="7"/>
      <c r="AB116" s="7"/>
      <c r="AC116" s="7"/>
      <c r="AD116" s="4">
        <v>1</v>
      </c>
      <c r="AE116" s="4"/>
      <c r="AF116" s="4">
        <f t="shared" si="17"/>
        <v>10.952240039999978</v>
      </c>
      <c r="AG116" s="4">
        <f t="shared" si="12"/>
        <v>10.952240039999978</v>
      </c>
      <c r="AH116" s="4">
        <f t="shared" si="13"/>
        <v>10.952240039999978</v>
      </c>
      <c r="AI116" s="5"/>
      <c r="AJ116" s="5"/>
      <c r="AK116" s="7"/>
      <c r="AL116" s="7"/>
      <c r="AM116" s="7"/>
      <c r="AN116" s="7"/>
      <c r="AO116" s="4"/>
      <c r="AP116" s="4"/>
      <c r="AQ116" s="4"/>
    </row>
    <row r="117" spans="1:70" x14ac:dyDescent="0.2">
      <c r="A117" s="1">
        <v>44166</v>
      </c>
      <c r="B117" t="s">
        <v>80</v>
      </c>
      <c r="C117" t="s">
        <v>59</v>
      </c>
      <c r="D117">
        <v>15</v>
      </c>
      <c r="E117">
        <v>1</v>
      </c>
      <c r="F117">
        <v>1</v>
      </c>
      <c r="G117" t="s">
        <v>60</v>
      </c>
      <c r="H117" t="s">
        <v>61</v>
      </c>
      <c r="I117">
        <v>2.87E-2</v>
      </c>
      <c r="J117">
        <v>0.54100000000000004</v>
      </c>
      <c r="K117">
        <v>-1.1499999999999999</v>
      </c>
      <c r="L117" t="s">
        <v>62</v>
      </c>
      <c r="M117" t="s">
        <v>63</v>
      </c>
      <c r="N117">
        <v>5.1900000000000002E-2</v>
      </c>
      <c r="O117">
        <v>1</v>
      </c>
      <c r="P117">
        <v>-6.12</v>
      </c>
      <c r="R117" s="4">
        <v>1</v>
      </c>
      <c r="S117" s="4">
        <v>2</v>
      </c>
      <c r="T117" s="4" t="s">
        <v>234</v>
      </c>
      <c r="U117" s="4">
        <f t="shared" si="14"/>
        <v>3.3208273105000004</v>
      </c>
      <c r="V117" s="4">
        <f t="shared" si="15"/>
        <v>3.3208273105000004</v>
      </c>
      <c r="W117" s="4">
        <f t="shared" si="16"/>
        <v>3.3208273105000004</v>
      </c>
      <c r="X117" s="5"/>
      <c r="Y117" s="5"/>
      <c r="Z117" s="7"/>
      <c r="AA117" s="7"/>
      <c r="AB117" s="7"/>
      <c r="AC117" s="7"/>
      <c r="AD117" s="4">
        <v>1</v>
      </c>
      <c r="AE117" s="4"/>
      <c r="AF117" s="4">
        <f t="shared" si="17"/>
        <v>-1.8095000000000141</v>
      </c>
      <c r="AG117" s="4">
        <f t="shared" si="12"/>
        <v>-1.8095000000000141</v>
      </c>
      <c r="AH117" s="4">
        <f t="shared" si="13"/>
        <v>-1.8095000000000141</v>
      </c>
      <c r="AI117" s="5"/>
      <c r="AJ117" s="5"/>
      <c r="AK117" s="7"/>
      <c r="AL117" s="7"/>
      <c r="AM117" s="7"/>
      <c r="AN117" s="7"/>
      <c r="AO117" s="4"/>
      <c r="AP117" s="4"/>
      <c r="AQ117" s="4"/>
    </row>
    <row r="118" spans="1:70" x14ac:dyDescent="0.2">
      <c r="A118" s="1">
        <v>44166</v>
      </c>
      <c r="B118" t="s">
        <v>80</v>
      </c>
      <c r="C118" t="s">
        <v>109</v>
      </c>
      <c r="D118" t="s">
        <v>12</v>
      </c>
      <c r="E118">
        <v>1</v>
      </c>
      <c r="F118">
        <v>1</v>
      </c>
      <c r="G118" t="s">
        <v>60</v>
      </c>
      <c r="H118" t="s">
        <v>61</v>
      </c>
      <c r="I118">
        <v>0.11799999999999999</v>
      </c>
      <c r="J118">
        <v>1.41</v>
      </c>
      <c r="K118">
        <v>21.8</v>
      </c>
      <c r="L118" t="s">
        <v>62</v>
      </c>
      <c r="M118" t="s">
        <v>63</v>
      </c>
      <c r="N118">
        <v>1.32</v>
      </c>
      <c r="O118">
        <v>22.6</v>
      </c>
      <c r="P118">
        <v>1830</v>
      </c>
      <c r="Q118" s="4">
        <f>100*O119/O118</f>
        <v>73.451327433628322</v>
      </c>
      <c r="R118" s="4">
        <v>1</v>
      </c>
      <c r="S118" s="4">
        <v>2</v>
      </c>
      <c r="T118" s="4" t="s">
        <v>234</v>
      </c>
      <c r="U118" s="4">
        <f t="shared" si="14"/>
        <v>29.088281049999992</v>
      </c>
      <c r="V118" s="4">
        <f t="shared" si="15"/>
        <v>29.088281049999992</v>
      </c>
      <c r="W118" s="4">
        <f t="shared" si="16"/>
        <v>29.088281049999992</v>
      </c>
      <c r="X118" s="5"/>
      <c r="Y118" s="5"/>
      <c r="Z118" s="7"/>
      <c r="AA118" s="7"/>
      <c r="AB118" s="4"/>
      <c r="AC118" s="4"/>
      <c r="AD118" s="4">
        <v>1</v>
      </c>
      <c r="AE118" s="4"/>
      <c r="AF118" s="4">
        <f t="shared" si="17"/>
        <v>2273.0320839999999</v>
      </c>
      <c r="AG118" s="4">
        <f>IF(R118=1,AF118,(AF118-379))</f>
        <v>2273.0320839999999</v>
      </c>
      <c r="AH118" s="4">
        <f>IF(R118=1,AF118,(AG118*R118))</f>
        <v>2273.0320839999999</v>
      </c>
      <c r="AI118" s="5"/>
      <c r="AJ118" s="5"/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2">
      <c r="A119" s="1">
        <v>44166</v>
      </c>
      <c r="B119" t="s">
        <v>80</v>
      </c>
      <c r="C119" t="s">
        <v>110</v>
      </c>
      <c r="D119" t="s">
        <v>13</v>
      </c>
      <c r="E119">
        <v>1</v>
      </c>
      <c r="F119">
        <v>1</v>
      </c>
      <c r="G119" t="s">
        <v>60</v>
      </c>
      <c r="H119" t="s">
        <v>61</v>
      </c>
      <c r="I119">
        <v>2.86</v>
      </c>
      <c r="J119">
        <v>50</v>
      </c>
      <c r="K119">
        <v>2980</v>
      </c>
      <c r="L119" t="s">
        <v>62</v>
      </c>
      <c r="M119" t="s">
        <v>63</v>
      </c>
      <c r="N119">
        <v>0.92400000000000004</v>
      </c>
      <c r="O119">
        <v>16.600000000000001</v>
      </c>
      <c r="P119">
        <v>1340</v>
      </c>
      <c r="R119" s="4">
        <v>1</v>
      </c>
      <c r="S119" s="4">
        <v>2</v>
      </c>
      <c r="T119" s="4" t="s">
        <v>234</v>
      </c>
      <c r="U119" s="4">
        <f t="shared" si="14"/>
        <v>2360.2617999999998</v>
      </c>
      <c r="V119" s="4">
        <f t="shared" si="15"/>
        <v>2360.2617999999998</v>
      </c>
      <c r="W119" s="4">
        <f t="shared" si="16"/>
        <v>2360.2617999999998</v>
      </c>
      <c r="X119" s="5"/>
      <c r="Y119" s="5"/>
      <c r="Z119" s="7"/>
      <c r="AA119" s="7"/>
      <c r="AB119" s="5"/>
      <c r="AC119" s="5"/>
      <c r="AD119" s="4">
        <v>1</v>
      </c>
      <c r="AE119" s="4"/>
      <c r="AF119" s="4">
        <f t="shared" si="17"/>
        <v>1579.365004</v>
      </c>
      <c r="AG119" s="4">
        <f t="shared" si="12"/>
        <v>1579.365004</v>
      </c>
      <c r="AH119" s="4">
        <f t="shared" si="13"/>
        <v>1579.365004</v>
      </c>
      <c r="AI119" s="5"/>
      <c r="AJ119" s="5"/>
      <c r="AK119" s="7"/>
      <c r="AL119" s="7"/>
      <c r="AM119" s="5"/>
      <c r="AN119" s="5"/>
      <c r="AO119" s="4"/>
      <c r="AP119" s="4"/>
      <c r="AQ119" s="4"/>
    </row>
    <row r="120" spans="1:70" x14ac:dyDescent="0.2">
      <c r="A120" s="1">
        <v>44166</v>
      </c>
      <c r="B120" t="s">
        <v>80</v>
      </c>
      <c r="C120" t="s">
        <v>96</v>
      </c>
      <c r="D120" t="s">
        <v>14</v>
      </c>
      <c r="E120">
        <v>1</v>
      </c>
      <c r="F120">
        <v>1</v>
      </c>
      <c r="G120" t="s">
        <v>60</v>
      </c>
      <c r="H120" t="s">
        <v>61</v>
      </c>
      <c r="I120">
        <v>1.84E-2</v>
      </c>
      <c r="J120">
        <v>0.29099999999999998</v>
      </c>
      <c r="K120">
        <v>-7.59</v>
      </c>
      <c r="L120" t="s">
        <v>62</v>
      </c>
      <c r="M120" t="s">
        <v>63</v>
      </c>
      <c r="N120">
        <v>6.9800000000000001E-3</v>
      </c>
      <c r="O120">
        <v>-3.0800000000000001E-2</v>
      </c>
      <c r="P120">
        <v>-99.2</v>
      </c>
      <c r="Q120" s="4"/>
      <c r="R120" s="4">
        <v>1</v>
      </c>
      <c r="S120" s="4">
        <v>2</v>
      </c>
      <c r="T120" s="4" t="s">
        <v>234</v>
      </c>
      <c r="U120" s="4">
        <f t="shared" si="14"/>
        <v>-3.9884866895000002</v>
      </c>
      <c r="V120" s="4">
        <f t="shared" si="15"/>
        <v>-3.9884866895000002</v>
      </c>
      <c r="W120" s="4">
        <f t="shared" si="16"/>
        <v>-3.9884866895000002</v>
      </c>
      <c r="X120" s="4"/>
      <c r="Y120" s="4"/>
      <c r="Z120" s="7"/>
      <c r="AA120" s="7"/>
      <c r="AB120" s="7"/>
      <c r="AC120" s="7"/>
      <c r="AD120" s="4">
        <v>1</v>
      </c>
      <c r="AE120" s="4"/>
      <c r="AF120" s="4">
        <f t="shared" si="17"/>
        <v>-94.975961472464007</v>
      </c>
      <c r="AG120" s="4">
        <f>IF(R120=1,AF120,(AF120-379))</f>
        <v>-94.975961472464007</v>
      </c>
      <c r="AH120" s="4">
        <f>IF(R120=1,AF120,(AG120*R120))</f>
        <v>-94.975961472464007</v>
      </c>
      <c r="AI120" s="4"/>
      <c r="AJ120" s="4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2">
      <c r="A121" s="1">
        <v>44166</v>
      </c>
      <c r="B121" t="s">
        <v>80</v>
      </c>
      <c r="C121" t="s">
        <v>314</v>
      </c>
      <c r="D121">
        <v>71</v>
      </c>
      <c r="E121">
        <v>1</v>
      </c>
      <c r="F121">
        <v>1</v>
      </c>
      <c r="G121" t="s">
        <v>60</v>
      </c>
      <c r="H121" t="s">
        <v>61</v>
      </c>
      <c r="I121">
        <v>0.11700000000000001</v>
      </c>
      <c r="J121">
        <v>2.42</v>
      </c>
      <c r="K121">
        <v>50</v>
      </c>
      <c r="L121" t="s">
        <v>62</v>
      </c>
      <c r="M121" t="s">
        <v>63</v>
      </c>
      <c r="N121">
        <v>0.36299999999999999</v>
      </c>
      <c r="O121">
        <v>6.55</v>
      </c>
      <c r="P121">
        <v>487</v>
      </c>
      <c r="R121" s="4">
        <v>1</v>
      </c>
      <c r="S121" s="4">
        <v>2</v>
      </c>
      <c r="T121" s="4" t="s">
        <v>234</v>
      </c>
      <c r="U121" s="4">
        <f t="shared" si="14"/>
        <v>59.739776199999987</v>
      </c>
      <c r="V121" s="4">
        <f t="shared" si="15"/>
        <v>59.739776199999987</v>
      </c>
      <c r="W121" s="4">
        <f t="shared" si="16"/>
        <v>59.739776199999987</v>
      </c>
      <c r="Z121" s="7"/>
      <c r="AA121" s="7"/>
      <c r="AD121" s="4">
        <v>1</v>
      </c>
      <c r="AE121" s="4"/>
      <c r="AF121" s="4">
        <f t="shared" si="17"/>
        <v>523.91616474999989</v>
      </c>
      <c r="AG121" s="4">
        <f t="shared" si="12"/>
        <v>523.91616474999989</v>
      </c>
      <c r="AH121" s="4">
        <f t="shared" si="13"/>
        <v>523.91616474999989</v>
      </c>
      <c r="AK121" s="7"/>
      <c r="AL121" s="7"/>
      <c r="AO121" s="4"/>
      <c r="AP121" s="4"/>
      <c r="AQ121" s="4"/>
    </row>
    <row r="122" spans="1:70" x14ac:dyDescent="0.2">
      <c r="A122" s="1">
        <v>44166</v>
      </c>
      <c r="B122" t="s">
        <v>80</v>
      </c>
      <c r="C122" t="s">
        <v>315</v>
      </c>
      <c r="D122">
        <v>72</v>
      </c>
      <c r="E122">
        <v>1</v>
      </c>
      <c r="F122">
        <v>1</v>
      </c>
      <c r="G122" t="s">
        <v>60</v>
      </c>
      <c r="H122" t="s">
        <v>61</v>
      </c>
      <c r="I122">
        <v>0.19500000000000001</v>
      </c>
      <c r="J122">
        <v>3.87</v>
      </c>
      <c r="K122">
        <v>92.7</v>
      </c>
      <c r="L122" t="s">
        <v>62</v>
      </c>
      <c r="M122" t="s">
        <v>63</v>
      </c>
      <c r="N122">
        <v>0.4</v>
      </c>
      <c r="O122">
        <v>7.24</v>
      </c>
      <c r="P122">
        <v>547</v>
      </c>
      <c r="R122" s="4">
        <v>1</v>
      </c>
      <c r="S122" s="4">
        <v>2</v>
      </c>
      <c r="T122" s="4" t="s">
        <v>234</v>
      </c>
      <c r="U122" s="4">
        <f t="shared" si="14"/>
        <v>105.06597145000001</v>
      </c>
      <c r="V122" s="4">
        <f t="shared" si="15"/>
        <v>105.06597145000001</v>
      </c>
      <c r="W122" s="4">
        <f t="shared" si="16"/>
        <v>105.06597145000001</v>
      </c>
      <c r="X122" s="5"/>
      <c r="Y122" s="5"/>
      <c r="AB122" s="7"/>
      <c r="AC122" s="7"/>
      <c r="AD122" s="4">
        <v>1</v>
      </c>
      <c r="AE122" s="4"/>
      <c r="AF122" s="4">
        <f t="shared" si="17"/>
        <v>592.11791823999999</v>
      </c>
      <c r="AG122" s="4">
        <f t="shared" si="12"/>
        <v>592.11791823999999</v>
      </c>
      <c r="AH122" s="4">
        <f t="shared" si="13"/>
        <v>592.11791823999999</v>
      </c>
      <c r="AI122" s="5"/>
      <c r="AJ122" s="5"/>
      <c r="AM122" s="7"/>
      <c r="AN122" s="7"/>
      <c r="AO122" s="4"/>
      <c r="AP122" s="4"/>
      <c r="AQ122" s="4"/>
    </row>
    <row r="123" spans="1:70" x14ac:dyDescent="0.2">
      <c r="A123" s="1">
        <v>44166</v>
      </c>
      <c r="B123" t="s">
        <v>80</v>
      </c>
      <c r="C123" t="s">
        <v>316</v>
      </c>
      <c r="D123">
        <v>73</v>
      </c>
      <c r="E123">
        <v>1</v>
      </c>
      <c r="F123">
        <v>1</v>
      </c>
      <c r="G123" t="s">
        <v>60</v>
      </c>
      <c r="H123" t="s">
        <v>61</v>
      </c>
      <c r="I123">
        <v>4.2999999999999997E-2</v>
      </c>
      <c r="J123">
        <v>0.98899999999999999</v>
      </c>
      <c r="K123">
        <v>10.6</v>
      </c>
      <c r="L123" t="s">
        <v>62</v>
      </c>
      <c r="M123" t="s">
        <v>63</v>
      </c>
      <c r="N123">
        <v>0.24</v>
      </c>
      <c r="O123">
        <v>4.37</v>
      </c>
      <c r="P123">
        <v>294</v>
      </c>
      <c r="R123" s="4">
        <v>1</v>
      </c>
      <c r="S123" s="4">
        <v>2</v>
      </c>
      <c r="T123" s="4" t="s">
        <v>234</v>
      </c>
      <c r="U123" s="4">
        <f t="shared" si="14"/>
        <v>16.534974830499998</v>
      </c>
      <c r="V123" s="4">
        <f t="shared" si="15"/>
        <v>16.534974830499998</v>
      </c>
      <c r="W123" s="4">
        <f t="shared" si="16"/>
        <v>16.534974830499998</v>
      </c>
      <c r="Z123" s="7"/>
      <c r="AA123" s="7"/>
      <c r="AD123" s="4">
        <v>1</v>
      </c>
      <c r="AE123" s="4"/>
      <c r="AF123" s="4">
        <f t="shared" si="17"/>
        <v>312.56689130999996</v>
      </c>
      <c r="AG123" s="4">
        <f t="shared" si="12"/>
        <v>312.56689130999996</v>
      </c>
      <c r="AH123" s="4">
        <f t="shared" si="13"/>
        <v>312.56689130999996</v>
      </c>
      <c r="AK123" s="7"/>
      <c r="AL123" s="7"/>
      <c r="AO123" s="4"/>
      <c r="AP123" s="4"/>
      <c r="AQ123" s="4"/>
    </row>
    <row r="124" spans="1:70" x14ac:dyDescent="0.2">
      <c r="A124" s="1">
        <v>44166</v>
      </c>
      <c r="B124" t="s">
        <v>80</v>
      </c>
      <c r="C124" t="s">
        <v>317</v>
      </c>
      <c r="D124">
        <v>74</v>
      </c>
      <c r="E124">
        <v>1</v>
      </c>
      <c r="F124">
        <v>1</v>
      </c>
      <c r="G124" t="s">
        <v>60</v>
      </c>
      <c r="H124" t="s">
        <v>61</v>
      </c>
      <c r="I124">
        <v>4.7199999999999999E-2</v>
      </c>
      <c r="J124">
        <v>1.08</v>
      </c>
      <c r="K124">
        <v>13</v>
      </c>
      <c r="L124" t="s">
        <v>62</v>
      </c>
      <c r="M124" t="s">
        <v>63</v>
      </c>
      <c r="N124">
        <v>0.1</v>
      </c>
      <c r="O124">
        <v>1.89</v>
      </c>
      <c r="P124">
        <v>73.900000000000006</v>
      </c>
      <c r="R124" s="4">
        <v>1</v>
      </c>
      <c r="S124" s="4">
        <v>2</v>
      </c>
      <c r="T124" s="4" t="s">
        <v>234</v>
      </c>
      <c r="U124" s="4">
        <f t="shared" si="14"/>
        <v>19.237271200000002</v>
      </c>
      <c r="V124" s="4">
        <f t="shared" si="15"/>
        <v>19.237271200000002</v>
      </c>
      <c r="W124" s="4">
        <f t="shared" si="16"/>
        <v>19.237271200000002</v>
      </c>
      <c r="X124" s="5"/>
      <c r="Y124" s="5"/>
      <c r="AB124" s="7"/>
      <c r="AC124" s="7"/>
      <c r="AD124" s="4">
        <v>1</v>
      </c>
      <c r="AE124" s="4"/>
      <c r="AF124" s="4">
        <f t="shared" si="17"/>
        <v>79.75918778999997</v>
      </c>
      <c r="AG124" s="4">
        <f t="shared" si="12"/>
        <v>79.75918778999997</v>
      </c>
      <c r="AH124" s="4">
        <f t="shared" si="13"/>
        <v>79.75918778999997</v>
      </c>
      <c r="AI124" s="5"/>
      <c r="AJ124" s="5"/>
      <c r="AM124" s="7"/>
      <c r="AN124" s="7"/>
      <c r="AO124" s="4"/>
      <c r="AP124" s="4"/>
      <c r="AQ124" s="4"/>
    </row>
    <row r="125" spans="1:70" x14ac:dyDescent="0.2">
      <c r="A125" s="1">
        <v>44166</v>
      </c>
      <c r="B125" t="s">
        <v>80</v>
      </c>
      <c r="C125" t="s">
        <v>318</v>
      </c>
      <c r="D125">
        <v>75</v>
      </c>
      <c r="E125">
        <v>1</v>
      </c>
      <c r="F125">
        <v>1</v>
      </c>
      <c r="G125" t="s">
        <v>60</v>
      </c>
      <c r="H125" t="s">
        <v>61</v>
      </c>
      <c r="I125">
        <v>5.8999999999999997E-2</v>
      </c>
      <c r="J125">
        <v>1.33</v>
      </c>
      <c r="K125">
        <v>19.600000000000001</v>
      </c>
      <c r="L125" t="s">
        <v>62</v>
      </c>
      <c r="M125" t="s">
        <v>63</v>
      </c>
      <c r="N125">
        <v>0.222</v>
      </c>
      <c r="O125">
        <v>4.03</v>
      </c>
      <c r="P125">
        <v>265</v>
      </c>
      <c r="R125" s="4">
        <v>1</v>
      </c>
      <c r="S125" s="4">
        <v>2</v>
      </c>
      <c r="T125" s="4" t="s">
        <v>234</v>
      </c>
      <c r="U125" s="4">
        <f t="shared" si="14"/>
        <v>26.692747449999999</v>
      </c>
      <c r="V125" s="4">
        <f t="shared" si="15"/>
        <v>26.692747449999999</v>
      </c>
      <c r="W125" s="4">
        <f t="shared" si="16"/>
        <v>26.692747449999999</v>
      </c>
      <c r="X125" s="5"/>
      <c r="Y125" s="5"/>
      <c r="AD125" s="4">
        <v>1</v>
      </c>
      <c r="AE125" s="4"/>
      <c r="AF125" s="4">
        <f t="shared" si="17"/>
        <v>280.16956290999997</v>
      </c>
      <c r="AG125" s="4">
        <f t="shared" si="12"/>
        <v>280.16956290999997</v>
      </c>
      <c r="AH125" s="4">
        <f t="shared" si="13"/>
        <v>280.16956290999997</v>
      </c>
      <c r="AI125" s="5"/>
      <c r="AJ125" s="5"/>
      <c r="AO125" s="4"/>
      <c r="AP125" s="4"/>
      <c r="AQ125" s="4"/>
    </row>
    <row r="126" spans="1:70" x14ac:dyDescent="0.2">
      <c r="A126" s="1">
        <v>44166</v>
      </c>
      <c r="B126" t="s">
        <v>80</v>
      </c>
      <c r="C126" t="s">
        <v>319</v>
      </c>
      <c r="D126">
        <v>76</v>
      </c>
      <c r="E126">
        <v>1</v>
      </c>
      <c r="F126">
        <v>1</v>
      </c>
      <c r="G126" t="s">
        <v>60</v>
      </c>
      <c r="H126" t="s">
        <v>61</v>
      </c>
      <c r="I126">
        <v>4.0099999999999997E-2</v>
      </c>
      <c r="J126">
        <v>0.95299999999999996</v>
      </c>
      <c r="K126">
        <v>9.6300000000000008</v>
      </c>
      <c r="L126" t="s">
        <v>62</v>
      </c>
      <c r="M126" t="s">
        <v>63</v>
      </c>
      <c r="N126">
        <v>0.23599999999999999</v>
      </c>
      <c r="O126">
        <v>4.28</v>
      </c>
      <c r="P126">
        <v>287</v>
      </c>
      <c r="R126" s="4">
        <v>1</v>
      </c>
      <c r="S126" s="4">
        <v>2</v>
      </c>
      <c r="T126" s="4" t="s">
        <v>234</v>
      </c>
      <c r="U126" s="4">
        <f t="shared" si="14"/>
        <v>15.467628434499998</v>
      </c>
      <c r="V126" s="4">
        <f t="shared" si="15"/>
        <v>15.467628434499998</v>
      </c>
      <c r="W126" s="4">
        <f t="shared" si="16"/>
        <v>15.467628434499998</v>
      </c>
      <c r="AD126" s="4">
        <v>1</v>
      </c>
      <c r="AE126" s="4"/>
      <c r="AF126" s="4">
        <f t="shared" si="17"/>
        <v>303.97628015999999</v>
      </c>
      <c r="AG126" s="4">
        <f t="shared" si="12"/>
        <v>303.97628015999999</v>
      </c>
      <c r="AH126" s="4">
        <f t="shared" si="13"/>
        <v>303.97628015999999</v>
      </c>
      <c r="AO126" s="4"/>
      <c r="AP126" s="4"/>
      <c r="AQ126" s="4"/>
    </row>
    <row r="127" spans="1:70" x14ac:dyDescent="0.2">
      <c r="A127" s="1">
        <v>44166</v>
      </c>
      <c r="B127" t="s">
        <v>80</v>
      </c>
      <c r="C127" t="s">
        <v>320</v>
      </c>
      <c r="D127">
        <v>77</v>
      </c>
      <c r="E127">
        <v>1</v>
      </c>
      <c r="F127">
        <v>1</v>
      </c>
      <c r="G127" t="s">
        <v>60</v>
      </c>
      <c r="H127" t="s">
        <v>61</v>
      </c>
      <c r="I127">
        <v>8.0199999999999994E-2</v>
      </c>
      <c r="J127">
        <v>1.75</v>
      </c>
      <c r="K127">
        <v>31.2</v>
      </c>
      <c r="L127" t="s">
        <v>62</v>
      </c>
      <c r="M127" t="s">
        <v>63</v>
      </c>
      <c r="N127">
        <v>0.51500000000000001</v>
      </c>
      <c r="O127">
        <v>9.1999999999999993</v>
      </c>
      <c r="P127">
        <v>717</v>
      </c>
      <c r="R127" s="4">
        <v>1</v>
      </c>
      <c r="S127" s="4">
        <v>2</v>
      </c>
      <c r="T127" s="4" t="s">
        <v>234</v>
      </c>
      <c r="U127" s="4">
        <f t="shared" si="14"/>
        <v>39.322206249999994</v>
      </c>
      <c r="V127" s="4">
        <f t="shared" si="15"/>
        <v>39.322206249999994</v>
      </c>
      <c r="W127" s="4">
        <f t="shared" si="16"/>
        <v>39.322206249999994</v>
      </c>
      <c r="X127" s="4"/>
      <c r="Y127" s="4"/>
      <c r="Z127" s="4"/>
      <c r="AA127" s="4"/>
      <c r="AB127" s="7"/>
      <c r="AC127" s="7"/>
      <c r="AD127" s="4">
        <v>1</v>
      </c>
      <c r="AE127" s="4"/>
      <c r="AF127" s="4">
        <f t="shared" si="17"/>
        <v>789.2779559999999</v>
      </c>
      <c r="AG127" s="4">
        <f t="shared" si="12"/>
        <v>789.2779559999999</v>
      </c>
      <c r="AH127" s="4">
        <f t="shared" si="13"/>
        <v>789.2779559999999</v>
      </c>
      <c r="AI127" s="4"/>
      <c r="AJ127" s="4"/>
      <c r="AK127" s="4"/>
      <c r="AL127" s="4"/>
      <c r="AM127" s="7"/>
      <c r="AN127" s="7"/>
      <c r="AO127" s="4"/>
      <c r="AP127" s="4"/>
      <c r="AQ127" s="4"/>
    </row>
    <row r="128" spans="1:70" x14ac:dyDescent="0.2">
      <c r="A128" s="1">
        <v>44166</v>
      </c>
      <c r="B128" t="s">
        <v>80</v>
      </c>
      <c r="C128" t="s">
        <v>321</v>
      </c>
      <c r="D128">
        <v>78</v>
      </c>
      <c r="E128">
        <v>1</v>
      </c>
      <c r="F128">
        <v>1</v>
      </c>
      <c r="G128" t="s">
        <v>60</v>
      </c>
      <c r="H128" t="s">
        <v>61</v>
      </c>
      <c r="I128">
        <v>8.09E-2</v>
      </c>
      <c r="J128">
        <v>0.76200000000000001</v>
      </c>
      <c r="K128">
        <v>4.59</v>
      </c>
      <c r="L128" t="s">
        <v>62</v>
      </c>
      <c r="M128" t="s">
        <v>63</v>
      </c>
      <c r="N128">
        <v>4.6100000000000004E-3</v>
      </c>
      <c r="O128">
        <v>-8.09E-2</v>
      </c>
      <c r="P128">
        <v>-104</v>
      </c>
      <c r="R128" s="4">
        <v>1</v>
      </c>
      <c r="S128" s="4">
        <v>2</v>
      </c>
      <c r="T128" s="4" t="s">
        <v>234</v>
      </c>
      <c r="U128" s="4">
        <f t="shared" si="14"/>
        <v>9.8208266019999986</v>
      </c>
      <c r="V128" s="4">
        <f t="shared" si="15"/>
        <v>9.8208266019999986</v>
      </c>
      <c r="W128" s="4">
        <f t="shared" si="16"/>
        <v>9.8208266019999986</v>
      </c>
      <c r="X128" s="5"/>
      <c r="Y128" s="5"/>
      <c r="Z128" s="4"/>
      <c r="AA128" s="4"/>
      <c r="AB128" s="5"/>
      <c r="AC128" s="5"/>
      <c r="AD128" s="4">
        <v>1</v>
      </c>
      <c r="AE128" s="4"/>
      <c r="AF128" s="4">
        <f t="shared" si="17"/>
        <v>-99.468397869881002</v>
      </c>
      <c r="AG128" s="4">
        <f t="shared" si="12"/>
        <v>-99.468397869881002</v>
      </c>
      <c r="AH128" s="4">
        <f t="shared" si="13"/>
        <v>-99.468397869881002</v>
      </c>
      <c r="AI128" s="5"/>
      <c r="AJ128" s="5"/>
      <c r="AK128" s="4"/>
      <c r="AL128" s="4"/>
      <c r="AM128" s="5"/>
      <c r="AN128" s="5"/>
      <c r="AO128" s="4"/>
      <c r="AP128" s="4"/>
      <c r="AQ128" s="4"/>
    </row>
    <row r="129" spans="1:70" x14ac:dyDescent="0.2">
      <c r="A129" s="1">
        <v>44166</v>
      </c>
      <c r="B129" t="s">
        <v>80</v>
      </c>
      <c r="C129" t="s">
        <v>322</v>
      </c>
      <c r="D129">
        <v>79</v>
      </c>
      <c r="E129">
        <v>1</v>
      </c>
      <c r="F129">
        <v>1</v>
      </c>
      <c r="G129" t="s">
        <v>60</v>
      </c>
      <c r="H129" t="s">
        <v>61</v>
      </c>
      <c r="I129">
        <v>6.1899999999999997E-2</v>
      </c>
      <c r="J129">
        <v>1.5</v>
      </c>
      <c r="K129">
        <v>24.3</v>
      </c>
      <c r="L129" t="s">
        <v>62</v>
      </c>
      <c r="M129" t="s">
        <v>63</v>
      </c>
      <c r="N129">
        <v>0.27900000000000003</v>
      </c>
      <c r="O129">
        <v>5.03</v>
      </c>
      <c r="P129">
        <v>353</v>
      </c>
      <c r="R129" s="4">
        <v>1</v>
      </c>
      <c r="S129" s="4">
        <v>2</v>
      </c>
      <c r="T129" s="4" t="s">
        <v>234</v>
      </c>
      <c r="U129" s="4">
        <f t="shared" si="14"/>
        <v>31.788924999999992</v>
      </c>
      <c r="V129" s="4">
        <f t="shared" si="15"/>
        <v>31.788924999999992</v>
      </c>
      <c r="W129" s="4">
        <f t="shared" si="16"/>
        <v>31.788924999999992</v>
      </c>
      <c r="Z129" s="7"/>
      <c r="AA129" s="7"/>
      <c r="AD129" s="4">
        <v>1</v>
      </c>
      <c r="AE129" s="4"/>
      <c r="AF129" s="4">
        <f t="shared" si="17"/>
        <v>375.89135691000001</v>
      </c>
      <c r="AG129" s="4">
        <f t="shared" si="12"/>
        <v>375.89135691000001</v>
      </c>
      <c r="AH129" s="4">
        <f t="shared" si="13"/>
        <v>375.89135691000001</v>
      </c>
      <c r="AK129" s="7"/>
      <c r="AL129" s="7"/>
      <c r="AO129" s="4"/>
      <c r="AP129" s="4"/>
      <c r="AQ129" s="4"/>
    </row>
    <row r="130" spans="1:70" x14ac:dyDescent="0.2">
      <c r="A130" s="1">
        <v>44166</v>
      </c>
      <c r="B130" t="s">
        <v>80</v>
      </c>
      <c r="C130" t="s">
        <v>323</v>
      </c>
      <c r="D130">
        <v>80</v>
      </c>
      <c r="E130">
        <v>1</v>
      </c>
      <c r="F130">
        <v>1</v>
      </c>
      <c r="G130" t="s">
        <v>60</v>
      </c>
      <c r="H130" t="s">
        <v>61</v>
      </c>
      <c r="I130">
        <v>7.7499999999999999E-2</v>
      </c>
      <c r="J130">
        <v>1.62</v>
      </c>
      <c r="K130">
        <v>27.5</v>
      </c>
      <c r="L130" t="s">
        <v>62</v>
      </c>
      <c r="M130" t="s">
        <v>63</v>
      </c>
      <c r="N130">
        <v>0.435</v>
      </c>
      <c r="O130">
        <v>7.8</v>
      </c>
      <c r="P130">
        <v>596</v>
      </c>
      <c r="R130" s="4">
        <v>1</v>
      </c>
      <c r="S130" s="4">
        <v>2</v>
      </c>
      <c r="T130" s="4" t="s">
        <v>234</v>
      </c>
      <c r="U130" s="4">
        <f t="shared" si="14"/>
        <v>35.399120199999999</v>
      </c>
      <c r="V130" s="4">
        <f t="shared" si="15"/>
        <v>35.399120199999999</v>
      </c>
      <c r="W130" s="4">
        <f t="shared" si="16"/>
        <v>35.399120199999999</v>
      </c>
      <c r="X130" s="5"/>
      <c r="Y130" s="5"/>
      <c r="Z130" s="7"/>
      <c r="AA130" s="7"/>
      <c r="AB130" s="7"/>
      <c r="AC130" s="7"/>
      <c r="AD130" s="4">
        <v>1</v>
      </c>
      <c r="AE130" s="4"/>
      <c r="AF130" s="4">
        <f t="shared" si="17"/>
        <v>647.93199600000003</v>
      </c>
      <c r="AG130" s="4">
        <f t="shared" si="12"/>
        <v>647.93199600000003</v>
      </c>
      <c r="AH130" s="4">
        <f t="shared" si="13"/>
        <v>647.93199600000003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2">
      <c r="A131" s="1">
        <v>44166</v>
      </c>
      <c r="B131" t="s">
        <v>80</v>
      </c>
      <c r="C131" t="s">
        <v>288</v>
      </c>
      <c r="D131">
        <v>81</v>
      </c>
      <c r="E131">
        <v>1</v>
      </c>
      <c r="F131">
        <v>1</v>
      </c>
      <c r="G131" t="s">
        <v>60</v>
      </c>
      <c r="H131" t="s">
        <v>61</v>
      </c>
      <c r="I131">
        <v>6.4799999999999996E-2</v>
      </c>
      <c r="J131">
        <v>1.41</v>
      </c>
      <c r="K131">
        <v>21.9</v>
      </c>
      <c r="L131" t="s">
        <v>62</v>
      </c>
      <c r="M131" t="s">
        <v>63</v>
      </c>
      <c r="N131">
        <v>0.25</v>
      </c>
      <c r="O131">
        <v>4.51</v>
      </c>
      <c r="P131">
        <v>307</v>
      </c>
      <c r="R131" s="4">
        <v>1</v>
      </c>
      <c r="S131" s="4">
        <v>2</v>
      </c>
      <c r="T131" s="4" t="s">
        <v>234</v>
      </c>
      <c r="U131" s="4">
        <f t="shared" si="14"/>
        <v>29.088281049999992</v>
      </c>
      <c r="V131" s="4">
        <f t="shared" si="15"/>
        <v>29.088281049999992</v>
      </c>
      <c r="W131" s="4">
        <f t="shared" si="16"/>
        <v>29.088281049999992</v>
      </c>
      <c r="X131" s="5"/>
      <c r="Y131" s="5"/>
      <c r="Z131" s="7">
        <f>ABS(100*ABS(W131-W125)/AVERAGE(W131,W125))</f>
        <v>8.589062139648405</v>
      </c>
      <c r="AA131" s="7" t="str">
        <f>IF(W131&gt;10, (IF((AND(Z131&gt;=0,Z131&lt;=20)=TRUE),"PASS","FAIL")),(IF((AND(Z131&gt;=0,Z131&lt;=50)=TRUE),"PASS","FAIL")))</f>
        <v>PASS</v>
      </c>
      <c r="AB131" s="7"/>
      <c r="AC131" s="7"/>
      <c r="AD131" s="4">
        <v>1</v>
      </c>
      <c r="AE131" s="4"/>
      <c r="AF131" s="4">
        <f t="shared" si="17"/>
        <v>325.95131299000002</v>
      </c>
      <c r="AG131" s="4">
        <f t="shared" si="12"/>
        <v>325.95131299000002</v>
      </c>
      <c r="AH131" s="4">
        <f t="shared" si="13"/>
        <v>325.95131299000002</v>
      </c>
      <c r="AI131" s="5"/>
      <c r="AJ131" s="5"/>
      <c r="AK131" s="7">
        <f>ABS(100*ABS(AH131-AH125)/AVERAGE(AH131,AH125))</f>
        <v>15.106475259417824</v>
      </c>
      <c r="AL131" s="7" t="str">
        <f>IF(AH131&gt;10, (IF((AND(AK131&gt;=0,AK131&lt;=20)=TRUE),"PASS","FAIL")),(IF((AND(AK131&gt;=0,AK131&lt;=50)=TRUE),"PASS","FAIL")))</f>
        <v>PASS</v>
      </c>
      <c r="AM131" s="7"/>
      <c r="AN131" s="7"/>
      <c r="AO131" s="4"/>
      <c r="AP131" s="4"/>
      <c r="AQ131" s="4"/>
    </row>
    <row r="132" spans="1:70" x14ac:dyDescent="0.2">
      <c r="A132" s="1">
        <v>44166</v>
      </c>
      <c r="B132" t="s">
        <v>80</v>
      </c>
      <c r="C132" t="s">
        <v>289</v>
      </c>
      <c r="D132">
        <v>82</v>
      </c>
      <c r="E132">
        <v>1</v>
      </c>
      <c r="F132">
        <v>1</v>
      </c>
      <c r="G132" t="s">
        <v>60</v>
      </c>
      <c r="H132" t="s">
        <v>61</v>
      </c>
      <c r="I132">
        <v>0.11799999999999999</v>
      </c>
      <c r="J132">
        <v>2.4</v>
      </c>
      <c r="K132">
        <v>49.3</v>
      </c>
      <c r="L132" t="s">
        <v>62</v>
      </c>
      <c r="M132" t="s">
        <v>63</v>
      </c>
      <c r="N132">
        <v>0.56399999999999995</v>
      </c>
      <c r="O132">
        <v>10.199999999999999</v>
      </c>
      <c r="P132">
        <v>801</v>
      </c>
      <c r="Q132" s="4"/>
      <c r="R132" s="4">
        <v>1</v>
      </c>
      <c r="S132" s="4">
        <v>2</v>
      </c>
      <c r="T132" s="4" t="s">
        <v>234</v>
      </c>
      <c r="U132" s="4">
        <f t="shared" si="14"/>
        <v>59.125479999999989</v>
      </c>
      <c r="V132" s="4">
        <f t="shared" si="15"/>
        <v>59.125479999999989</v>
      </c>
      <c r="W132" s="4">
        <f t="shared" si="16"/>
        <v>59.125479999999989</v>
      </c>
      <c r="X132" s="5"/>
      <c r="Y132" s="5"/>
      <c r="Z132" s="7"/>
      <c r="AA132" s="7"/>
      <c r="AB132" s="7">
        <f>100*((W132*10250)-(W130*10000))/(1000*250)</f>
        <v>100.81798719999998</v>
      </c>
      <c r="AC132" s="7" t="str">
        <f>IF(W132&gt;30, (IF((AND(AB132&gt;=80,AB132&lt;=120)=TRUE),"PASS","FAIL")),(IF((AND(AB132&gt;=50,AB132&lt;=150)=TRUE),"PASS","FAIL")))</f>
        <v>PASS</v>
      </c>
      <c r="AD132" s="4">
        <v>1</v>
      </c>
      <c r="AE132" s="4"/>
      <c r="AF132" s="4">
        <f t="shared" si="17"/>
        <v>891.82311599999991</v>
      </c>
      <c r="AG132" s="4">
        <f t="shared" si="12"/>
        <v>891.82311599999991</v>
      </c>
      <c r="AH132" s="4">
        <f t="shared" si="13"/>
        <v>891.82311599999991</v>
      </c>
      <c r="AI132" s="5"/>
      <c r="AJ132" s="5"/>
      <c r="AK132" s="7"/>
      <c r="AL132" s="7"/>
      <c r="AM132" s="7">
        <f>100*((AH132*10250)-(AH130*10000))/(10000*250)</f>
        <v>106.47467915999998</v>
      </c>
      <c r="AN132" s="7" t="str">
        <f>IF(AH132&gt;30, (IF((AND(AM132&gt;=80,AM132&lt;=120)=TRUE),"PASS","FAIL")),(IF((AND(AM132&gt;=50,AM132&lt;=150)=TRUE),"PASS","FAIL")))</f>
        <v>PASS</v>
      </c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x14ac:dyDescent="0.2">
      <c r="A133" s="1">
        <v>44166</v>
      </c>
      <c r="B133" t="s">
        <v>80</v>
      </c>
      <c r="C133" t="s">
        <v>52</v>
      </c>
      <c r="D133">
        <v>7</v>
      </c>
      <c r="E133">
        <v>1</v>
      </c>
      <c r="F133">
        <v>1</v>
      </c>
      <c r="G133" t="s">
        <v>60</v>
      </c>
      <c r="H133" t="s">
        <v>61</v>
      </c>
      <c r="I133">
        <v>5.1499999999999997E-2</v>
      </c>
      <c r="J133">
        <v>1.18</v>
      </c>
      <c r="K133">
        <v>15.7</v>
      </c>
      <c r="L133" t="s">
        <v>62</v>
      </c>
      <c r="M133" t="s">
        <v>63</v>
      </c>
      <c r="N133">
        <v>0.188</v>
      </c>
      <c r="O133">
        <v>3.41</v>
      </c>
      <c r="P133">
        <v>210</v>
      </c>
      <c r="Q133" s="4"/>
      <c r="R133" s="4">
        <v>1</v>
      </c>
      <c r="S133" s="4">
        <v>2</v>
      </c>
      <c r="T133" s="4" t="s">
        <v>234</v>
      </c>
      <c r="U133" s="4">
        <f t="shared" si="14"/>
        <v>22.213904199999995</v>
      </c>
      <c r="V133" s="4">
        <f t="shared" si="15"/>
        <v>22.213904199999995</v>
      </c>
      <c r="W133" s="4">
        <f t="shared" si="16"/>
        <v>22.213904199999995</v>
      </c>
      <c r="X133" s="5">
        <f>100*(W133-25)/25</f>
        <v>-11.14438320000002</v>
      </c>
      <c r="Y133" s="5" t="str">
        <f>IF((ABS(X133))&lt;=20,"PASS","FAIL")</f>
        <v>PASS</v>
      </c>
      <c r="Z133" s="4"/>
      <c r="AA133" s="4"/>
      <c r="AB133" s="5"/>
      <c r="AC133" s="5"/>
      <c r="AD133" s="4">
        <v>1</v>
      </c>
      <c r="AE133" s="4"/>
      <c r="AF133" s="4">
        <f t="shared" si="17"/>
        <v>221.48485418999999</v>
      </c>
      <c r="AG133" s="4">
        <f t="shared" si="12"/>
        <v>221.48485418999999</v>
      </c>
      <c r="AH133" s="4">
        <f t="shared" si="13"/>
        <v>221.48485418999999</v>
      </c>
      <c r="AI133" s="5">
        <f>100*(AH133-250)/250</f>
        <v>-11.406058324000004</v>
      </c>
      <c r="AJ133" s="5" t="str">
        <f>IF((ABS(AI133))&lt;=20,"PASS","FAIL")</f>
        <v>PASS</v>
      </c>
      <c r="AK133" s="4"/>
      <c r="AL133" s="4"/>
      <c r="AM133" s="5"/>
      <c r="AN133" s="5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x14ac:dyDescent="0.2">
      <c r="A134" s="1">
        <v>44166</v>
      </c>
      <c r="B134" t="s">
        <v>80</v>
      </c>
      <c r="C134" t="s">
        <v>96</v>
      </c>
      <c r="D134" t="s">
        <v>14</v>
      </c>
      <c r="E134">
        <v>1</v>
      </c>
      <c r="F134">
        <v>1</v>
      </c>
      <c r="G134" t="s">
        <v>60</v>
      </c>
      <c r="H134" t="s">
        <v>61</v>
      </c>
      <c r="I134">
        <v>9.4800000000000006E-3</v>
      </c>
      <c r="J134">
        <v>0.112</v>
      </c>
      <c r="K134">
        <v>-12.1</v>
      </c>
      <c r="L134" t="s">
        <v>62</v>
      </c>
      <c r="M134" t="s">
        <v>63</v>
      </c>
      <c r="N134">
        <v>-1.0800000000000001E-2</v>
      </c>
      <c r="O134">
        <v>-0.13300000000000001</v>
      </c>
      <c r="P134">
        <v>-109</v>
      </c>
      <c r="Q134" s="4"/>
      <c r="R134" s="4">
        <v>1</v>
      </c>
      <c r="S134" s="4">
        <v>2</v>
      </c>
      <c r="T134" s="4" t="s">
        <v>234</v>
      </c>
      <c r="U134" s="4">
        <f t="shared" si="14"/>
        <v>-9.1935044480000006</v>
      </c>
      <c r="V134" s="4">
        <f t="shared" si="15"/>
        <v>-9.1935044480000006</v>
      </c>
      <c r="W134" s="4">
        <f t="shared" si="16"/>
        <v>-9.1935044480000006</v>
      </c>
      <c r="X134" s="5"/>
      <c r="Y134" s="5"/>
      <c r="Z134" s="4"/>
      <c r="AA134" s="4"/>
      <c r="AB134" s="5"/>
      <c r="AC134" s="5"/>
      <c r="AD134" s="4">
        <v>1</v>
      </c>
      <c r="AE134" s="4"/>
      <c r="AF134" s="4">
        <f t="shared" si="17"/>
        <v>-104.13665932890001</v>
      </c>
      <c r="AG134" s="4">
        <f t="shared" si="12"/>
        <v>-104.13665932890001</v>
      </c>
      <c r="AH134" s="4">
        <f t="shared" si="13"/>
        <v>-104.13665932890001</v>
      </c>
      <c r="AI134" s="5"/>
      <c r="AJ134" s="5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x14ac:dyDescent="0.2">
      <c r="A135" s="1">
        <v>44166</v>
      </c>
      <c r="B135" t="s">
        <v>80</v>
      </c>
      <c r="C135" t="s">
        <v>310</v>
      </c>
      <c r="D135">
        <v>83</v>
      </c>
      <c r="E135">
        <v>1</v>
      </c>
      <c r="F135">
        <v>1</v>
      </c>
      <c r="G135" t="s">
        <v>60</v>
      </c>
      <c r="H135" t="s">
        <v>61</v>
      </c>
      <c r="I135">
        <v>4.3400000000000001E-2</v>
      </c>
      <c r="J135">
        <v>1.02</v>
      </c>
      <c r="K135">
        <v>11.3</v>
      </c>
      <c r="L135" t="s">
        <v>62</v>
      </c>
      <c r="M135" t="s">
        <v>63</v>
      </c>
      <c r="N135">
        <v>0.14299999999999999</v>
      </c>
      <c r="O135">
        <v>2.54</v>
      </c>
      <c r="P135">
        <v>132</v>
      </c>
      <c r="Q135" s="4"/>
      <c r="R135" s="4">
        <v>1</v>
      </c>
      <c r="S135" s="4">
        <v>2</v>
      </c>
      <c r="T135" s="4" t="s">
        <v>234</v>
      </c>
      <c r="U135" s="4">
        <f t="shared" si="14"/>
        <v>17.454848199999994</v>
      </c>
      <c r="V135" s="4">
        <f t="shared" si="15"/>
        <v>17.454848199999994</v>
      </c>
      <c r="W135" s="4">
        <f t="shared" si="16"/>
        <v>17.454848199999994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17"/>
        <v>139.99238484</v>
      </c>
      <c r="AG135" s="4">
        <f t="shared" si="12"/>
        <v>139.99238484</v>
      </c>
      <c r="AH135" s="4">
        <f t="shared" si="13"/>
        <v>139.99238484</v>
      </c>
      <c r="AI135" s="5"/>
      <c r="AJ135" s="5"/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x14ac:dyDescent="0.2">
      <c r="A136" s="1">
        <v>44166</v>
      </c>
      <c r="B136" t="s">
        <v>80</v>
      </c>
      <c r="C136" t="s">
        <v>311</v>
      </c>
      <c r="D136">
        <v>84</v>
      </c>
      <c r="E136">
        <v>1</v>
      </c>
      <c r="F136">
        <v>1</v>
      </c>
      <c r="G136" t="s">
        <v>60</v>
      </c>
      <c r="H136" t="s">
        <v>61</v>
      </c>
      <c r="I136">
        <v>4.7600000000000003E-2</v>
      </c>
      <c r="J136">
        <v>1.1399999999999999</v>
      </c>
      <c r="K136">
        <v>14.6</v>
      </c>
      <c r="L136" t="s">
        <v>62</v>
      </c>
      <c r="M136" t="s">
        <v>63</v>
      </c>
      <c r="N136">
        <v>0.21</v>
      </c>
      <c r="O136">
        <v>3.4</v>
      </c>
      <c r="P136">
        <v>208</v>
      </c>
      <c r="Q136" s="4"/>
      <c r="R136" s="4">
        <v>1</v>
      </c>
      <c r="S136" s="4">
        <v>2</v>
      </c>
      <c r="T136" s="4" t="s">
        <v>234</v>
      </c>
      <c r="U136" s="4">
        <f t="shared" si="14"/>
        <v>21.022361799999992</v>
      </c>
      <c r="V136" s="4">
        <f t="shared" si="15"/>
        <v>21.022361799999992</v>
      </c>
      <c r="W136" s="4">
        <f t="shared" si="16"/>
        <v>21.022361799999992</v>
      </c>
      <c r="X136" s="5"/>
      <c r="Y136" s="5"/>
      <c r="Z136" s="4"/>
      <c r="AA136" s="4"/>
      <c r="AB136" s="5"/>
      <c r="AC136" s="5"/>
      <c r="AD136" s="4">
        <v>1</v>
      </c>
      <c r="AE136" s="4"/>
      <c r="AF136" s="4">
        <f t="shared" si="17"/>
        <v>220.54248399999997</v>
      </c>
      <c r="AG136" s="4">
        <f t="shared" si="12"/>
        <v>220.54248399999997</v>
      </c>
      <c r="AH136" s="4">
        <f t="shared" si="13"/>
        <v>220.54248399999997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2">
      <c r="A137" s="1">
        <v>44166</v>
      </c>
      <c r="B137" t="s">
        <v>80</v>
      </c>
      <c r="C137" t="s">
        <v>312</v>
      </c>
      <c r="D137">
        <v>85</v>
      </c>
      <c r="E137">
        <v>1</v>
      </c>
      <c r="F137">
        <v>1</v>
      </c>
      <c r="G137" t="s">
        <v>60</v>
      </c>
      <c r="H137" t="s">
        <v>61</v>
      </c>
      <c r="I137">
        <v>4.2200000000000001E-2</v>
      </c>
      <c r="J137">
        <v>0.95299999999999996</v>
      </c>
      <c r="K137">
        <v>9.6199999999999992</v>
      </c>
      <c r="L137" t="s">
        <v>62</v>
      </c>
      <c r="M137" t="s">
        <v>63</v>
      </c>
      <c r="N137">
        <v>0.20599999999999999</v>
      </c>
      <c r="O137">
        <v>3.55</v>
      </c>
      <c r="P137">
        <v>221</v>
      </c>
      <c r="Q137" s="4"/>
      <c r="R137" s="4">
        <v>1</v>
      </c>
      <c r="S137" s="4">
        <v>2</v>
      </c>
      <c r="T137" s="4" t="s">
        <v>234</v>
      </c>
      <c r="U137" s="4">
        <f t="shared" si="14"/>
        <v>15.467628434499998</v>
      </c>
      <c r="V137" s="4">
        <f t="shared" si="15"/>
        <v>15.467628434499998</v>
      </c>
      <c r="W137" s="4">
        <f t="shared" si="16"/>
        <v>15.467628434499998</v>
      </c>
      <c r="X137" s="5"/>
      <c r="Y137" s="5"/>
      <c r="Z137" s="4"/>
      <c r="AA137" s="4"/>
      <c r="AB137" s="5"/>
      <c r="AC137" s="5"/>
      <c r="AD137" s="4">
        <v>1</v>
      </c>
      <c r="AE137" s="4"/>
      <c r="AF137" s="4">
        <f t="shared" si="17"/>
        <v>234.69189474999993</v>
      </c>
      <c r="AG137" s="4">
        <f t="shared" si="12"/>
        <v>234.69189474999993</v>
      </c>
      <c r="AH137" s="4">
        <f t="shared" si="13"/>
        <v>234.69189474999993</v>
      </c>
      <c r="AI137" s="5"/>
      <c r="AJ137" s="5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2">
      <c r="A138" s="1">
        <v>44166</v>
      </c>
      <c r="B138" t="s">
        <v>80</v>
      </c>
      <c r="C138" t="s">
        <v>313</v>
      </c>
      <c r="D138">
        <v>86</v>
      </c>
      <c r="E138">
        <v>1</v>
      </c>
      <c r="F138">
        <v>1</v>
      </c>
      <c r="G138" t="s">
        <v>60</v>
      </c>
      <c r="H138" t="s">
        <v>61</v>
      </c>
      <c r="I138">
        <v>3.6400000000000002E-2</v>
      </c>
      <c r="J138">
        <v>0.86</v>
      </c>
      <c r="K138">
        <v>7.16</v>
      </c>
      <c r="L138" t="s">
        <v>62</v>
      </c>
      <c r="M138" t="s">
        <v>63</v>
      </c>
      <c r="N138">
        <v>0.187</v>
      </c>
      <c r="O138">
        <v>3.22</v>
      </c>
      <c r="P138">
        <v>193</v>
      </c>
      <c r="Q138" s="4"/>
      <c r="R138" s="4">
        <v>1</v>
      </c>
      <c r="S138" s="4">
        <v>2</v>
      </c>
      <c r="T138" s="4" t="s">
        <v>234</v>
      </c>
      <c r="U138" s="4">
        <f t="shared" si="14"/>
        <v>12.7147618</v>
      </c>
      <c r="V138" s="4">
        <f t="shared" si="15"/>
        <v>12.7147618</v>
      </c>
      <c r="W138" s="4">
        <f t="shared" si="16"/>
        <v>12.7147618</v>
      </c>
      <c r="X138" s="5"/>
      <c r="Y138" s="5"/>
      <c r="Z138" s="4"/>
      <c r="AA138" s="4"/>
      <c r="AB138" s="5"/>
      <c r="AC138" s="5"/>
      <c r="AD138" s="4">
        <v>1</v>
      </c>
      <c r="AE138" s="4"/>
      <c r="AF138" s="4">
        <f t="shared" si="17"/>
        <v>203.60238916</v>
      </c>
      <c r="AG138" s="4">
        <f t="shared" si="12"/>
        <v>203.60238916</v>
      </c>
      <c r="AH138" s="4">
        <f t="shared" si="13"/>
        <v>203.60238916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2">
      <c r="A139" s="1">
        <v>44166</v>
      </c>
      <c r="B139" t="s">
        <v>80</v>
      </c>
      <c r="C139" t="s">
        <v>324</v>
      </c>
      <c r="D139">
        <v>87</v>
      </c>
      <c r="E139">
        <v>1</v>
      </c>
      <c r="F139">
        <v>1</v>
      </c>
      <c r="G139" t="s">
        <v>60</v>
      </c>
      <c r="H139" t="s">
        <v>61</v>
      </c>
      <c r="I139">
        <v>3.49E-2</v>
      </c>
      <c r="J139">
        <v>0.751</v>
      </c>
      <c r="K139">
        <v>4.32</v>
      </c>
      <c r="L139" t="s">
        <v>62</v>
      </c>
      <c r="M139" t="s">
        <v>63</v>
      </c>
      <c r="N139">
        <v>0.16200000000000001</v>
      </c>
      <c r="O139">
        <v>2.83</v>
      </c>
      <c r="P139">
        <v>158</v>
      </c>
      <c r="Q139" s="4"/>
      <c r="R139" s="4">
        <v>1</v>
      </c>
      <c r="S139" s="4">
        <v>2</v>
      </c>
      <c r="T139" s="4" t="s">
        <v>234</v>
      </c>
      <c r="U139" s="4">
        <f t="shared" si="14"/>
        <v>9.4964413704999995</v>
      </c>
      <c r="V139" s="4">
        <f t="shared" si="15"/>
        <v>9.4964413704999995</v>
      </c>
      <c r="W139" s="4">
        <f t="shared" si="16"/>
        <v>9.4964413704999995</v>
      </c>
      <c r="X139" s="5"/>
      <c r="Y139" s="5"/>
      <c r="Z139" s="4"/>
      <c r="AA139" s="4"/>
      <c r="AB139" s="5"/>
      <c r="AC139" s="5"/>
      <c r="AD139" s="4">
        <v>1</v>
      </c>
      <c r="AE139" s="4"/>
      <c r="AF139" s="4">
        <f t="shared" si="17"/>
        <v>167.04554611</v>
      </c>
      <c r="AG139" s="4">
        <f t="shared" si="12"/>
        <v>167.04554611</v>
      </c>
      <c r="AH139" s="4">
        <f t="shared" si="13"/>
        <v>167.04554611</v>
      </c>
      <c r="AI139" s="5"/>
      <c r="AJ139" s="5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2">
      <c r="A140" s="1">
        <v>44166</v>
      </c>
      <c r="B140" t="s">
        <v>80</v>
      </c>
      <c r="C140" t="s">
        <v>325</v>
      </c>
      <c r="D140">
        <v>88</v>
      </c>
      <c r="E140">
        <v>1</v>
      </c>
      <c r="F140">
        <v>1</v>
      </c>
      <c r="G140" t="s">
        <v>60</v>
      </c>
      <c r="H140" t="s">
        <v>61</v>
      </c>
      <c r="I140">
        <v>4.87E-2</v>
      </c>
      <c r="J140">
        <v>1.1100000000000001</v>
      </c>
      <c r="K140">
        <v>13.8</v>
      </c>
      <c r="L140" t="s">
        <v>62</v>
      </c>
      <c r="M140" t="s">
        <v>63</v>
      </c>
      <c r="N140">
        <v>0.46400000000000002</v>
      </c>
      <c r="O140">
        <v>8.06</v>
      </c>
      <c r="P140">
        <v>618</v>
      </c>
      <c r="Q140" s="4"/>
      <c r="R140" s="4">
        <v>1</v>
      </c>
      <c r="S140" s="4">
        <v>2</v>
      </c>
      <c r="T140" s="4" t="s">
        <v>234</v>
      </c>
      <c r="U140" s="4">
        <f t="shared" si="14"/>
        <v>20.129483049999997</v>
      </c>
      <c r="V140" s="4">
        <f t="shared" si="15"/>
        <v>20.129483049999997</v>
      </c>
      <c r="W140" s="4">
        <f t="shared" si="16"/>
        <v>20.129483049999997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7"/>
        <v>673.98636564000003</v>
      </c>
      <c r="AG140" s="4">
        <f t="shared" si="12"/>
        <v>673.98636564000003</v>
      </c>
      <c r="AH140" s="4">
        <f t="shared" si="13"/>
        <v>673.98636564000003</v>
      </c>
      <c r="AI140" s="5"/>
      <c r="AJ140" s="5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2">
      <c r="A141" s="1">
        <v>44166</v>
      </c>
      <c r="B141" t="s">
        <v>80</v>
      </c>
      <c r="C141" t="s">
        <v>326</v>
      </c>
      <c r="D141">
        <v>89</v>
      </c>
      <c r="E141">
        <v>1</v>
      </c>
      <c r="F141">
        <v>1</v>
      </c>
      <c r="G141" t="s">
        <v>60</v>
      </c>
      <c r="H141" t="s">
        <v>61</v>
      </c>
      <c r="I141">
        <v>5.0099999999999999E-2</v>
      </c>
      <c r="J141">
        <v>1.1599999999999999</v>
      </c>
      <c r="K141">
        <v>15</v>
      </c>
      <c r="L141" t="s">
        <v>62</v>
      </c>
      <c r="M141" t="s">
        <v>63</v>
      </c>
      <c r="N141">
        <v>0.41099999999999998</v>
      </c>
      <c r="O141">
        <v>7.19</v>
      </c>
      <c r="P141">
        <v>543</v>
      </c>
      <c r="Q141" s="4"/>
      <c r="R141" s="4">
        <v>1</v>
      </c>
      <c r="S141" s="4">
        <v>2</v>
      </c>
      <c r="T141" s="4" t="s">
        <v>234</v>
      </c>
      <c r="U141" s="4">
        <f t="shared" si="14"/>
        <v>21.617984799999995</v>
      </c>
      <c r="V141" s="4">
        <f t="shared" si="15"/>
        <v>21.617984799999995</v>
      </c>
      <c r="W141" s="4">
        <f t="shared" si="16"/>
        <v>21.617984799999995</v>
      </c>
      <c r="X141" s="5"/>
      <c r="Y141" s="5"/>
      <c r="Z141" s="4"/>
      <c r="AA141" s="4"/>
      <c r="AB141" s="5"/>
      <c r="AC141" s="5"/>
      <c r="AD141" s="4">
        <v>1</v>
      </c>
      <c r="AE141" s="4"/>
      <c r="AF141" s="4">
        <f t="shared" si="17"/>
        <v>587.15464539000004</v>
      </c>
      <c r="AG141" s="4">
        <f t="shared" si="12"/>
        <v>587.15464539000004</v>
      </c>
      <c r="AH141" s="4">
        <f t="shared" si="13"/>
        <v>587.15464539000004</v>
      </c>
      <c r="AI141" s="5"/>
      <c r="AJ141" s="5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2">
      <c r="A142" s="1">
        <v>44166</v>
      </c>
      <c r="B142" t="s">
        <v>80</v>
      </c>
      <c r="C142" t="s">
        <v>327</v>
      </c>
      <c r="D142">
        <v>90</v>
      </c>
      <c r="E142">
        <v>1</v>
      </c>
      <c r="F142">
        <v>1</v>
      </c>
      <c r="G142" t="s">
        <v>60</v>
      </c>
      <c r="H142" t="s">
        <v>61</v>
      </c>
      <c r="I142">
        <v>4.1099999999999998E-2</v>
      </c>
      <c r="J142">
        <v>0.93899999999999995</v>
      </c>
      <c r="K142">
        <v>9.24</v>
      </c>
      <c r="L142" t="s">
        <v>62</v>
      </c>
      <c r="M142" t="s">
        <v>63</v>
      </c>
      <c r="N142">
        <v>0.29899999999999999</v>
      </c>
      <c r="O142">
        <v>5.33</v>
      </c>
      <c r="P142">
        <v>379</v>
      </c>
      <c r="Q142" s="4"/>
      <c r="R142" s="4">
        <v>1</v>
      </c>
      <c r="S142" s="4">
        <v>2</v>
      </c>
      <c r="T142" s="4" t="s">
        <v>234</v>
      </c>
      <c r="U142" s="4">
        <f t="shared" si="14"/>
        <v>15.052808630499998</v>
      </c>
      <c r="V142" s="4">
        <f t="shared" si="15"/>
        <v>15.052808630499998</v>
      </c>
      <c r="W142" s="4">
        <f t="shared" si="16"/>
        <v>15.052808630499998</v>
      </c>
      <c r="X142" s="5"/>
      <c r="Y142" s="5"/>
      <c r="Z142" s="4"/>
      <c r="AA142" s="4"/>
      <c r="AB142" s="5"/>
      <c r="AC142" s="5"/>
      <c r="AD142" s="4">
        <v>1</v>
      </c>
      <c r="AE142" s="4"/>
      <c r="AF142" s="4">
        <f t="shared" si="17"/>
        <v>404.86525611000002</v>
      </c>
      <c r="AG142" s="4">
        <f t="shared" si="12"/>
        <v>404.86525611000002</v>
      </c>
      <c r="AH142" s="4">
        <f t="shared" si="13"/>
        <v>404.86525611000002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2">
      <c r="A143" s="1">
        <v>44166</v>
      </c>
      <c r="B143" t="s">
        <v>80</v>
      </c>
      <c r="C143" t="s">
        <v>328</v>
      </c>
      <c r="D143">
        <v>91</v>
      </c>
      <c r="E143">
        <v>1</v>
      </c>
      <c r="F143">
        <v>1</v>
      </c>
      <c r="G143" t="s">
        <v>60</v>
      </c>
      <c r="H143" t="s">
        <v>61</v>
      </c>
      <c r="I143">
        <v>0.107</v>
      </c>
      <c r="J143">
        <v>2.33</v>
      </c>
      <c r="K143">
        <v>47.4</v>
      </c>
      <c r="L143" t="s">
        <v>62</v>
      </c>
      <c r="M143" t="s">
        <v>63</v>
      </c>
      <c r="N143">
        <v>0.23400000000000001</v>
      </c>
      <c r="O143">
        <v>4.1900000000000004</v>
      </c>
      <c r="P143">
        <v>279</v>
      </c>
      <c r="Q143" s="4"/>
      <c r="R143" s="4">
        <v>1</v>
      </c>
      <c r="S143" s="4">
        <v>2</v>
      </c>
      <c r="T143" s="4" t="s">
        <v>234</v>
      </c>
      <c r="U143" s="4">
        <f t="shared" si="14"/>
        <v>56.977777449999984</v>
      </c>
      <c r="V143" s="4">
        <f t="shared" si="15"/>
        <v>56.977777449999984</v>
      </c>
      <c r="W143" s="4">
        <f t="shared" si="16"/>
        <v>56.977777449999984</v>
      </c>
      <c r="X143" s="5"/>
      <c r="Y143" s="5"/>
      <c r="Z143" s="7"/>
      <c r="AA143" s="7"/>
      <c r="AB143" s="4"/>
      <c r="AC143" s="4"/>
      <c r="AD143" s="4">
        <v>1</v>
      </c>
      <c r="AE143" s="4"/>
      <c r="AF143" s="4">
        <f t="shared" si="17"/>
        <v>295.39635939000004</v>
      </c>
      <c r="AG143" s="4">
        <f t="shared" si="12"/>
        <v>295.39635939000004</v>
      </c>
      <c r="AH143" s="4">
        <f t="shared" si="13"/>
        <v>295.39635939000004</v>
      </c>
      <c r="AI143" s="5"/>
      <c r="AJ143" s="5"/>
      <c r="AK143" s="7"/>
      <c r="AL143" s="7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2">
      <c r="A144" s="1">
        <v>44166</v>
      </c>
      <c r="B144" t="s">
        <v>80</v>
      </c>
      <c r="C144" t="s">
        <v>329</v>
      </c>
      <c r="D144">
        <v>92</v>
      </c>
      <c r="E144">
        <v>1</v>
      </c>
      <c r="F144">
        <v>1</v>
      </c>
      <c r="G144" t="s">
        <v>60</v>
      </c>
      <c r="H144" t="s">
        <v>61</v>
      </c>
      <c r="I144">
        <v>7.4800000000000005E-2</v>
      </c>
      <c r="J144">
        <v>1.63</v>
      </c>
      <c r="K144">
        <v>27.9</v>
      </c>
      <c r="L144" t="s">
        <v>62</v>
      </c>
      <c r="M144" t="s">
        <v>63</v>
      </c>
      <c r="N144">
        <v>0.39</v>
      </c>
      <c r="O144">
        <v>6.93</v>
      </c>
      <c r="P144">
        <v>520</v>
      </c>
      <c r="R144" s="4">
        <v>1</v>
      </c>
      <c r="S144" s="4">
        <v>2</v>
      </c>
      <c r="T144" s="4" t="s">
        <v>234</v>
      </c>
      <c r="U144" s="4">
        <f t="shared" si="14"/>
        <v>35.700451449999996</v>
      </c>
      <c r="V144" s="4">
        <f t="shared" si="15"/>
        <v>35.700451449999996</v>
      </c>
      <c r="W144" s="4">
        <f t="shared" si="16"/>
        <v>35.700451449999996</v>
      </c>
      <c r="X144" s="5"/>
      <c r="Y144" s="5"/>
      <c r="Z144" s="7"/>
      <c r="AA144" s="7"/>
      <c r="AD144" s="4">
        <v>1</v>
      </c>
      <c r="AE144" s="4"/>
      <c r="AF144" s="4">
        <f t="shared" si="17"/>
        <v>561.39881450999997</v>
      </c>
      <c r="AG144" s="4">
        <f t="shared" si="12"/>
        <v>561.39881450999997</v>
      </c>
      <c r="AH144" s="4">
        <f t="shared" si="13"/>
        <v>561.39881450999997</v>
      </c>
      <c r="AI144" s="5"/>
      <c r="AJ144" s="5"/>
      <c r="AK144" s="7"/>
      <c r="AL144" s="7"/>
      <c r="AO144" s="4"/>
      <c r="AP144" s="4"/>
      <c r="AQ144" s="4"/>
    </row>
    <row r="145" spans="1:70" x14ac:dyDescent="0.2">
      <c r="A145" s="1">
        <v>44166</v>
      </c>
      <c r="B145" t="s">
        <v>80</v>
      </c>
      <c r="C145" t="s">
        <v>288</v>
      </c>
      <c r="D145">
        <v>93</v>
      </c>
      <c r="E145">
        <v>1</v>
      </c>
      <c r="F145">
        <v>1</v>
      </c>
      <c r="G145" t="s">
        <v>60</v>
      </c>
      <c r="H145" t="s">
        <v>61</v>
      </c>
      <c r="I145">
        <v>3.4099999999999998E-2</v>
      </c>
      <c r="J145">
        <v>0.76300000000000001</v>
      </c>
      <c r="K145">
        <v>4.63</v>
      </c>
      <c r="L145" t="s">
        <v>62</v>
      </c>
      <c r="M145" t="s">
        <v>63</v>
      </c>
      <c r="N145">
        <v>0.158</v>
      </c>
      <c r="O145">
        <v>2.86</v>
      </c>
      <c r="P145">
        <v>160</v>
      </c>
      <c r="R145" s="4">
        <v>1</v>
      </c>
      <c r="S145" s="4">
        <v>2</v>
      </c>
      <c r="T145" s="4" t="s">
        <v>234</v>
      </c>
      <c r="U145" s="4">
        <f t="shared" si="14"/>
        <v>9.8503206145000011</v>
      </c>
      <c r="V145" s="4">
        <f t="shared" si="15"/>
        <v>9.8503206145000011</v>
      </c>
      <c r="W145" s="4">
        <f t="shared" si="16"/>
        <v>9.8503206145000011</v>
      </c>
      <c r="X145" s="5"/>
      <c r="Y145" s="5"/>
      <c r="Z145" s="7">
        <f>ABS(100*ABS(W145-W139)/AVERAGE(W145,W139))</f>
        <v>3.6582787783751356</v>
      </c>
      <c r="AA145" s="7" t="str">
        <f>IF(W145&gt;10, (IF((AND(Z145&gt;=0,Z145&lt;=20)=TRUE),"PASS","FAIL")),(IF((AND(Z145&gt;=0,Z145&lt;=50)=TRUE),"PASS","FAIL")))</f>
        <v>PASS</v>
      </c>
      <c r="AB145" s="7"/>
      <c r="AC145" s="7"/>
      <c r="AD145" s="4">
        <v>1</v>
      </c>
      <c r="AE145" s="4"/>
      <c r="AF145" s="4">
        <f t="shared" si="17"/>
        <v>169.85048403999994</v>
      </c>
      <c r="AG145" s="4">
        <f t="shared" si="12"/>
        <v>169.85048403999994</v>
      </c>
      <c r="AH145" s="4">
        <f t="shared" si="13"/>
        <v>169.85048403999994</v>
      </c>
      <c r="AI145" s="5"/>
      <c r="AJ145" s="5"/>
      <c r="AK145" s="7">
        <f>ABS(100*ABS(AH145-AH139)/AVERAGE(AH145,AH139))</f>
        <v>1.6651653204408872</v>
      </c>
      <c r="AL145" s="7" t="str">
        <f>IF(AH145&gt;10, (IF((AND(AK145&gt;=0,AK145&lt;=20)=TRUE),"PASS","FAIL")),(IF((AND(AK145&gt;=0,AK145&lt;=50)=TRUE),"PASS","FAIL")))</f>
        <v>PASS</v>
      </c>
      <c r="AM145" s="7"/>
      <c r="AN145" s="7"/>
      <c r="AO145" s="4"/>
      <c r="AP145" s="4"/>
      <c r="AQ145" s="4"/>
    </row>
    <row r="146" spans="1:70" x14ac:dyDescent="0.2">
      <c r="A146" s="1">
        <v>44166</v>
      </c>
      <c r="B146" t="s">
        <v>80</v>
      </c>
      <c r="C146" t="s">
        <v>289</v>
      </c>
      <c r="D146">
        <v>94</v>
      </c>
      <c r="E146">
        <v>1</v>
      </c>
      <c r="F146">
        <v>1</v>
      </c>
      <c r="G146" t="s">
        <v>60</v>
      </c>
      <c r="H146" t="s">
        <v>61</v>
      </c>
      <c r="I146">
        <v>0.11700000000000001</v>
      </c>
      <c r="J146">
        <v>2.42</v>
      </c>
      <c r="K146">
        <v>49.9</v>
      </c>
      <c r="L146" t="s">
        <v>62</v>
      </c>
      <c r="M146" t="s">
        <v>63</v>
      </c>
      <c r="N146">
        <v>0.52500000000000002</v>
      </c>
      <c r="O146">
        <v>9.4</v>
      </c>
      <c r="P146">
        <v>734</v>
      </c>
      <c r="R146" s="4">
        <v>1</v>
      </c>
      <c r="S146" s="4">
        <v>2</v>
      </c>
      <c r="T146" s="4" t="s">
        <v>234</v>
      </c>
      <c r="U146" s="4">
        <f t="shared" si="14"/>
        <v>59.739776199999987</v>
      </c>
      <c r="V146" s="4">
        <f t="shared" si="15"/>
        <v>59.739776199999987</v>
      </c>
      <c r="W146" s="4">
        <f t="shared" si="16"/>
        <v>59.739776199999987</v>
      </c>
      <c r="X146" s="5"/>
      <c r="Y146" s="5"/>
      <c r="Z146" s="7"/>
      <c r="AA146" s="7"/>
      <c r="AB146" s="7">
        <f>100*((W146*10250)-(W144*10000))/(1000*250)</f>
        <v>102.13127661999999</v>
      </c>
      <c r="AC146" s="7" t="str">
        <f>IF(W146&gt;30, (IF((AND(AB146&gt;=80,AB146&lt;=120)=TRUE),"PASS","FAIL")),(IF((AND(AB146&gt;=50,AB146&lt;=150)=TRUE),"PASS","FAIL")))</f>
        <v>PASS</v>
      </c>
      <c r="AD146" s="4">
        <v>1</v>
      </c>
      <c r="AE146" s="4"/>
      <c r="AF146" s="4">
        <f t="shared" si="17"/>
        <v>809.68140400000004</v>
      </c>
      <c r="AG146" s="4">
        <f t="shared" si="12"/>
        <v>809.68140400000004</v>
      </c>
      <c r="AH146" s="4">
        <f t="shared" si="13"/>
        <v>809.68140400000004</v>
      </c>
      <c r="AI146" s="5"/>
      <c r="AJ146" s="5"/>
      <c r="AK146" s="7"/>
      <c r="AL146" s="7"/>
      <c r="AM146" s="7">
        <f>100*((AH146*10250)-(AH144*10000))/(10000*250)</f>
        <v>107.40984983600006</v>
      </c>
      <c r="AN146" s="7" t="str">
        <f>IF(AH146&gt;30, (IF((AND(AM146&gt;=80,AM146&lt;=120)=TRUE),"PASS","FAIL")),(IF((AND(AM146&gt;=50,AM146&lt;=150)=TRUE),"PASS","FAIL")))</f>
        <v>PASS</v>
      </c>
      <c r="AO146" s="4"/>
      <c r="AP146" s="4"/>
      <c r="AQ146" s="4"/>
    </row>
    <row r="147" spans="1:70" x14ac:dyDescent="0.2">
      <c r="A147" s="1">
        <v>44166</v>
      </c>
      <c r="B147" t="s">
        <v>80</v>
      </c>
      <c r="C147" t="s">
        <v>52</v>
      </c>
      <c r="D147">
        <v>7</v>
      </c>
      <c r="E147">
        <v>1</v>
      </c>
      <c r="F147">
        <v>1</v>
      </c>
      <c r="G147" t="s">
        <v>60</v>
      </c>
      <c r="H147" t="s">
        <v>61</v>
      </c>
      <c r="I147">
        <v>4.9500000000000002E-2</v>
      </c>
      <c r="J147">
        <v>1.1399999999999999</v>
      </c>
      <c r="K147">
        <v>14.5</v>
      </c>
      <c r="L147" t="s">
        <v>62</v>
      </c>
      <c r="M147" t="s">
        <v>63</v>
      </c>
      <c r="N147">
        <v>0.188</v>
      </c>
      <c r="O147">
        <v>3.4</v>
      </c>
      <c r="P147">
        <v>209</v>
      </c>
      <c r="R147" s="4">
        <v>1</v>
      </c>
      <c r="S147" s="4">
        <v>2</v>
      </c>
      <c r="T147" s="4" t="s">
        <v>234</v>
      </c>
      <c r="U147" s="4">
        <f t="shared" si="14"/>
        <v>21.022361799999992</v>
      </c>
      <c r="V147" s="4">
        <f t="shared" si="15"/>
        <v>21.022361799999992</v>
      </c>
      <c r="W147" s="4">
        <f t="shared" si="16"/>
        <v>21.022361799999992</v>
      </c>
      <c r="X147" s="5">
        <f>100*(W147-25)/25</f>
        <v>-15.910552800000032</v>
      </c>
      <c r="Y147" s="5" t="str">
        <f>IF((ABS(X147))&lt;=20,"PASS","FAIL")</f>
        <v>PASS</v>
      </c>
      <c r="Z147" s="7"/>
      <c r="AA147" s="7"/>
      <c r="AD147" s="4">
        <v>1</v>
      </c>
      <c r="AE147" s="4"/>
      <c r="AF147" s="4">
        <f t="shared" si="17"/>
        <v>220.54248399999997</v>
      </c>
      <c r="AG147" s="4">
        <f t="shared" si="12"/>
        <v>220.54248399999997</v>
      </c>
      <c r="AH147" s="4">
        <f t="shared" si="13"/>
        <v>220.54248399999997</v>
      </c>
      <c r="AI147" s="5">
        <f>100*(AH147-250)/250</f>
        <v>-11.78300640000001</v>
      </c>
      <c r="AJ147" s="5" t="str">
        <f>IF((ABS(AI147))&lt;=20,"PASS","FAIL")</f>
        <v>PASS</v>
      </c>
      <c r="AK147" s="7"/>
      <c r="AL147" s="7"/>
      <c r="AO147" s="4"/>
      <c r="AP147" s="4"/>
      <c r="AQ147" s="4"/>
    </row>
    <row r="148" spans="1:70" x14ac:dyDescent="0.2">
      <c r="A148" s="1">
        <v>44166</v>
      </c>
      <c r="B148" t="s">
        <v>80</v>
      </c>
      <c r="C148" t="s">
        <v>109</v>
      </c>
      <c r="D148" t="s">
        <v>12</v>
      </c>
      <c r="E148">
        <v>1</v>
      </c>
      <c r="F148">
        <v>1</v>
      </c>
      <c r="G148" t="s">
        <v>60</v>
      </c>
      <c r="H148" t="s">
        <v>61</v>
      </c>
      <c r="I148">
        <v>0.11700000000000001</v>
      </c>
      <c r="J148">
        <v>1.45</v>
      </c>
      <c r="K148">
        <v>22.8</v>
      </c>
      <c r="L148" t="s">
        <v>62</v>
      </c>
      <c r="M148" t="s">
        <v>63</v>
      </c>
      <c r="N148">
        <v>1.34</v>
      </c>
      <c r="O148">
        <v>22.9</v>
      </c>
      <c r="P148">
        <v>1860</v>
      </c>
      <c r="Q148" s="4">
        <f>100*O149/O148</f>
        <v>71.179039301310041</v>
      </c>
      <c r="R148" s="4">
        <v>1</v>
      </c>
      <c r="S148" s="4">
        <v>2</v>
      </c>
      <c r="T148" s="4" t="s">
        <v>234</v>
      </c>
      <c r="U148" s="4">
        <f t="shared" si="14"/>
        <v>30.287826249999995</v>
      </c>
      <c r="V148" s="4">
        <f t="shared" si="15"/>
        <v>30.287826249999995</v>
      </c>
      <c r="W148" s="4">
        <f t="shared" si="16"/>
        <v>30.287826249999995</v>
      </c>
      <c r="AB148" s="7"/>
      <c r="AC148" s="7"/>
      <c r="AD148" s="4">
        <v>1</v>
      </c>
      <c r="AE148" s="4"/>
      <c r="AF148" s="4">
        <f t="shared" si="17"/>
        <v>2308.9626490000001</v>
      </c>
      <c r="AG148" s="4">
        <f t="shared" si="12"/>
        <v>2308.9626490000001</v>
      </c>
      <c r="AH148" s="4">
        <f t="shared" si="13"/>
        <v>2308.9626490000001</v>
      </c>
      <c r="AM148" s="7"/>
      <c r="AN148" s="7"/>
      <c r="AO148" s="4"/>
      <c r="AP148" s="4"/>
      <c r="AQ148" s="4"/>
    </row>
    <row r="149" spans="1:70" x14ac:dyDescent="0.2">
      <c r="A149" s="1">
        <v>44166</v>
      </c>
      <c r="B149" t="s">
        <v>80</v>
      </c>
      <c r="C149" t="s">
        <v>110</v>
      </c>
      <c r="D149" t="s">
        <v>13</v>
      </c>
      <c r="E149">
        <v>1</v>
      </c>
      <c r="F149">
        <v>1</v>
      </c>
      <c r="G149" t="s">
        <v>60</v>
      </c>
      <c r="H149" t="s">
        <v>61</v>
      </c>
      <c r="I149">
        <v>2.85</v>
      </c>
      <c r="J149">
        <v>49.8</v>
      </c>
      <c r="K149">
        <v>2960</v>
      </c>
      <c r="L149" t="s">
        <v>62</v>
      </c>
      <c r="M149" t="s">
        <v>63</v>
      </c>
      <c r="N149">
        <v>0.90900000000000003</v>
      </c>
      <c r="O149">
        <v>16.3</v>
      </c>
      <c r="P149">
        <v>1320</v>
      </c>
      <c r="R149" s="4">
        <v>1</v>
      </c>
      <c r="S149" s="4">
        <v>2</v>
      </c>
      <c r="T149" s="4" t="s">
        <v>234</v>
      </c>
      <c r="U149" s="4">
        <f t="shared" si="14"/>
        <v>2347.0808199999997</v>
      </c>
      <c r="V149" s="4">
        <f t="shared" si="15"/>
        <v>2347.0808199999997</v>
      </c>
      <c r="W149" s="4">
        <f t="shared" si="16"/>
        <v>2347.0808199999997</v>
      </c>
      <c r="AD149" s="4">
        <v>1</v>
      </c>
      <c r="AE149" s="4"/>
      <c r="AF149" s="4">
        <f t="shared" si="17"/>
        <v>1545.9288609999999</v>
      </c>
      <c r="AG149" s="4">
        <f t="shared" si="12"/>
        <v>1545.9288609999999</v>
      </c>
      <c r="AH149" s="4">
        <f t="shared" si="13"/>
        <v>1545.9288609999999</v>
      </c>
      <c r="AO149" s="4"/>
      <c r="AP149" s="4"/>
      <c r="AQ149" s="4"/>
    </row>
    <row r="150" spans="1:70" x14ac:dyDescent="0.2">
      <c r="A150" s="1">
        <v>44166</v>
      </c>
      <c r="B150" t="s">
        <v>80</v>
      </c>
      <c r="C150" t="s">
        <v>96</v>
      </c>
      <c r="D150" t="s">
        <v>14</v>
      </c>
      <c r="E150">
        <v>1</v>
      </c>
      <c r="F150">
        <v>1</v>
      </c>
      <c r="G150" t="s">
        <v>60</v>
      </c>
      <c r="H150" t="s">
        <v>61</v>
      </c>
      <c r="I150">
        <v>1.7999999999999999E-2</v>
      </c>
      <c r="J150">
        <v>0.246</v>
      </c>
      <c r="K150">
        <v>-8.7200000000000006</v>
      </c>
      <c r="L150" t="s">
        <v>62</v>
      </c>
      <c r="M150" t="s">
        <v>63</v>
      </c>
      <c r="N150">
        <v>-1.12E-2</v>
      </c>
      <c r="O150">
        <v>-0.14899999999999999</v>
      </c>
      <c r="P150">
        <v>-110</v>
      </c>
      <c r="R150" s="4">
        <v>1</v>
      </c>
      <c r="S150" s="4">
        <v>2</v>
      </c>
      <c r="T150" s="4" t="s">
        <v>234</v>
      </c>
      <c r="U150" s="4">
        <f t="shared" si="14"/>
        <v>-5.2992448220000004</v>
      </c>
      <c r="V150" s="4">
        <f t="shared" si="15"/>
        <v>-5.2992448220000004</v>
      </c>
      <c r="W150" s="4">
        <f t="shared" si="16"/>
        <v>-5.2992448220000004</v>
      </c>
      <c r="X150" s="5"/>
      <c r="Y150" s="5"/>
      <c r="Z150" s="7"/>
      <c r="AA150" s="7"/>
      <c r="AD150" s="4">
        <v>1</v>
      </c>
      <c r="AE150" s="4"/>
      <c r="AF150" s="4">
        <f t="shared" si="17"/>
        <v>-105.56957146010001</v>
      </c>
      <c r="AG150" s="4">
        <f t="shared" si="12"/>
        <v>-105.56957146010001</v>
      </c>
      <c r="AH150" s="4">
        <f t="shared" si="13"/>
        <v>-105.56957146010001</v>
      </c>
      <c r="AI150" s="5"/>
      <c r="AJ150" s="5"/>
      <c r="AK150" s="7"/>
      <c r="AL150" s="7"/>
      <c r="AO150" s="4"/>
      <c r="AP150" s="4"/>
      <c r="AQ150" s="4"/>
    </row>
    <row r="151" spans="1:70" x14ac:dyDescent="0.2">
      <c r="A151" s="1">
        <v>44166</v>
      </c>
      <c r="B151" t="s">
        <v>80</v>
      </c>
      <c r="C151" t="s">
        <v>330</v>
      </c>
      <c r="D151">
        <v>95</v>
      </c>
      <c r="E151">
        <v>1</v>
      </c>
      <c r="F151">
        <v>1</v>
      </c>
      <c r="G151" t="s">
        <v>60</v>
      </c>
      <c r="H151" t="s">
        <v>61</v>
      </c>
      <c r="I151">
        <v>3.8899999999999997E-2</v>
      </c>
      <c r="J151">
        <v>0.88900000000000001</v>
      </c>
      <c r="K151">
        <v>7.92</v>
      </c>
      <c r="L151" t="s">
        <v>62</v>
      </c>
      <c r="M151" t="s">
        <v>63</v>
      </c>
      <c r="N151">
        <v>0.17299999999999999</v>
      </c>
      <c r="O151">
        <v>3.17</v>
      </c>
      <c r="P151">
        <v>188</v>
      </c>
      <c r="R151" s="4">
        <v>1</v>
      </c>
      <c r="S151" s="4">
        <v>2</v>
      </c>
      <c r="T151" s="4" t="s">
        <v>234</v>
      </c>
      <c r="U151" s="4">
        <f t="shared" si="14"/>
        <v>13.572494930499998</v>
      </c>
      <c r="V151" s="4">
        <f t="shared" si="15"/>
        <v>13.572494930499998</v>
      </c>
      <c r="W151" s="4">
        <f t="shared" si="16"/>
        <v>13.572494930499998</v>
      </c>
      <c r="AD151" s="4">
        <v>1</v>
      </c>
      <c r="AE151" s="4"/>
      <c r="AF151" s="4">
        <f t="shared" si="17"/>
        <v>198.90439610999996</v>
      </c>
      <c r="AG151" s="4">
        <f t="shared" si="12"/>
        <v>198.90439610999996</v>
      </c>
      <c r="AH151" s="4">
        <f t="shared" si="13"/>
        <v>198.90439610999996</v>
      </c>
      <c r="AO151" s="4"/>
      <c r="AP151" s="4"/>
      <c r="AQ151" s="4"/>
    </row>
    <row r="152" spans="1:70" x14ac:dyDescent="0.2">
      <c r="A152" s="1">
        <v>44166</v>
      </c>
      <c r="B152" t="s">
        <v>80</v>
      </c>
      <c r="C152" t="s">
        <v>331</v>
      </c>
      <c r="D152">
        <v>96</v>
      </c>
      <c r="E152">
        <v>1</v>
      </c>
      <c r="F152">
        <v>1</v>
      </c>
      <c r="G152" t="s">
        <v>60</v>
      </c>
      <c r="H152" t="s">
        <v>61</v>
      </c>
      <c r="I152">
        <v>0.10299999999999999</v>
      </c>
      <c r="J152">
        <v>2.17</v>
      </c>
      <c r="K152">
        <v>42.7</v>
      </c>
      <c r="L152" t="s">
        <v>62</v>
      </c>
      <c r="M152" t="s">
        <v>63</v>
      </c>
      <c r="N152">
        <v>0.157</v>
      </c>
      <c r="O152">
        <v>2.93</v>
      </c>
      <c r="P152">
        <v>167</v>
      </c>
      <c r="R152" s="4">
        <v>1</v>
      </c>
      <c r="S152" s="4">
        <v>2</v>
      </c>
      <c r="T152" s="4" t="s">
        <v>234</v>
      </c>
      <c r="U152" s="4">
        <f t="shared" si="14"/>
        <v>52.082377449999989</v>
      </c>
      <c r="V152" s="4">
        <f t="shared" si="15"/>
        <v>52.082377449999989</v>
      </c>
      <c r="W152" s="4">
        <f t="shared" si="16"/>
        <v>52.082377449999989</v>
      </c>
      <c r="X152" s="5"/>
      <c r="Y152" s="5"/>
      <c r="Z152" s="7"/>
      <c r="AA152" s="7"/>
      <c r="AB152" s="7"/>
      <c r="AC152" s="7"/>
      <c r="AD152" s="4">
        <v>1</v>
      </c>
      <c r="AE152" s="4"/>
      <c r="AF152" s="4">
        <f t="shared" si="17"/>
        <v>176.39995851</v>
      </c>
      <c r="AG152" s="4">
        <f t="shared" si="12"/>
        <v>176.39995851</v>
      </c>
      <c r="AH152" s="4">
        <f t="shared" si="13"/>
        <v>176.39995851</v>
      </c>
      <c r="AI152" s="5"/>
      <c r="AJ152" s="5"/>
      <c r="AK152" s="7"/>
      <c r="AL152" s="7"/>
      <c r="AM152" s="7"/>
      <c r="AN152" s="7"/>
      <c r="AO152" s="4"/>
      <c r="AP152" s="4"/>
      <c r="AQ152" s="4"/>
    </row>
    <row r="153" spans="1:70" x14ac:dyDescent="0.2">
      <c r="A153" s="1">
        <v>44166</v>
      </c>
      <c r="B153" t="s">
        <v>80</v>
      </c>
      <c r="C153" t="s">
        <v>332</v>
      </c>
      <c r="D153">
        <v>97</v>
      </c>
      <c r="E153">
        <v>1</v>
      </c>
      <c r="F153">
        <v>1</v>
      </c>
      <c r="G153" t="s">
        <v>60</v>
      </c>
      <c r="H153" t="s">
        <v>61</v>
      </c>
      <c r="I153">
        <v>5.21E-2</v>
      </c>
      <c r="J153">
        <v>1.22</v>
      </c>
      <c r="K153">
        <v>16.8</v>
      </c>
      <c r="L153" t="s">
        <v>62</v>
      </c>
      <c r="M153" t="s">
        <v>63</v>
      </c>
      <c r="N153">
        <v>0.25700000000000001</v>
      </c>
      <c r="O153">
        <v>4.7</v>
      </c>
      <c r="P153">
        <v>324</v>
      </c>
      <c r="R153" s="4">
        <v>1</v>
      </c>
      <c r="S153" s="4">
        <v>2</v>
      </c>
      <c r="T153" s="4" t="s">
        <v>234</v>
      </c>
      <c r="U153" s="4">
        <f t="shared" si="14"/>
        <v>23.406632199999997</v>
      </c>
      <c r="V153" s="4">
        <f t="shared" si="15"/>
        <v>23.406632199999997</v>
      </c>
      <c r="W153" s="4">
        <f t="shared" si="16"/>
        <v>23.406632199999997</v>
      </c>
      <c r="Z153" s="7"/>
      <c r="AA153" s="7"/>
      <c r="AB153" s="7"/>
      <c r="AC153" s="7"/>
      <c r="AD153" s="4">
        <v>1</v>
      </c>
      <c r="AE153" s="4"/>
      <c r="AF153" s="4">
        <f t="shared" si="17"/>
        <v>344.15726100000006</v>
      </c>
      <c r="AG153" s="4">
        <f t="shared" si="12"/>
        <v>344.15726100000006</v>
      </c>
      <c r="AH153" s="4">
        <f t="shared" si="13"/>
        <v>344.15726100000006</v>
      </c>
      <c r="AK153" s="7"/>
      <c r="AL153" s="7"/>
      <c r="AM153" s="7"/>
      <c r="AN153" s="7"/>
      <c r="AO153" s="4"/>
      <c r="AP153" s="4"/>
      <c r="AQ153" s="4"/>
    </row>
    <row r="154" spans="1:70" x14ac:dyDescent="0.2">
      <c r="A154" s="1">
        <v>44166</v>
      </c>
      <c r="B154" t="s">
        <v>80</v>
      </c>
      <c r="C154" t="s">
        <v>333</v>
      </c>
      <c r="D154">
        <v>98</v>
      </c>
      <c r="E154">
        <v>1</v>
      </c>
      <c r="F154">
        <v>1</v>
      </c>
      <c r="G154" t="s">
        <v>60</v>
      </c>
      <c r="H154" t="s">
        <v>61</v>
      </c>
      <c r="I154">
        <v>5.3199999999999997E-2</v>
      </c>
      <c r="J154">
        <v>1.2</v>
      </c>
      <c r="K154">
        <v>16.3</v>
      </c>
      <c r="L154" t="s">
        <v>62</v>
      </c>
      <c r="M154" t="s">
        <v>63</v>
      </c>
      <c r="N154">
        <v>0.70899999999999996</v>
      </c>
      <c r="O154">
        <v>13</v>
      </c>
      <c r="P154">
        <v>1040</v>
      </c>
      <c r="R154" s="4">
        <v>1</v>
      </c>
      <c r="S154" s="4">
        <v>2</v>
      </c>
      <c r="T154" s="4" t="s">
        <v>234</v>
      </c>
      <c r="U154" s="4">
        <f t="shared" si="14"/>
        <v>22.810119999999998</v>
      </c>
      <c r="V154" s="4">
        <f t="shared" si="15"/>
        <v>22.810119999999998</v>
      </c>
      <c r="W154" s="4">
        <f t="shared" si="16"/>
        <v>22.810119999999998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17"/>
        <v>1185.9709</v>
      </c>
      <c r="AG154" s="4">
        <f t="shared" ref="AG154:AG217" si="18">IF(R154=1,AF154,(AF154-379))</f>
        <v>1185.9709</v>
      </c>
      <c r="AH154" s="4">
        <f t="shared" ref="AH154:AH217" si="19">IF(R154=1,AF154,(AG154*R154))</f>
        <v>1185.9709</v>
      </c>
      <c r="AI154" s="5"/>
      <c r="AJ154" s="5"/>
      <c r="AK154" s="7"/>
      <c r="AL154" s="7"/>
      <c r="AM154" s="7"/>
      <c r="AN154" s="7"/>
      <c r="AO154" s="4"/>
      <c r="AP154" s="4"/>
      <c r="AQ154" s="4"/>
    </row>
    <row r="155" spans="1:70" x14ac:dyDescent="0.2">
      <c r="A155" s="1">
        <v>44166</v>
      </c>
      <c r="B155" t="s">
        <v>80</v>
      </c>
      <c r="C155" t="s">
        <v>334</v>
      </c>
      <c r="D155">
        <v>99</v>
      </c>
      <c r="E155">
        <v>1</v>
      </c>
      <c r="F155">
        <v>1</v>
      </c>
      <c r="G155" t="s">
        <v>60</v>
      </c>
      <c r="H155" t="s">
        <v>61</v>
      </c>
      <c r="I155">
        <v>8.09E-2</v>
      </c>
      <c r="J155">
        <v>1.75</v>
      </c>
      <c r="K155">
        <v>31.2</v>
      </c>
      <c r="L155" t="s">
        <v>62</v>
      </c>
      <c r="M155" t="s">
        <v>63</v>
      </c>
      <c r="N155">
        <v>1.22</v>
      </c>
      <c r="O155">
        <v>22.1</v>
      </c>
      <c r="P155">
        <v>1790</v>
      </c>
      <c r="R155" s="4">
        <v>1</v>
      </c>
      <c r="S155" s="4">
        <v>2</v>
      </c>
      <c r="T155" s="4" t="s">
        <v>234</v>
      </c>
      <c r="U155" s="4">
        <f t="shared" si="14"/>
        <v>39.322206249999994</v>
      </c>
      <c r="V155" s="4">
        <f t="shared" si="15"/>
        <v>39.322206249999994</v>
      </c>
      <c r="W155" s="4">
        <f t="shared" si="16"/>
        <v>39.322206249999994</v>
      </c>
      <c r="Z155" s="7"/>
      <c r="AA155" s="7"/>
      <c r="AB155" s="7"/>
      <c r="AC155" s="7"/>
      <c r="AD155" s="4">
        <v>1</v>
      </c>
      <c r="AE155" s="4"/>
      <c r="AF155" s="4">
        <f t="shared" si="17"/>
        <v>2213.4117690000003</v>
      </c>
      <c r="AG155" s="4">
        <f t="shared" si="18"/>
        <v>2213.4117690000003</v>
      </c>
      <c r="AH155" s="4">
        <f t="shared" si="19"/>
        <v>2213.4117690000003</v>
      </c>
      <c r="AK155" s="7"/>
      <c r="AL155" s="7"/>
      <c r="AM155" s="7"/>
      <c r="AN155" s="7"/>
      <c r="AO155" s="4"/>
      <c r="AP155" s="4"/>
      <c r="AQ155" s="4"/>
    </row>
    <row r="156" spans="1:70" x14ac:dyDescent="0.2">
      <c r="A156" s="1">
        <v>44166</v>
      </c>
      <c r="B156" t="s">
        <v>80</v>
      </c>
      <c r="C156" t="s">
        <v>335</v>
      </c>
      <c r="D156">
        <v>100</v>
      </c>
      <c r="E156">
        <v>1</v>
      </c>
      <c r="F156">
        <v>1</v>
      </c>
      <c r="G156" t="s">
        <v>60</v>
      </c>
      <c r="H156" t="s">
        <v>61</v>
      </c>
      <c r="I156">
        <v>7.1599999999999997E-2</v>
      </c>
      <c r="J156">
        <v>1.43</v>
      </c>
      <c r="K156">
        <v>22.5</v>
      </c>
      <c r="L156" t="s">
        <v>62</v>
      </c>
      <c r="M156" t="s">
        <v>63</v>
      </c>
      <c r="N156">
        <v>0.16400000000000001</v>
      </c>
      <c r="O156">
        <v>3.03</v>
      </c>
      <c r="P156">
        <v>176</v>
      </c>
      <c r="Q156" s="4"/>
      <c r="R156" s="4">
        <v>1</v>
      </c>
      <c r="S156" s="4">
        <v>2</v>
      </c>
      <c r="T156" s="4" t="s">
        <v>234</v>
      </c>
      <c r="U156" s="4">
        <f t="shared" si="14"/>
        <v>29.687905449999995</v>
      </c>
      <c r="V156" s="4">
        <f t="shared" si="15"/>
        <v>29.687905449999995</v>
      </c>
      <c r="W156" s="4">
        <f t="shared" si="16"/>
        <v>29.687905449999995</v>
      </c>
      <c r="X156" s="5"/>
      <c r="Y156" s="5"/>
      <c r="Z156" s="7"/>
      <c r="AA156" s="7"/>
      <c r="AB156" s="4"/>
      <c r="AC156" s="4"/>
      <c r="AD156" s="4">
        <v>1</v>
      </c>
      <c r="AE156" s="4"/>
      <c r="AF156" s="4">
        <f t="shared" si="17"/>
        <v>185.76756890999999</v>
      </c>
      <c r="AG156" s="4">
        <f>IF(R156=1,AF156,(AF156-379))</f>
        <v>185.76756890999999</v>
      </c>
      <c r="AH156" s="4">
        <f>IF(R156=1,AF156,(AG156*R156))</f>
        <v>185.76756890999999</v>
      </c>
      <c r="AI156" s="5"/>
      <c r="AJ156" s="5"/>
      <c r="AK156" s="7"/>
      <c r="AL156" s="7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2">
      <c r="A157" s="1">
        <v>44166</v>
      </c>
      <c r="B157" t="s">
        <v>80</v>
      </c>
      <c r="C157" t="s">
        <v>336</v>
      </c>
      <c r="D157">
        <v>101</v>
      </c>
      <c r="E157">
        <v>1</v>
      </c>
      <c r="F157">
        <v>1</v>
      </c>
      <c r="G157" t="s">
        <v>60</v>
      </c>
      <c r="H157" t="s">
        <v>61</v>
      </c>
      <c r="I157">
        <v>7.0599999999999996E-2</v>
      </c>
      <c r="J157">
        <v>1.59</v>
      </c>
      <c r="K157">
        <v>26.7</v>
      </c>
      <c r="L157" t="s">
        <v>62</v>
      </c>
      <c r="M157" t="s">
        <v>63</v>
      </c>
      <c r="N157">
        <v>0.33800000000000002</v>
      </c>
      <c r="O157">
        <v>6.17</v>
      </c>
      <c r="P157">
        <v>453</v>
      </c>
      <c r="Q157" s="4"/>
      <c r="R157" s="4">
        <v>1</v>
      </c>
      <c r="S157" s="4">
        <v>2</v>
      </c>
      <c r="T157" s="4" t="s">
        <v>234</v>
      </c>
      <c r="U157" s="4">
        <f t="shared" si="14"/>
        <v>34.495571049999995</v>
      </c>
      <c r="V157" s="4">
        <f t="shared" si="15"/>
        <v>34.495571049999995</v>
      </c>
      <c r="W157" s="4">
        <f t="shared" si="16"/>
        <v>34.495571049999995</v>
      </c>
      <c r="X157" s="5"/>
      <c r="Y157" s="5"/>
      <c r="Z157" s="4"/>
      <c r="AA157" s="4"/>
      <c r="AB157" s="5"/>
      <c r="AC157" s="5"/>
      <c r="AD157" s="4">
        <v>1</v>
      </c>
      <c r="AE157" s="4"/>
      <c r="AF157" s="4">
        <f t="shared" si="17"/>
        <v>486.62409410999999</v>
      </c>
      <c r="AG157" s="4">
        <f>IF(R157=1,AF157,(AF157-379))</f>
        <v>486.62409410999999</v>
      </c>
      <c r="AH157" s="4">
        <f>IF(R157=1,AF157,(AG157*R157))</f>
        <v>486.62409410999999</v>
      </c>
      <c r="AI157" s="5"/>
      <c r="AJ157" s="5"/>
      <c r="AK157" s="4"/>
      <c r="AL157" s="4"/>
      <c r="AM157" s="5"/>
      <c r="AN157" s="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2">
      <c r="A158" s="1">
        <v>44166</v>
      </c>
      <c r="B158" t="s">
        <v>80</v>
      </c>
      <c r="C158" t="s">
        <v>337</v>
      </c>
      <c r="D158">
        <v>102</v>
      </c>
      <c r="E158">
        <v>1</v>
      </c>
      <c r="F158">
        <v>1</v>
      </c>
      <c r="G158" t="s">
        <v>60</v>
      </c>
      <c r="H158" t="s">
        <v>61</v>
      </c>
      <c r="I158">
        <v>3.5499999999999997E-2</v>
      </c>
      <c r="J158">
        <v>0.80100000000000005</v>
      </c>
      <c r="K158">
        <v>5.63</v>
      </c>
      <c r="L158" t="s">
        <v>62</v>
      </c>
      <c r="M158" t="s">
        <v>63</v>
      </c>
      <c r="N158">
        <v>0.17499999999999999</v>
      </c>
      <c r="O158">
        <v>3.24</v>
      </c>
      <c r="P158">
        <v>194</v>
      </c>
      <c r="R158" s="4">
        <v>1</v>
      </c>
      <c r="S158" s="4">
        <v>2</v>
      </c>
      <c r="T158" s="4" t="s">
        <v>234</v>
      </c>
      <c r="U158" s="4">
        <f t="shared" si="14"/>
        <v>10.971642170500003</v>
      </c>
      <c r="V158" s="4">
        <f t="shared" si="15"/>
        <v>10.971642170500003</v>
      </c>
      <c r="W158" s="4">
        <f t="shared" si="16"/>
        <v>10.971642170500003</v>
      </c>
      <c r="Z158" s="7"/>
      <c r="AA158" s="7"/>
      <c r="AD158" s="4">
        <v>1</v>
      </c>
      <c r="AE158" s="4"/>
      <c r="AF158" s="4">
        <f t="shared" si="17"/>
        <v>205.48251024000004</v>
      </c>
      <c r="AG158" s="4">
        <f t="shared" si="18"/>
        <v>205.48251024000004</v>
      </c>
      <c r="AH158" s="4">
        <f t="shared" si="19"/>
        <v>205.48251024000004</v>
      </c>
      <c r="AK158" s="7"/>
      <c r="AL158" s="7"/>
      <c r="AO158" s="4"/>
      <c r="AP158" s="4"/>
      <c r="AQ158" s="4"/>
    </row>
    <row r="159" spans="1:70" x14ac:dyDescent="0.2">
      <c r="A159" s="1">
        <v>44166</v>
      </c>
      <c r="B159" t="s">
        <v>80</v>
      </c>
      <c r="C159" t="s">
        <v>338</v>
      </c>
      <c r="D159">
        <v>103</v>
      </c>
      <c r="E159">
        <v>1</v>
      </c>
      <c r="F159">
        <v>1</v>
      </c>
      <c r="G159" t="s">
        <v>60</v>
      </c>
      <c r="H159" t="s">
        <v>61</v>
      </c>
      <c r="I159">
        <v>5.8299999999999998E-2</v>
      </c>
      <c r="J159">
        <v>1.32</v>
      </c>
      <c r="K159">
        <v>19.399999999999999</v>
      </c>
      <c r="L159" t="s">
        <v>62</v>
      </c>
      <c r="M159" t="s">
        <v>63</v>
      </c>
      <c r="N159">
        <v>0.20200000000000001</v>
      </c>
      <c r="O159">
        <v>3.78</v>
      </c>
      <c r="P159">
        <v>243</v>
      </c>
      <c r="R159" s="4">
        <v>1</v>
      </c>
      <c r="S159" s="4">
        <v>2</v>
      </c>
      <c r="T159" s="4" t="s">
        <v>234</v>
      </c>
      <c r="U159" s="4">
        <f t="shared" si="14"/>
        <v>26.393639199999996</v>
      </c>
      <c r="V159" s="4">
        <f t="shared" si="15"/>
        <v>26.393639199999996</v>
      </c>
      <c r="W159" s="4">
        <f t="shared" si="16"/>
        <v>26.393639199999996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17"/>
        <v>256.4453331599999</v>
      </c>
      <c r="AG159" s="4">
        <f t="shared" si="18"/>
        <v>256.4453331599999</v>
      </c>
      <c r="AH159" s="4">
        <f t="shared" si="19"/>
        <v>256.4453331599999</v>
      </c>
      <c r="AI159" s="5"/>
      <c r="AJ159" s="5"/>
      <c r="AK159" s="7"/>
      <c r="AL159" s="7"/>
      <c r="AM159" s="7"/>
      <c r="AN159" s="7"/>
      <c r="AO159" s="4"/>
      <c r="AP159" s="4"/>
      <c r="AQ159" s="4"/>
    </row>
    <row r="160" spans="1:70" x14ac:dyDescent="0.2">
      <c r="A160" s="1">
        <v>44166</v>
      </c>
      <c r="B160" t="s">
        <v>80</v>
      </c>
      <c r="C160" t="s">
        <v>339</v>
      </c>
      <c r="D160">
        <v>104</v>
      </c>
      <c r="E160">
        <v>1</v>
      </c>
      <c r="F160">
        <v>1</v>
      </c>
      <c r="G160" t="s">
        <v>60</v>
      </c>
      <c r="H160" t="s">
        <v>61</v>
      </c>
      <c r="I160">
        <v>4.9099999999999998E-2</v>
      </c>
      <c r="J160">
        <v>1.1399999999999999</v>
      </c>
      <c r="K160">
        <v>14.6</v>
      </c>
      <c r="L160" t="s">
        <v>62</v>
      </c>
      <c r="M160" t="s">
        <v>63</v>
      </c>
      <c r="N160">
        <v>0.23300000000000001</v>
      </c>
      <c r="O160">
        <v>4.29</v>
      </c>
      <c r="P160">
        <v>288</v>
      </c>
      <c r="R160" s="4">
        <v>1</v>
      </c>
      <c r="S160" s="4">
        <v>2</v>
      </c>
      <c r="T160" s="4" t="s">
        <v>234</v>
      </c>
      <c r="U160" s="4">
        <f t="shared" si="14"/>
        <v>21.022361799999992</v>
      </c>
      <c r="V160" s="4">
        <f t="shared" si="15"/>
        <v>21.022361799999992</v>
      </c>
      <c r="W160" s="4">
        <f t="shared" si="16"/>
        <v>21.022361799999992</v>
      </c>
      <c r="AB160" s="7"/>
      <c r="AC160" s="7"/>
      <c r="AD160" s="4">
        <v>1</v>
      </c>
      <c r="AE160" s="4"/>
      <c r="AF160" s="4">
        <f t="shared" si="17"/>
        <v>304.93026458999998</v>
      </c>
      <c r="AG160" s="4">
        <f t="shared" si="18"/>
        <v>304.93026458999998</v>
      </c>
      <c r="AH160" s="4">
        <f t="shared" si="19"/>
        <v>304.93026458999998</v>
      </c>
      <c r="AM160" s="7"/>
      <c r="AN160" s="7"/>
      <c r="AO160" s="4"/>
      <c r="AP160" s="4"/>
      <c r="AQ160" s="4"/>
    </row>
    <row r="161" spans="1:70" x14ac:dyDescent="0.2">
      <c r="A161" s="1">
        <v>44166</v>
      </c>
      <c r="B161" t="s">
        <v>80</v>
      </c>
      <c r="C161" t="s">
        <v>288</v>
      </c>
      <c r="D161">
        <v>105</v>
      </c>
      <c r="E161">
        <v>1</v>
      </c>
      <c r="F161">
        <v>1</v>
      </c>
      <c r="G161" t="s">
        <v>60</v>
      </c>
      <c r="H161" t="s">
        <v>61</v>
      </c>
      <c r="I161">
        <v>7.3300000000000004E-2</v>
      </c>
      <c r="J161">
        <v>1.53</v>
      </c>
      <c r="K161">
        <v>25.1</v>
      </c>
      <c r="L161" t="s">
        <v>62</v>
      </c>
      <c r="M161" t="s">
        <v>63</v>
      </c>
      <c r="N161">
        <v>1.21</v>
      </c>
      <c r="O161">
        <v>22.2</v>
      </c>
      <c r="P161">
        <v>1800</v>
      </c>
      <c r="R161" s="4">
        <v>1</v>
      </c>
      <c r="S161" s="4">
        <v>2</v>
      </c>
      <c r="T161" s="4" t="s">
        <v>234</v>
      </c>
      <c r="U161" s="4">
        <f t="shared" si="14"/>
        <v>32.690473449999999</v>
      </c>
      <c r="V161" s="4">
        <f t="shared" si="15"/>
        <v>32.690473449999999</v>
      </c>
      <c r="W161" s="4">
        <f t="shared" si="16"/>
        <v>32.690473449999999</v>
      </c>
      <c r="X161" s="5"/>
      <c r="Y161" s="5"/>
      <c r="Z161" s="7">
        <f>ABS(100*ABS(W161-W155)/AVERAGE(W161,W155))</f>
        <v>18.418236420661891</v>
      </c>
      <c r="AA161" s="7" t="str">
        <f>IF(W161&gt;10, (IF((AND(Z161&gt;=0,Z161&lt;=20)=TRUE),"PASS","FAIL")),(IF((AND(Z161&gt;=0,Z161&lt;=50)=TRUE),"PASS","FAIL")))</f>
        <v>PASS</v>
      </c>
      <c r="AB161" s="7"/>
      <c r="AC161" s="7"/>
      <c r="AD161" s="4">
        <v>1</v>
      </c>
      <c r="AE161" s="4"/>
      <c r="AF161" s="4">
        <f t="shared" si="17"/>
        <v>2225.3094359999996</v>
      </c>
      <c r="AG161" s="4">
        <f t="shared" si="18"/>
        <v>2225.3094359999996</v>
      </c>
      <c r="AH161" s="4">
        <f t="shared" si="19"/>
        <v>2225.3094359999996</v>
      </c>
      <c r="AI161" s="5"/>
      <c r="AJ161" s="5"/>
      <c r="AK161" s="7">
        <f>ABS(100*ABS(AH161-AH155)/AVERAGE(AH161,AH155))</f>
        <v>0.53608534758151249</v>
      </c>
      <c r="AL161" s="7" t="str">
        <f>IF(AH161&gt;10, (IF((AND(AK161&gt;=0,AK161&lt;=20)=TRUE),"PASS","FAIL")),(IF((AND(AK161&gt;=0,AK161&lt;=50)=TRUE),"PASS","FAIL")))</f>
        <v>PASS</v>
      </c>
      <c r="AM161" s="7"/>
      <c r="AN161" s="7"/>
      <c r="AO161" s="4"/>
      <c r="AP161" s="4"/>
      <c r="AQ161" s="4"/>
    </row>
    <row r="162" spans="1:70" x14ac:dyDescent="0.2">
      <c r="A162" s="1">
        <v>44166</v>
      </c>
      <c r="B162" t="s">
        <v>80</v>
      </c>
      <c r="C162" t="s">
        <v>289</v>
      </c>
      <c r="D162">
        <v>106</v>
      </c>
      <c r="E162">
        <v>1</v>
      </c>
      <c r="F162">
        <v>1</v>
      </c>
      <c r="G162" t="s">
        <v>60</v>
      </c>
      <c r="H162" t="s">
        <v>61</v>
      </c>
      <c r="I162">
        <v>9.4100000000000003E-2</v>
      </c>
      <c r="J162">
        <v>2.02</v>
      </c>
      <c r="K162">
        <v>38.6</v>
      </c>
      <c r="L162" t="s">
        <v>62</v>
      </c>
      <c r="M162" t="s">
        <v>63</v>
      </c>
      <c r="N162">
        <v>0.374</v>
      </c>
      <c r="O162">
        <v>6.83</v>
      </c>
      <c r="P162">
        <v>511</v>
      </c>
      <c r="R162" s="4">
        <v>1</v>
      </c>
      <c r="S162" s="4">
        <v>2</v>
      </c>
      <c r="T162" s="4" t="s">
        <v>234</v>
      </c>
      <c r="U162" s="4">
        <f t="shared" si="14"/>
        <v>47.510168199999995</v>
      </c>
      <c r="V162" s="4">
        <f t="shared" si="15"/>
        <v>47.510168199999995</v>
      </c>
      <c r="W162" s="4">
        <f t="shared" si="16"/>
        <v>47.510168199999995</v>
      </c>
      <c r="X162" s="5"/>
      <c r="Y162" s="5"/>
      <c r="Z162" s="7"/>
      <c r="AA162" s="7"/>
      <c r="AB162" s="7">
        <f>100*((W162*10250)-(W160*10000))/(1000*250)</f>
        <v>110.70224242000002</v>
      </c>
      <c r="AC162" s="7" t="str">
        <f>IF(W162&gt;30, (IF((AND(AB162&gt;=80,AB162&lt;=120)=TRUE),"PASS","FAIL")),(IF((AND(AB162&gt;=50,AB162&lt;=150)=TRUE),"PASS","FAIL")))</f>
        <v>PASS</v>
      </c>
      <c r="AD162" s="4">
        <v>1</v>
      </c>
      <c r="AE162" s="4"/>
      <c r="AF162" s="4">
        <f t="shared" si="17"/>
        <v>551.51648211000008</v>
      </c>
      <c r="AG162" s="4">
        <f t="shared" si="18"/>
        <v>551.51648211000008</v>
      </c>
      <c r="AH162" s="4">
        <f t="shared" si="19"/>
        <v>551.51648211000008</v>
      </c>
      <c r="AI162" s="5"/>
      <c r="AJ162" s="5"/>
      <c r="AK162" s="7"/>
      <c r="AL162" s="7"/>
      <c r="AM162" s="7">
        <f>100*((AH162*10250)-(AH160*10000))/(10000*250)</f>
        <v>104.14965182910002</v>
      </c>
      <c r="AN162" s="7" t="str">
        <f>IF(AH162&gt;30, (IF((AND(AM162&gt;=80,AM162&lt;=120)=TRUE),"PASS","FAIL")),(IF((AND(AM162&gt;=50,AM162&lt;=150)=TRUE),"PASS","FAIL")))</f>
        <v>PASS</v>
      </c>
      <c r="AO162" s="4"/>
      <c r="AP162" s="4"/>
      <c r="AQ162" s="4"/>
    </row>
    <row r="163" spans="1:70" x14ac:dyDescent="0.2">
      <c r="A163" s="1">
        <v>44166</v>
      </c>
      <c r="B163" t="s">
        <v>80</v>
      </c>
      <c r="C163" t="s">
        <v>52</v>
      </c>
      <c r="D163">
        <v>7</v>
      </c>
      <c r="E163">
        <v>1</v>
      </c>
      <c r="F163">
        <v>1</v>
      </c>
      <c r="G163" t="s">
        <v>60</v>
      </c>
      <c r="H163" t="s">
        <v>61</v>
      </c>
      <c r="I163">
        <v>5.0599999999999999E-2</v>
      </c>
      <c r="J163">
        <v>1.19</v>
      </c>
      <c r="K163">
        <v>15.9</v>
      </c>
      <c r="L163" t="s">
        <v>62</v>
      </c>
      <c r="M163" t="s">
        <v>63</v>
      </c>
      <c r="N163">
        <v>0.17599999999999999</v>
      </c>
      <c r="O163">
        <v>3.27</v>
      </c>
      <c r="P163">
        <v>197</v>
      </c>
      <c r="R163" s="4">
        <v>1</v>
      </c>
      <c r="S163" s="4">
        <v>2</v>
      </c>
      <c r="T163" s="4" t="s">
        <v>234</v>
      </c>
      <c r="U163" s="4">
        <f t="shared" si="14"/>
        <v>22.511975049999997</v>
      </c>
      <c r="V163" s="4">
        <f t="shared" si="15"/>
        <v>22.511975049999997</v>
      </c>
      <c r="W163" s="4">
        <f t="shared" si="16"/>
        <v>22.511975049999997</v>
      </c>
      <c r="X163" s="5">
        <f>100*(W163-25)/25</f>
        <v>-9.9520998000000134</v>
      </c>
      <c r="Y163" s="5" t="str">
        <f>IF((ABS(X163))&lt;=20,"PASS","FAIL")</f>
        <v>PASS</v>
      </c>
      <c r="Z163" s="4"/>
      <c r="AA163" s="4"/>
      <c r="AB163" s="5"/>
      <c r="AC163" s="5"/>
      <c r="AD163" s="4">
        <v>1</v>
      </c>
      <c r="AE163" s="4"/>
      <c r="AF163" s="4">
        <f t="shared" si="17"/>
        <v>208.30368170999995</v>
      </c>
      <c r="AG163" s="4">
        <f t="shared" si="18"/>
        <v>208.30368170999995</v>
      </c>
      <c r="AH163" s="4">
        <f t="shared" si="19"/>
        <v>208.30368170999995</v>
      </c>
      <c r="AI163" s="5">
        <f>100*(AH163-250)/250</f>
        <v>-16.678527316000022</v>
      </c>
      <c r="AJ163" s="5" t="str">
        <f>IF((ABS(AI163))&lt;=20,"PASS","FAIL")</f>
        <v>PASS</v>
      </c>
      <c r="AK163" s="4"/>
      <c r="AL163" s="4"/>
      <c r="AM163" s="5"/>
      <c r="AN163" s="5"/>
      <c r="AO163" s="4"/>
      <c r="AP163" s="4"/>
      <c r="AQ163" s="4"/>
    </row>
    <row r="164" spans="1:70" x14ac:dyDescent="0.2">
      <c r="A164" s="1">
        <v>44166</v>
      </c>
      <c r="B164" t="s">
        <v>80</v>
      </c>
      <c r="C164" t="s">
        <v>96</v>
      </c>
      <c r="D164" t="s">
        <v>14</v>
      </c>
      <c r="E164">
        <v>1</v>
      </c>
      <c r="F164">
        <v>1</v>
      </c>
      <c r="G164" t="s">
        <v>60</v>
      </c>
      <c r="H164" t="s">
        <v>61</v>
      </c>
      <c r="I164">
        <v>9.2399999999999999E-3</v>
      </c>
      <c r="J164">
        <v>0.109</v>
      </c>
      <c r="K164">
        <v>-12.2</v>
      </c>
      <c r="L164" t="s">
        <v>62</v>
      </c>
      <c r="M164" t="s">
        <v>63</v>
      </c>
      <c r="N164">
        <v>-1.12E-2</v>
      </c>
      <c r="O164">
        <v>-0.13500000000000001</v>
      </c>
      <c r="P164">
        <v>-109</v>
      </c>
      <c r="R164" s="4">
        <v>1</v>
      </c>
      <c r="S164" s="4">
        <v>2</v>
      </c>
      <c r="T164" s="4" t="s">
        <v>234</v>
      </c>
      <c r="U164" s="4">
        <f t="shared" si="14"/>
        <v>-9.280537089500001</v>
      </c>
      <c r="V164" s="4">
        <f t="shared" si="15"/>
        <v>-9.280537089500001</v>
      </c>
      <c r="W164" s="4">
        <f t="shared" si="16"/>
        <v>-9.280537089500001</v>
      </c>
      <c r="Z164" s="7"/>
      <c r="AA164" s="7"/>
      <c r="AD164" s="4">
        <v>1</v>
      </c>
      <c r="AE164" s="4"/>
      <c r="AF164" s="4">
        <f t="shared" si="17"/>
        <v>-104.3157918225</v>
      </c>
      <c r="AG164" s="4">
        <f t="shared" si="18"/>
        <v>-104.3157918225</v>
      </c>
      <c r="AH164" s="4">
        <f t="shared" si="19"/>
        <v>-104.3157918225</v>
      </c>
      <c r="AK164" s="7"/>
      <c r="AL164" s="7"/>
      <c r="AO164" s="4"/>
      <c r="AP164" s="4"/>
      <c r="AQ164" s="4"/>
    </row>
    <row r="165" spans="1:70" x14ac:dyDescent="0.2">
      <c r="A165" s="1">
        <v>44166</v>
      </c>
      <c r="B165" t="s">
        <v>80</v>
      </c>
      <c r="C165" t="s">
        <v>340</v>
      </c>
      <c r="D165">
        <v>107</v>
      </c>
      <c r="E165">
        <v>1</v>
      </c>
      <c r="F165">
        <v>1</v>
      </c>
      <c r="G165" t="s">
        <v>60</v>
      </c>
      <c r="H165" t="s">
        <v>61</v>
      </c>
      <c r="I165">
        <v>4.0500000000000001E-2</v>
      </c>
      <c r="J165">
        <v>0.91900000000000004</v>
      </c>
      <c r="K165">
        <v>8.73</v>
      </c>
      <c r="L165" t="s">
        <v>62</v>
      </c>
      <c r="M165" t="s">
        <v>63</v>
      </c>
      <c r="N165">
        <v>0.16400000000000001</v>
      </c>
      <c r="O165">
        <v>3.03</v>
      </c>
      <c r="P165">
        <v>176</v>
      </c>
      <c r="R165" s="4">
        <v>1</v>
      </c>
      <c r="S165" s="4">
        <v>2</v>
      </c>
      <c r="T165" s="4" t="s">
        <v>234</v>
      </c>
      <c r="U165" s="4">
        <f t="shared" si="14"/>
        <v>14.460460850499997</v>
      </c>
      <c r="V165" s="4">
        <f t="shared" si="15"/>
        <v>14.460460850499997</v>
      </c>
      <c r="W165" s="4">
        <f t="shared" si="16"/>
        <v>14.460460850499997</v>
      </c>
      <c r="X165" s="5"/>
      <c r="Y165" s="5"/>
      <c r="AB165" s="7"/>
      <c r="AC165" s="7"/>
      <c r="AD165" s="4">
        <v>1</v>
      </c>
      <c r="AE165" s="4"/>
      <c r="AF165" s="4">
        <f t="shared" si="17"/>
        <v>185.76756890999999</v>
      </c>
      <c r="AG165" s="4">
        <f t="shared" si="18"/>
        <v>185.76756890999999</v>
      </c>
      <c r="AH165" s="4">
        <f t="shared" si="19"/>
        <v>185.76756890999999</v>
      </c>
      <c r="AI165" s="5"/>
      <c r="AJ165" s="5"/>
      <c r="AM165" s="7"/>
      <c r="AN165" s="7"/>
      <c r="AO165" s="4"/>
      <c r="AP165" s="4"/>
      <c r="AQ165" s="4"/>
    </row>
    <row r="166" spans="1:70" x14ac:dyDescent="0.2">
      <c r="A166" s="1">
        <v>44166</v>
      </c>
      <c r="B166" t="s">
        <v>80</v>
      </c>
      <c r="C166" t="s">
        <v>341</v>
      </c>
      <c r="D166">
        <v>108</v>
      </c>
      <c r="E166">
        <v>1</v>
      </c>
      <c r="F166">
        <v>1</v>
      </c>
      <c r="G166" t="s">
        <v>60</v>
      </c>
      <c r="H166" t="s">
        <v>61</v>
      </c>
      <c r="I166">
        <v>0.1</v>
      </c>
      <c r="J166">
        <v>2.14</v>
      </c>
      <c r="K166">
        <v>42.1</v>
      </c>
      <c r="L166" t="s">
        <v>62</v>
      </c>
      <c r="M166" t="s">
        <v>63</v>
      </c>
      <c r="N166">
        <v>0.79900000000000004</v>
      </c>
      <c r="O166">
        <v>14.7</v>
      </c>
      <c r="P166">
        <v>1190</v>
      </c>
      <c r="R166" s="4">
        <v>1</v>
      </c>
      <c r="S166" s="4">
        <v>2</v>
      </c>
      <c r="T166" s="4" t="s">
        <v>234</v>
      </c>
      <c r="U166" s="4">
        <f t="shared" si="14"/>
        <v>51.166601799999995</v>
      </c>
      <c r="V166" s="4">
        <f t="shared" si="15"/>
        <v>51.166601799999995</v>
      </c>
      <c r="W166" s="4">
        <f t="shared" si="16"/>
        <v>51.166601799999995</v>
      </c>
      <c r="X166" s="5"/>
      <c r="Y166" s="5"/>
      <c r="Z166" s="7"/>
      <c r="AA166" s="7"/>
      <c r="AB166" s="7"/>
      <c r="AC166" s="7"/>
      <c r="AD166" s="4">
        <v>1</v>
      </c>
      <c r="AE166" s="4"/>
      <c r="AF166" s="4">
        <f t="shared" si="17"/>
        <v>1369.6088609999997</v>
      </c>
      <c r="AG166" s="4">
        <f t="shared" si="18"/>
        <v>1369.6088609999997</v>
      </c>
      <c r="AH166" s="4">
        <f t="shared" si="19"/>
        <v>1369.6088609999997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2">
      <c r="A167" s="1">
        <v>44166</v>
      </c>
      <c r="B167" t="s">
        <v>80</v>
      </c>
      <c r="C167" t="s">
        <v>342</v>
      </c>
      <c r="D167">
        <v>109</v>
      </c>
      <c r="E167">
        <v>1</v>
      </c>
      <c r="F167">
        <v>1</v>
      </c>
      <c r="G167" t="s">
        <v>60</v>
      </c>
      <c r="H167" t="s">
        <v>61</v>
      </c>
      <c r="I167">
        <v>6.6400000000000001E-2</v>
      </c>
      <c r="J167">
        <v>1.48</v>
      </c>
      <c r="K167">
        <v>23.9</v>
      </c>
      <c r="L167" t="s">
        <v>62</v>
      </c>
      <c r="M167" t="s">
        <v>63</v>
      </c>
      <c r="N167">
        <v>0.32300000000000001</v>
      </c>
      <c r="O167">
        <v>5.92</v>
      </c>
      <c r="P167">
        <v>431</v>
      </c>
      <c r="R167" s="4">
        <v>1</v>
      </c>
      <c r="S167" s="4">
        <v>2</v>
      </c>
      <c r="T167" s="4" t="s">
        <v>234</v>
      </c>
      <c r="U167" s="4">
        <f t="shared" si="14"/>
        <v>31.188263200000002</v>
      </c>
      <c r="V167" s="4">
        <f t="shared" si="15"/>
        <v>31.188263200000002</v>
      </c>
      <c r="W167" s="4">
        <f t="shared" si="16"/>
        <v>31.188263200000002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17"/>
        <v>462.19377136000003</v>
      </c>
      <c r="AG167" s="4">
        <f t="shared" si="18"/>
        <v>462.19377136000003</v>
      </c>
      <c r="AH167" s="4">
        <f t="shared" si="19"/>
        <v>462.19377136000003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2">
      <c r="A168" s="1">
        <v>44166</v>
      </c>
      <c r="B168" t="s">
        <v>80</v>
      </c>
      <c r="C168" t="s">
        <v>343</v>
      </c>
      <c r="D168">
        <v>110</v>
      </c>
      <c r="E168">
        <v>1</v>
      </c>
      <c r="F168">
        <v>1</v>
      </c>
      <c r="G168" t="s">
        <v>60</v>
      </c>
      <c r="H168" t="s">
        <v>61</v>
      </c>
      <c r="I168">
        <v>0.11</v>
      </c>
      <c r="J168">
        <v>2.2999999999999998</v>
      </c>
      <c r="K168">
        <v>46.4</v>
      </c>
      <c r="L168" t="s">
        <v>62</v>
      </c>
      <c r="M168" t="s">
        <v>63</v>
      </c>
      <c r="N168">
        <v>0.35099999999999998</v>
      </c>
      <c r="O168">
        <v>6.45</v>
      </c>
      <c r="P168">
        <v>478</v>
      </c>
      <c r="R168" s="4">
        <v>1</v>
      </c>
      <c r="S168" s="4">
        <v>2</v>
      </c>
      <c r="T168" s="4" t="s">
        <v>234</v>
      </c>
      <c r="U168" s="4">
        <f t="shared" si="14"/>
        <v>56.058444999999999</v>
      </c>
      <c r="V168" s="4">
        <f t="shared" si="15"/>
        <v>56.058444999999999</v>
      </c>
      <c r="W168" s="4">
        <f t="shared" si="16"/>
        <v>56.058444999999999</v>
      </c>
      <c r="X168" s="4"/>
      <c r="Y168" s="4"/>
      <c r="Z168" s="7"/>
      <c r="AA168" s="7"/>
      <c r="AB168" s="7"/>
      <c r="AC168" s="7"/>
      <c r="AD168" s="4">
        <v>1</v>
      </c>
      <c r="AE168" s="4"/>
      <c r="AF168" s="4">
        <f t="shared" si="17"/>
        <v>514.08398475000001</v>
      </c>
      <c r="AG168" s="4">
        <f t="shared" si="18"/>
        <v>514.08398475000001</v>
      </c>
      <c r="AH168" s="4">
        <f t="shared" si="19"/>
        <v>514.08398475000001</v>
      </c>
      <c r="AI168" s="4"/>
      <c r="AJ168" s="4"/>
      <c r="AK168" s="7"/>
      <c r="AL168" s="7"/>
      <c r="AM168" s="7"/>
      <c r="AN168" s="7"/>
      <c r="AO168" s="4"/>
      <c r="AP168" s="4"/>
      <c r="AQ168" s="4"/>
    </row>
    <row r="169" spans="1:70" x14ac:dyDescent="0.2">
      <c r="A169" s="1">
        <v>44166</v>
      </c>
      <c r="B169" t="s">
        <v>80</v>
      </c>
      <c r="C169" t="s">
        <v>344</v>
      </c>
      <c r="D169">
        <v>111</v>
      </c>
      <c r="E169">
        <v>1</v>
      </c>
      <c r="F169">
        <v>1</v>
      </c>
      <c r="G169" t="s">
        <v>60</v>
      </c>
      <c r="H169" t="s">
        <v>61</v>
      </c>
      <c r="I169">
        <v>6.4399999999999999E-2</v>
      </c>
      <c r="J169">
        <v>1.43</v>
      </c>
      <c r="K169">
        <v>22.3</v>
      </c>
      <c r="L169" t="s">
        <v>62</v>
      </c>
      <c r="M169" t="s">
        <v>63</v>
      </c>
      <c r="N169">
        <v>0.218</v>
      </c>
      <c r="O169">
        <v>3.98</v>
      </c>
      <c r="P169">
        <v>260</v>
      </c>
      <c r="Q169" s="4"/>
      <c r="R169" s="4">
        <v>1</v>
      </c>
      <c r="S169" s="4">
        <v>2</v>
      </c>
      <c r="T169" s="4" t="s">
        <v>234</v>
      </c>
      <c r="U169" s="4">
        <f t="shared" ref="U169:U232" si="20">(0.3705*J169^2)+(28.929*J169)-12.4382</f>
        <v>29.687905449999995</v>
      </c>
      <c r="V169" s="4">
        <f t="shared" si="15"/>
        <v>29.687905449999995</v>
      </c>
      <c r="W169" s="4">
        <f t="shared" si="16"/>
        <v>29.687905449999995</v>
      </c>
      <c r="X169" s="5"/>
      <c r="Y169" s="5"/>
      <c r="Z169" s="7"/>
      <c r="AA169" s="7"/>
      <c r="AB169" s="7"/>
      <c r="AC169" s="7"/>
      <c r="AD169" s="4">
        <v>1</v>
      </c>
      <c r="AE169" s="4"/>
      <c r="AF169" s="4">
        <f t="shared" si="17"/>
        <v>275.41811796000002</v>
      </c>
      <c r="AG169" s="4">
        <f t="shared" si="18"/>
        <v>275.41811796000002</v>
      </c>
      <c r="AH169" s="4">
        <f t="shared" si="19"/>
        <v>275.41811796000002</v>
      </c>
      <c r="AI169" s="5"/>
      <c r="AJ169" s="5"/>
      <c r="AK169" s="7"/>
      <c r="AL169" s="7"/>
      <c r="AM169" s="7"/>
      <c r="AN169" s="7"/>
      <c r="AO169" s="4"/>
      <c r="AP169" s="4"/>
      <c r="AQ169" s="4"/>
    </row>
    <row r="170" spans="1:70" x14ac:dyDescent="0.2">
      <c r="A170" s="1">
        <v>44166</v>
      </c>
      <c r="B170" t="s">
        <v>80</v>
      </c>
      <c r="C170" t="s">
        <v>345</v>
      </c>
      <c r="D170">
        <v>112</v>
      </c>
      <c r="E170">
        <v>1</v>
      </c>
      <c r="F170">
        <v>1</v>
      </c>
      <c r="G170" t="s">
        <v>60</v>
      </c>
      <c r="H170" t="s">
        <v>61</v>
      </c>
      <c r="I170">
        <v>5.4199999999999998E-2</v>
      </c>
      <c r="J170">
        <v>1.27</v>
      </c>
      <c r="K170">
        <v>18</v>
      </c>
      <c r="L170" t="s">
        <v>62</v>
      </c>
      <c r="M170" t="s">
        <v>63</v>
      </c>
      <c r="N170">
        <v>0.40799999999999997</v>
      </c>
      <c r="O170">
        <v>7.47</v>
      </c>
      <c r="P170">
        <v>567</v>
      </c>
      <c r="Q170" s="4"/>
      <c r="R170" s="4">
        <v>1</v>
      </c>
      <c r="S170" s="4">
        <v>2</v>
      </c>
      <c r="T170" s="4" t="s">
        <v>234</v>
      </c>
      <c r="U170" s="4">
        <f t="shared" si="20"/>
        <v>24.899209449999994</v>
      </c>
      <c r="V170" s="4">
        <f t="shared" ref="V170:V233" si="21">IF(R170=1,U170,(U170-6.2))</f>
        <v>24.899209449999994</v>
      </c>
      <c r="W170" s="4">
        <f t="shared" ref="W170:W233" si="22">IF(R170=1,V170,(V170*R170))</f>
        <v>24.899209449999994</v>
      </c>
      <c r="X170" s="5"/>
      <c r="Y170" s="5"/>
      <c r="Z170" s="7"/>
      <c r="AA170" s="7"/>
      <c r="AB170" s="4"/>
      <c r="AC170" s="4"/>
      <c r="AD170" s="4">
        <v>1</v>
      </c>
      <c r="AE170" s="4"/>
      <c r="AF170" s="4">
        <f t="shared" ref="AF170:AF233" si="23">(0.6599*O170^2)+(89.7431* O170)-92.2125</f>
        <v>614.99147090999998</v>
      </c>
      <c r="AG170" s="4">
        <f t="shared" si="18"/>
        <v>614.99147090999998</v>
      </c>
      <c r="AH170" s="4">
        <f t="shared" si="19"/>
        <v>614.99147090999998</v>
      </c>
      <c r="AI170" s="5"/>
      <c r="AJ170" s="5"/>
      <c r="AK170" s="7"/>
      <c r="AL170" s="7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 x14ac:dyDescent="0.2">
      <c r="A171" s="1">
        <v>44166</v>
      </c>
      <c r="B171" t="s">
        <v>80</v>
      </c>
      <c r="C171" t="s">
        <v>346</v>
      </c>
      <c r="D171">
        <v>113</v>
      </c>
      <c r="E171">
        <v>1</v>
      </c>
      <c r="F171">
        <v>1</v>
      </c>
      <c r="G171" t="s">
        <v>60</v>
      </c>
      <c r="H171" t="s">
        <v>61</v>
      </c>
      <c r="I171">
        <v>5.7799999999999997E-2</v>
      </c>
      <c r="J171">
        <v>1.32</v>
      </c>
      <c r="K171">
        <v>19.5</v>
      </c>
      <c r="L171" t="s">
        <v>62</v>
      </c>
      <c r="M171" t="s">
        <v>63</v>
      </c>
      <c r="N171">
        <v>1.17</v>
      </c>
      <c r="O171">
        <v>21.4</v>
      </c>
      <c r="P171">
        <v>1740</v>
      </c>
      <c r="Q171" s="4"/>
      <c r="R171" s="4">
        <v>1</v>
      </c>
      <c r="S171" s="4">
        <v>2</v>
      </c>
      <c r="T171" s="4" t="s">
        <v>234</v>
      </c>
      <c r="U171" s="4">
        <f t="shared" si="20"/>
        <v>26.393639199999996</v>
      </c>
      <c r="V171" s="4">
        <f t="shared" si="21"/>
        <v>26.393639199999996</v>
      </c>
      <c r="W171" s="4">
        <f t="shared" si="22"/>
        <v>26.393639199999996</v>
      </c>
      <c r="X171" s="5"/>
      <c r="Y171" s="5"/>
      <c r="Z171" s="4"/>
      <c r="AA171" s="4"/>
      <c r="AB171" s="5"/>
      <c r="AC171" s="5"/>
      <c r="AD171" s="4">
        <v>1</v>
      </c>
      <c r="AE171" s="4"/>
      <c r="AF171" s="4">
        <f t="shared" si="23"/>
        <v>2130.4976439999996</v>
      </c>
      <c r="AG171" s="4">
        <f t="shared" si="18"/>
        <v>2130.4976439999996</v>
      </c>
      <c r="AH171" s="4">
        <f t="shared" si="19"/>
        <v>2130.4976439999996</v>
      </c>
      <c r="AI171" s="5"/>
      <c r="AJ171" s="5"/>
      <c r="AK171" s="4"/>
      <c r="AL171" s="4"/>
      <c r="AM171" s="5"/>
      <c r="AN171" s="5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 x14ac:dyDescent="0.2">
      <c r="A172" s="1">
        <v>44166</v>
      </c>
      <c r="B172" t="s">
        <v>80</v>
      </c>
      <c r="C172" t="s">
        <v>347</v>
      </c>
      <c r="D172">
        <v>114</v>
      </c>
      <c r="E172">
        <v>1</v>
      </c>
      <c r="F172">
        <v>1</v>
      </c>
      <c r="G172" t="s">
        <v>60</v>
      </c>
      <c r="H172" t="s">
        <v>61</v>
      </c>
      <c r="I172">
        <v>5.6300000000000003E-2</v>
      </c>
      <c r="J172">
        <v>1.28</v>
      </c>
      <c r="K172">
        <v>18.399999999999999</v>
      </c>
      <c r="L172" t="s">
        <v>62</v>
      </c>
      <c r="M172" t="s">
        <v>63</v>
      </c>
      <c r="N172">
        <v>0.191</v>
      </c>
      <c r="O172">
        <v>3.51</v>
      </c>
      <c r="P172">
        <v>218</v>
      </c>
      <c r="Q172" s="4"/>
      <c r="R172" s="4">
        <v>1</v>
      </c>
      <c r="S172" s="4">
        <v>2</v>
      </c>
      <c r="T172" s="4" t="s">
        <v>234</v>
      </c>
      <c r="U172" s="4">
        <f t="shared" si="20"/>
        <v>25.197947199999994</v>
      </c>
      <c r="V172" s="4">
        <f t="shared" si="21"/>
        <v>25.197947199999994</v>
      </c>
      <c r="W172" s="4">
        <f t="shared" si="22"/>
        <v>25.197947199999994</v>
      </c>
      <c r="X172" s="5"/>
      <c r="Y172" s="5"/>
      <c r="Z172" s="7"/>
      <c r="AA172" s="7"/>
      <c r="AB172" s="4"/>
      <c r="AC172" s="4"/>
      <c r="AD172" s="4">
        <v>1</v>
      </c>
      <c r="AE172" s="4"/>
      <c r="AF172" s="4">
        <f t="shared" si="23"/>
        <v>230.91581498999997</v>
      </c>
      <c r="AG172" s="4">
        <f>IF(R172=1,AF172,(AF172-379))</f>
        <v>230.91581498999997</v>
      </c>
      <c r="AH172" s="4">
        <f>IF(R172=1,AF172,(AG172*R172))</f>
        <v>230.91581498999997</v>
      </c>
      <c r="AI172" s="5"/>
      <c r="AJ172" s="5"/>
      <c r="AK172" s="7"/>
      <c r="AL172" s="7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 x14ac:dyDescent="0.2">
      <c r="A173" s="1">
        <v>44166</v>
      </c>
      <c r="B173" t="s">
        <v>80</v>
      </c>
      <c r="C173" t="s">
        <v>348</v>
      </c>
      <c r="D173">
        <v>115</v>
      </c>
      <c r="E173">
        <v>1</v>
      </c>
      <c r="F173">
        <v>1</v>
      </c>
      <c r="G173" t="s">
        <v>60</v>
      </c>
      <c r="H173" t="s">
        <v>61</v>
      </c>
      <c r="I173">
        <v>5.4600000000000003E-2</v>
      </c>
      <c r="J173">
        <v>1.24</v>
      </c>
      <c r="K173">
        <v>17.3</v>
      </c>
      <c r="L173" t="s">
        <v>62</v>
      </c>
      <c r="M173" t="s">
        <v>63</v>
      </c>
      <c r="N173">
        <v>0.19800000000000001</v>
      </c>
      <c r="O173">
        <v>3.64</v>
      </c>
      <c r="P173">
        <v>230</v>
      </c>
      <c r="Q173" s="4"/>
      <c r="R173" s="4">
        <v>1</v>
      </c>
      <c r="S173" s="4">
        <v>2</v>
      </c>
      <c r="T173" s="4" t="s">
        <v>234</v>
      </c>
      <c r="U173" s="4">
        <f t="shared" si="20"/>
        <v>24.0034408</v>
      </c>
      <c r="V173" s="4">
        <f t="shared" si="21"/>
        <v>24.0034408</v>
      </c>
      <c r="W173" s="4">
        <f t="shared" si="22"/>
        <v>24.0034408</v>
      </c>
      <c r="X173" s="5"/>
      <c r="Y173" s="5"/>
      <c r="Z173" s="4"/>
      <c r="AA173" s="4"/>
      <c r="AB173" s="5"/>
      <c r="AC173" s="5"/>
      <c r="AD173" s="4">
        <v>1</v>
      </c>
      <c r="AE173" s="4"/>
      <c r="AF173" s="4">
        <f t="shared" si="23"/>
        <v>243.19579504000004</v>
      </c>
      <c r="AG173" s="4">
        <f>IF(R173=1,AF173,(AF173-379))</f>
        <v>243.19579504000004</v>
      </c>
      <c r="AH173" s="4">
        <f>IF(R173=1,AF173,(AG173*R173))</f>
        <v>243.19579504000004</v>
      </c>
      <c r="AI173" s="5"/>
      <c r="AJ173" s="5"/>
      <c r="AK173" s="4"/>
      <c r="AL173" s="4"/>
      <c r="AM173" s="5"/>
      <c r="AN173" s="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 x14ac:dyDescent="0.2">
      <c r="A174" s="1">
        <v>44166</v>
      </c>
      <c r="B174" t="s">
        <v>80</v>
      </c>
      <c r="C174" t="s">
        <v>349</v>
      </c>
      <c r="D174">
        <v>116</v>
      </c>
      <c r="E174">
        <v>1</v>
      </c>
      <c r="F174">
        <v>1</v>
      </c>
      <c r="G174" t="s">
        <v>60</v>
      </c>
      <c r="H174" t="s">
        <v>61</v>
      </c>
      <c r="I174">
        <v>3.8399999999999997E-2</v>
      </c>
      <c r="J174">
        <v>0.89500000000000002</v>
      </c>
      <c r="K174">
        <v>8.08</v>
      </c>
      <c r="L174" t="s">
        <v>62</v>
      </c>
      <c r="M174" t="s">
        <v>63</v>
      </c>
      <c r="N174">
        <v>0.22700000000000001</v>
      </c>
      <c r="O174">
        <v>4.1900000000000004</v>
      </c>
      <c r="P174">
        <v>279</v>
      </c>
      <c r="R174" s="4">
        <v>1</v>
      </c>
      <c r="S174" s="4">
        <v>2</v>
      </c>
      <c r="T174" s="4" t="s">
        <v>234</v>
      </c>
      <c r="U174" s="4">
        <f t="shared" si="20"/>
        <v>13.750034762500002</v>
      </c>
      <c r="V174" s="4">
        <f t="shared" si="21"/>
        <v>13.750034762500002</v>
      </c>
      <c r="W174" s="4">
        <f t="shared" si="22"/>
        <v>13.750034762500002</v>
      </c>
      <c r="Z174" s="7"/>
      <c r="AA174" s="7"/>
      <c r="AD174" s="4">
        <v>1</v>
      </c>
      <c r="AE174" s="4"/>
      <c r="AF174" s="4">
        <f t="shared" si="23"/>
        <v>295.39635939000004</v>
      </c>
      <c r="AG174" s="4">
        <f t="shared" si="18"/>
        <v>295.39635939000004</v>
      </c>
      <c r="AH174" s="4">
        <f t="shared" si="19"/>
        <v>295.39635939000004</v>
      </c>
      <c r="AK174" s="7"/>
      <c r="AL174" s="7"/>
      <c r="AO174" s="4"/>
      <c r="AP174" s="4"/>
      <c r="AQ174" s="4"/>
    </row>
    <row r="175" spans="1:70" x14ac:dyDescent="0.2">
      <c r="A175" s="1">
        <v>44166</v>
      </c>
      <c r="B175" t="s">
        <v>80</v>
      </c>
      <c r="C175" t="s">
        <v>288</v>
      </c>
      <c r="D175">
        <v>117</v>
      </c>
      <c r="E175">
        <v>1</v>
      </c>
      <c r="F175">
        <v>1</v>
      </c>
      <c r="G175" t="s">
        <v>60</v>
      </c>
      <c r="H175" t="s">
        <v>61</v>
      </c>
      <c r="I175">
        <v>6.5100000000000005E-2</v>
      </c>
      <c r="J175">
        <v>1.46</v>
      </c>
      <c r="K175">
        <v>23.3</v>
      </c>
      <c r="L175" t="s">
        <v>62</v>
      </c>
      <c r="M175" t="s">
        <v>63</v>
      </c>
      <c r="N175">
        <v>0.22</v>
      </c>
      <c r="O175">
        <v>4.08</v>
      </c>
      <c r="P175">
        <v>269</v>
      </c>
      <c r="R175" s="4">
        <v>1</v>
      </c>
      <c r="S175" s="4">
        <v>2</v>
      </c>
      <c r="T175" s="4" t="s">
        <v>234</v>
      </c>
      <c r="U175" s="4">
        <f t="shared" si="20"/>
        <v>30.587897799999993</v>
      </c>
      <c r="V175" s="4">
        <f t="shared" si="21"/>
        <v>30.587897799999993</v>
      </c>
      <c r="W175" s="4">
        <f t="shared" si="22"/>
        <v>30.587897799999993</v>
      </c>
      <c r="X175" s="5"/>
      <c r="Y175" s="5"/>
      <c r="Z175" s="7">
        <f>ABS(100*ABS(W175-W169)/AVERAGE(W175,W169))</f>
        <v>2.98624755365661</v>
      </c>
      <c r="AA175" s="7" t="str">
        <f>IF(W175&gt;10, (IF((AND(Z175&gt;=0,Z175&lt;=20)=TRUE),"PASS","FAIL")),(IF((AND(Z175&gt;=0,Z175&lt;=50)=TRUE),"PASS","FAIL")))</f>
        <v>PASS</v>
      </c>
      <c r="AB175" s="7"/>
      <c r="AC175" s="7"/>
      <c r="AD175" s="4">
        <v>1</v>
      </c>
      <c r="AE175" s="4"/>
      <c r="AF175" s="4">
        <f t="shared" si="23"/>
        <v>284.92430735999994</v>
      </c>
      <c r="AG175" s="4">
        <f t="shared" si="18"/>
        <v>284.92430735999994</v>
      </c>
      <c r="AH175" s="4">
        <f t="shared" si="19"/>
        <v>284.92430735999994</v>
      </c>
      <c r="AI175" s="5"/>
      <c r="AJ175" s="5"/>
      <c r="AK175" s="7">
        <f>ABS(100*ABS(AH175-AH169)/AVERAGE(AH175,AH169))</f>
        <v>3.3929929166334807</v>
      </c>
      <c r="AL175" s="7" t="str">
        <f>IF(AH175&gt;10, (IF((AND(AK175&gt;=0,AK175&lt;=20)=TRUE),"PASS","FAIL")),(IF((AND(AK175&gt;=0,AK175&lt;=50)=TRUE),"PASS","FAIL")))</f>
        <v>PASS</v>
      </c>
      <c r="AM175" s="7"/>
      <c r="AN175" s="7"/>
      <c r="AO175" s="4"/>
      <c r="AP175" s="4"/>
      <c r="AQ175" s="4"/>
    </row>
    <row r="176" spans="1:70" x14ac:dyDescent="0.2">
      <c r="A176" s="1">
        <v>44166</v>
      </c>
      <c r="B176" t="s">
        <v>80</v>
      </c>
      <c r="C176" t="s">
        <v>289</v>
      </c>
      <c r="D176">
        <v>118</v>
      </c>
      <c r="E176">
        <v>1</v>
      </c>
      <c r="F176">
        <v>1</v>
      </c>
      <c r="G176" t="s">
        <v>60</v>
      </c>
      <c r="H176" t="s">
        <v>61</v>
      </c>
      <c r="I176">
        <v>8.0100000000000005E-2</v>
      </c>
      <c r="J176">
        <v>1.73</v>
      </c>
      <c r="K176">
        <v>30.6</v>
      </c>
      <c r="L176" t="s">
        <v>62</v>
      </c>
      <c r="M176" t="s">
        <v>63</v>
      </c>
      <c r="N176">
        <v>0.36199999999999999</v>
      </c>
      <c r="O176">
        <v>6.67</v>
      </c>
      <c r="P176">
        <v>497</v>
      </c>
      <c r="R176" s="4">
        <v>1</v>
      </c>
      <c r="S176" s="4">
        <v>2</v>
      </c>
      <c r="T176" s="4" t="s">
        <v>234</v>
      </c>
      <c r="U176" s="4">
        <f t="shared" si="20"/>
        <v>38.717839449999992</v>
      </c>
      <c r="V176" s="4">
        <f t="shared" si="21"/>
        <v>38.717839449999992</v>
      </c>
      <c r="W176" s="4">
        <f t="shared" si="22"/>
        <v>38.717839449999992</v>
      </c>
      <c r="X176" s="5"/>
      <c r="Y176" s="5"/>
      <c r="Z176" s="7"/>
      <c r="AA176" s="7"/>
      <c r="AB176" s="7">
        <f>100*((W176*10250)-(W174*10000))/(1000*250)</f>
        <v>103.74300269499994</v>
      </c>
      <c r="AC176" s="7" t="str">
        <f>IF(W176&gt;30, (IF((AND(AB176&gt;=80,AB176&lt;=120)=TRUE),"PASS","FAIL")),(IF((AND(AB176&gt;=50,AB176&lt;=150)=TRUE),"PASS","FAIL")))</f>
        <v>PASS</v>
      </c>
      <c r="AD176" s="4">
        <v>1</v>
      </c>
      <c r="AE176" s="4"/>
      <c r="AF176" s="4">
        <f t="shared" si="23"/>
        <v>535.73220211</v>
      </c>
      <c r="AG176" s="4">
        <f t="shared" si="18"/>
        <v>535.73220211</v>
      </c>
      <c r="AH176" s="4">
        <f t="shared" si="19"/>
        <v>535.73220211</v>
      </c>
      <c r="AI176" s="5"/>
      <c r="AJ176" s="5"/>
      <c r="AK176" s="7"/>
      <c r="AL176" s="7"/>
      <c r="AM176" s="7">
        <f>100*((AH176*10250)-(AH174*10000))/(10000*250)</f>
        <v>101.49165910910001</v>
      </c>
      <c r="AN176" s="7" t="str">
        <f>IF(AH176&gt;30, (IF((AND(AM176&gt;=80,AM176&lt;=120)=TRUE),"PASS","FAIL")),(IF((AND(AM176&gt;=50,AM176&lt;=150)=TRUE),"PASS","FAIL")))</f>
        <v>PASS</v>
      </c>
      <c r="AO176" s="4"/>
      <c r="AP176" s="4"/>
      <c r="AQ176" s="4"/>
    </row>
    <row r="177" spans="1:70" x14ac:dyDescent="0.2">
      <c r="A177" s="1">
        <v>44166</v>
      </c>
      <c r="B177" t="s">
        <v>80</v>
      </c>
      <c r="C177" t="s">
        <v>53</v>
      </c>
      <c r="D177">
        <v>1</v>
      </c>
      <c r="E177">
        <v>1</v>
      </c>
      <c r="F177">
        <v>1</v>
      </c>
      <c r="G177" t="s">
        <v>60</v>
      </c>
      <c r="H177" t="s">
        <v>61</v>
      </c>
      <c r="I177">
        <v>0.28199999999999997</v>
      </c>
      <c r="J177">
        <v>5.33</v>
      </c>
      <c r="K177">
        <v>139</v>
      </c>
      <c r="L177" t="s">
        <v>62</v>
      </c>
      <c r="M177" t="s">
        <v>63</v>
      </c>
      <c r="N177">
        <v>0.86599999999999999</v>
      </c>
      <c r="O177">
        <v>15.7</v>
      </c>
      <c r="P177">
        <v>1270</v>
      </c>
      <c r="R177" s="4">
        <v>1</v>
      </c>
      <c r="S177" s="4">
        <v>2</v>
      </c>
      <c r="T177" s="4" t="s">
        <v>234</v>
      </c>
      <c r="U177" s="4">
        <f t="shared" si="20"/>
        <v>152.27886744999998</v>
      </c>
      <c r="V177" s="4">
        <f t="shared" si="21"/>
        <v>152.27886744999998</v>
      </c>
      <c r="W177" s="4">
        <f t="shared" si="22"/>
        <v>152.27886744999998</v>
      </c>
      <c r="X177" s="5"/>
      <c r="Y177" s="5"/>
      <c r="Z177" s="7"/>
      <c r="AA177" s="7"/>
      <c r="AB177" s="4"/>
      <c r="AC177" s="4"/>
      <c r="AD177" s="4">
        <v>1</v>
      </c>
      <c r="AE177" s="4"/>
      <c r="AF177" s="4">
        <f t="shared" si="23"/>
        <v>1479.4129209999999</v>
      </c>
      <c r="AG177" s="4">
        <f t="shared" si="18"/>
        <v>1479.4129209999999</v>
      </c>
      <c r="AH177" s="4">
        <f t="shared" si="19"/>
        <v>1479.4129209999999</v>
      </c>
      <c r="AI177" s="5"/>
      <c r="AJ177" s="5"/>
      <c r="AK177" s="7"/>
      <c r="AL177" s="7"/>
      <c r="AM177" s="4"/>
      <c r="AN177" s="4"/>
      <c r="AO177" s="4"/>
      <c r="AP177" s="4"/>
      <c r="AQ177" s="4"/>
    </row>
    <row r="178" spans="1:70" x14ac:dyDescent="0.2">
      <c r="A178" s="1">
        <v>44166</v>
      </c>
      <c r="B178" t="s">
        <v>80</v>
      </c>
      <c r="C178" t="s">
        <v>54</v>
      </c>
      <c r="D178">
        <v>3</v>
      </c>
      <c r="E178">
        <v>1</v>
      </c>
      <c r="F178">
        <v>1</v>
      </c>
      <c r="G178" t="s">
        <v>60</v>
      </c>
      <c r="H178" t="s">
        <v>61</v>
      </c>
      <c r="I178">
        <v>0.187</v>
      </c>
      <c r="J178">
        <v>3.7</v>
      </c>
      <c r="K178">
        <v>87.4</v>
      </c>
      <c r="L178" t="s">
        <v>62</v>
      </c>
      <c r="M178" t="s">
        <v>63</v>
      </c>
      <c r="N178">
        <v>0.59199999999999997</v>
      </c>
      <c r="O178">
        <v>10.8</v>
      </c>
      <c r="P178">
        <v>852</v>
      </c>
      <c r="R178" s="4">
        <v>1</v>
      </c>
      <c r="S178" s="4">
        <v>2</v>
      </c>
      <c r="T178" s="4" t="s">
        <v>234</v>
      </c>
      <c r="U178" s="4">
        <f t="shared" si="20"/>
        <v>99.671245000000013</v>
      </c>
      <c r="V178" s="4">
        <f t="shared" si="21"/>
        <v>99.671245000000013</v>
      </c>
      <c r="W178" s="4">
        <f t="shared" si="22"/>
        <v>99.671245000000013</v>
      </c>
      <c r="X178" s="4"/>
      <c r="Y178" s="4"/>
      <c r="Z178" s="4"/>
      <c r="AA178" s="4"/>
      <c r="AB178" s="7"/>
      <c r="AC178" s="7"/>
      <c r="AD178" s="4">
        <v>1</v>
      </c>
      <c r="AE178" s="4"/>
      <c r="AF178" s="4">
        <f t="shared" si="23"/>
        <v>953.98371600000007</v>
      </c>
      <c r="AG178" s="4">
        <f t="shared" si="18"/>
        <v>953.98371600000007</v>
      </c>
      <c r="AH178" s="4">
        <f t="shared" si="19"/>
        <v>953.98371600000007</v>
      </c>
      <c r="AI178" s="4"/>
      <c r="AJ178" s="4"/>
      <c r="AK178" s="4"/>
      <c r="AL178" s="4"/>
      <c r="AM178" s="7"/>
      <c r="AN178" s="7"/>
      <c r="AO178" s="4"/>
      <c r="AP178" s="4"/>
      <c r="AQ178" s="4"/>
    </row>
    <row r="179" spans="1:70" x14ac:dyDescent="0.2">
      <c r="A179" s="1">
        <v>44166</v>
      </c>
      <c r="B179" t="s">
        <v>80</v>
      </c>
      <c r="C179" t="s">
        <v>55</v>
      </c>
      <c r="D179">
        <v>5</v>
      </c>
      <c r="E179">
        <v>1</v>
      </c>
      <c r="F179">
        <v>1</v>
      </c>
      <c r="G179" t="s">
        <v>60</v>
      </c>
      <c r="H179" t="s">
        <v>61</v>
      </c>
      <c r="I179">
        <v>9.4100000000000003E-2</v>
      </c>
      <c r="J179">
        <v>2.04</v>
      </c>
      <c r="K179">
        <v>39.299999999999997</v>
      </c>
      <c r="L179" t="s">
        <v>62</v>
      </c>
      <c r="M179" t="s">
        <v>63</v>
      </c>
      <c r="N179">
        <v>0.33</v>
      </c>
      <c r="O179">
        <v>6.04</v>
      </c>
      <c r="P179">
        <v>442</v>
      </c>
      <c r="R179" s="4">
        <v>1</v>
      </c>
      <c r="S179" s="4">
        <v>2</v>
      </c>
      <c r="T179" s="4" t="s">
        <v>234</v>
      </c>
      <c r="U179" s="4">
        <f t="shared" si="20"/>
        <v>48.118832799999993</v>
      </c>
      <c r="V179" s="4">
        <f t="shared" si="21"/>
        <v>48.118832799999993</v>
      </c>
      <c r="W179" s="4">
        <f t="shared" si="22"/>
        <v>48.118832799999993</v>
      </c>
      <c r="X179" s="5"/>
      <c r="Y179" s="5"/>
      <c r="Z179" s="4"/>
      <c r="AA179" s="4"/>
      <c r="AB179" s="5"/>
      <c r="AC179" s="5"/>
      <c r="AD179" s="4">
        <v>1</v>
      </c>
      <c r="AE179" s="4"/>
      <c r="AF179" s="4">
        <f t="shared" si="23"/>
        <v>473.91003183999999</v>
      </c>
      <c r="AG179" s="4">
        <f t="shared" si="18"/>
        <v>473.91003183999999</v>
      </c>
      <c r="AH179" s="4">
        <f t="shared" si="19"/>
        <v>473.91003183999999</v>
      </c>
      <c r="AI179" s="5"/>
      <c r="AJ179" s="5"/>
      <c r="AK179" s="4"/>
      <c r="AL179" s="4"/>
      <c r="AM179" s="5"/>
      <c r="AN179" s="5"/>
      <c r="AO179" s="4"/>
      <c r="AP179" s="4"/>
      <c r="AQ179" s="4"/>
    </row>
    <row r="180" spans="1:70" x14ac:dyDescent="0.2">
      <c r="A180" s="1">
        <v>44166</v>
      </c>
      <c r="B180" t="s">
        <v>80</v>
      </c>
      <c r="C180" t="s">
        <v>52</v>
      </c>
      <c r="D180">
        <v>7</v>
      </c>
      <c r="E180">
        <v>1</v>
      </c>
      <c r="F180">
        <v>1</v>
      </c>
      <c r="G180" t="s">
        <v>60</v>
      </c>
      <c r="H180" t="s">
        <v>61</v>
      </c>
      <c r="I180">
        <v>4.9799999999999997E-2</v>
      </c>
      <c r="J180">
        <v>1.17</v>
      </c>
      <c r="K180">
        <v>15.3</v>
      </c>
      <c r="L180" t="s">
        <v>62</v>
      </c>
      <c r="M180" t="s">
        <v>63</v>
      </c>
      <c r="N180">
        <v>0.17499999999999999</v>
      </c>
      <c r="O180">
        <v>3.11</v>
      </c>
      <c r="P180">
        <v>183</v>
      </c>
      <c r="R180" s="4">
        <v>1</v>
      </c>
      <c r="S180" s="4">
        <v>2</v>
      </c>
      <c r="T180" s="4" t="s">
        <v>234</v>
      </c>
      <c r="U180" s="4">
        <f t="shared" si="20"/>
        <v>21.915907449999992</v>
      </c>
      <c r="V180" s="4">
        <f t="shared" si="21"/>
        <v>21.915907449999992</v>
      </c>
      <c r="W180" s="4">
        <f t="shared" si="22"/>
        <v>21.915907449999992</v>
      </c>
      <c r="X180" s="5">
        <f>100*(W180-25)/25</f>
        <v>-12.336370200000033</v>
      </c>
      <c r="Y180" s="5" t="str">
        <f>IF((ABS(X180))&lt;=20,"PASS","FAIL")</f>
        <v>PASS</v>
      </c>
      <c r="AD180" s="4">
        <v>1</v>
      </c>
      <c r="AE180" s="4"/>
      <c r="AF180" s="4">
        <f t="shared" si="23"/>
        <v>193.27115978999998</v>
      </c>
      <c r="AG180" s="4">
        <f t="shared" si="18"/>
        <v>193.27115978999998</v>
      </c>
      <c r="AH180" s="4">
        <f t="shared" si="19"/>
        <v>193.27115978999998</v>
      </c>
      <c r="AI180" s="5">
        <f>100*(AH180-250)/250</f>
        <v>-22.691536084000006</v>
      </c>
      <c r="AJ180" s="5" t="str">
        <f>IF((ABS(AI180))&lt;=20,"PASS","FAIL")</f>
        <v>FAIL</v>
      </c>
      <c r="AO180" s="4"/>
      <c r="AP180" s="4"/>
      <c r="AQ180" s="4"/>
    </row>
    <row r="181" spans="1:70" x14ac:dyDescent="0.2">
      <c r="A181" s="1">
        <v>44166</v>
      </c>
      <c r="B181" t="s">
        <v>80</v>
      </c>
      <c r="C181" t="s">
        <v>56</v>
      </c>
      <c r="D181">
        <v>9</v>
      </c>
      <c r="E181">
        <v>1</v>
      </c>
      <c r="F181">
        <v>1</v>
      </c>
      <c r="G181" t="s">
        <v>60</v>
      </c>
      <c r="H181" t="s">
        <v>61</v>
      </c>
      <c r="I181">
        <v>3.2300000000000002E-2</v>
      </c>
      <c r="J181">
        <v>0.69699999999999995</v>
      </c>
      <c r="K181">
        <v>2.9</v>
      </c>
      <c r="L181" t="s">
        <v>62</v>
      </c>
      <c r="M181" t="s">
        <v>63</v>
      </c>
      <c r="N181">
        <v>0.109</v>
      </c>
      <c r="O181">
        <v>2.06</v>
      </c>
      <c r="P181">
        <v>89.1</v>
      </c>
      <c r="R181" s="4">
        <v>1</v>
      </c>
      <c r="S181" s="4">
        <v>2</v>
      </c>
      <c r="T181" s="4" t="s">
        <v>234</v>
      </c>
      <c r="U181" s="4">
        <f t="shared" si="20"/>
        <v>7.9053052344999966</v>
      </c>
      <c r="V181" s="4">
        <f t="shared" si="21"/>
        <v>7.9053052344999966</v>
      </c>
      <c r="W181" s="4">
        <f t="shared" si="22"/>
        <v>7.9053052344999966</v>
      </c>
      <c r="AD181" s="4">
        <v>1</v>
      </c>
      <c r="AE181" s="4"/>
      <c r="AF181" s="4">
        <f t="shared" si="23"/>
        <v>95.458637640000006</v>
      </c>
      <c r="AG181" s="4">
        <f t="shared" si="18"/>
        <v>95.458637640000006</v>
      </c>
      <c r="AH181" s="4">
        <f t="shared" si="19"/>
        <v>95.458637640000006</v>
      </c>
      <c r="AO181" s="4"/>
      <c r="AP181" s="4"/>
      <c r="AQ181" s="4"/>
    </row>
    <row r="182" spans="1:70" x14ac:dyDescent="0.2">
      <c r="A182" s="1">
        <v>44166</v>
      </c>
      <c r="B182" t="s">
        <v>80</v>
      </c>
      <c r="C182" t="s">
        <v>57</v>
      </c>
      <c r="D182">
        <v>11</v>
      </c>
      <c r="E182">
        <v>1</v>
      </c>
      <c r="F182">
        <v>1</v>
      </c>
      <c r="G182" t="s">
        <v>60</v>
      </c>
      <c r="H182" t="s">
        <v>61</v>
      </c>
      <c r="I182">
        <v>2.75E-2</v>
      </c>
      <c r="J182">
        <v>0.53700000000000003</v>
      </c>
      <c r="K182">
        <v>-1.25</v>
      </c>
      <c r="L182" t="s">
        <v>62</v>
      </c>
      <c r="M182" t="s">
        <v>63</v>
      </c>
      <c r="N182">
        <v>8.09E-2</v>
      </c>
      <c r="O182">
        <v>1.51</v>
      </c>
      <c r="P182">
        <v>40.1</v>
      </c>
      <c r="R182" s="4">
        <v>1</v>
      </c>
      <c r="S182" s="4">
        <v>2</v>
      </c>
      <c r="T182" s="4" t="s">
        <v>234</v>
      </c>
      <c r="U182" s="4">
        <f t="shared" si="20"/>
        <v>3.2035137144999997</v>
      </c>
      <c r="V182" s="4">
        <f t="shared" si="21"/>
        <v>3.2035137144999997</v>
      </c>
      <c r="W182" s="4">
        <f t="shared" si="22"/>
        <v>3.2035137144999997</v>
      </c>
      <c r="X182" s="5"/>
      <c r="Y182" s="5"/>
      <c r="Z182" s="7"/>
      <c r="AA182" s="7"/>
      <c r="AB182" s="7"/>
      <c r="AC182" s="7"/>
      <c r="AD182" s="4">
        <v>1</v>
      </c>
      <c r="AE182" s="4"/>
      <c r="AF182" s="4">
        <f t="shared" si="23"/>
        <v>44.804218989999981</v>
      </c>
      <c r="AG182" s="4">
        <f t="shared" si="18"/>
        <v>44.804218989999981</v>
      </c>
      <c r="AH182" s="4">
        <f t="shared" si="19"/>
        <v>44.804218989999981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2">
      <c r="A183" s="1">
        <v>44166</v>
      </c>
      <c r="B183" t="s">
        <v>80</v>
      </c>
      <c r="C183" t="s">
        <v>58</v>
      </c>
      <c r="D183">
        <v>13</v>
      </c>
      <c r="E183">
        <v>1</v>
      </c>
      <c r="F183">
        <v>1</v>
      </c>
      <c r="G183" t="s">
        <v>60</v>
      </c>
      <c r="H183" t="s">
        <v>61</v>
      </c>
      <c r="I183">
        <v>2.7300000000000001E-2</v>
      </c>
      <c r="J183">
        <v>0.46200000000000002</v>
      </c>
      <c r="K183">
        <v>-3.2</v>
      </c>
      <c r="L183" t="s">
        <v>62</v>
      </c>
      <c r="M183" t="s">
        <v>63</v>
      </c>
      <c r="N183">
        <v>5.9900000000000002E-2</v>
      </c>
      <c r="O183">
        <v>1.18</v>
      </c>
      <c r="P183">
        <v>9.7799999999999994</v>
      </c>
      <c r="R183" s="4">
        <v>1</v>
      </c>
      <c r="S183" s="4">
        <v>2</v>
      </c>
      <c r="T183" s="4" t="s">
        <v>234</v>
      </c>
      <c r="U183" s="4">
        <f t="shared" si="20"/>
        <v>1.0060790019999999</v>
      </c>
      <c r="V183" s="4">
        <f t="shared" si="21"/>
        <v>1.0060790019999999</v>
      </c>
      <c r="W183" s="4">
        <f t="shared" si="22"/>
        <v>1.0060790019999999</v>
      </c>
      <c r="Z183" s="7"/>
      <c r="AA183" s="7"/>
      <c r="AB183" s="7"/>
      <c r="AC183" s="7"/>
      <c r="AD183" s="4">
        <v>1</v>
      </c>
      <c r="AE183" s="4"/>
      <c r="AF183" s="4">
        <f t="shared" si="23"/>
        <v>14.603202759999988</v>
      </c>
      <c r="AG183" s="4">
        <f t="shared" si="18"/>
        <v>14.603202759999988</v>
      </c>
      <c r="AH183" s="4">
        <f t="shared" si="19"/>
        <v>14.603202759999988</v>
      </c>
      <c r="AK183" s="7"/>
      <c r="AL183" s="7"/>
      <c r="AM183" s="7"/>
      <c r="AN183" s="7"/>
      <c r="AO183" s="4"/>
      <c r="AP183" s="4"/>
      <c r="AQ183" s="4"/>
    </row>
    <row r="184" spans="1:70" x14ac:dyDescent="0.2">
      <c r="A184" s="1">
        <v>44166</v>
      </c>
      <c r="B184" t="s">
        <v>80</v>
      </c>
      <c r="C184" t="s">
        <v>59</v>
      </c>
      <c r="D184">
        <v>15</v>
      </c>
      <c r="E184">
        <v>1</v>
      </c>
      <c r="F184">
        <v>1</v>
      </c>
      <c r="G184" t="s">
        <v>60</v>
      </c>
      <c r="H184" t="s">
        <v>61</v>
      </c>
      <c r="I184">
        <v>2.41E-2</v>
      </c>
      <c r="J184">
        <v>0.36799999999999999</v>
      </c>
      <c r="K184">
        <v>-5.61</v>
      </c>
      <c r="L184" t="s">
        <v>62</v>
      </c>
      <c r="M184" t="s">
        <v>63</v>
      </c>
      <c r="N184">
        <v>5.8200000000000002E-2</v>
      </c>
      <c r="O184">
        <v>1.1100000000000001</v>
      </c>
      <c r="P184">
        <v>4.08</v>
      </c>
      <c r="R184" s="4">
        <v>1</v>
      </c>
      <c r="S184" s="4">
        <v>2</v>
      </c>
      <c r="T184" s="4" t="s">
        <v>234</v>
      </c>
      <c r="U184" s="4">
        <f t="shared" si="20"/>
        <v>-1.7421534080000018</v>
      </c>
      <c r="V184" s="4">
        <f t="shared" si="21"/>
        <v>-1.7421534080000018</v>
      </c>
      <c r="W184" s="4">
        <f t="shared" si="22"/>
        <v>-1.7421534080000018</v>
      </c>
      <c r="X184" s="5"/>
      <c r="Y184" s="5"/>
      <c r="Z184" s="7"/>
      <c r="AA184" s="7"/>
      <c r="AB184" s="4"/>
      <c r="AC184" s="4"/>
      <c r="AD184" s="4">
        <v>1</v>
      </c>
      <c r="AE184" s="4"/>
      <c r="AF184" s="4">
        <f t="shared" si="23"/>
        <v>8.2154037900000105</v>
      </c>
      <c r="AG184" s="4">
        <f t="shared" si="18"/>
        <v>8.2154037900000105</v>
      </c>
      <c r="AH184" s="4">
        <f t="shared" si="19"/>
        <v>8.2154037900000105</v>
      </c>
      <c r="AI184" s="5"/>
      <c r="AJ184" s="5"/>
      <c r="AK184" s="7"/>
      <c r="AL184" s="7"/>
      <c r="AM184" s="4"/>
      <c r="AN184" s="4"/>
      <c r="AO184" s="4"/>
      <c r="AP184" s="4"/>
      <c r="AQ184" s="4"/>
    </row>
    <row r="185" spans="1:70" x14ac:dyDescent="0.2">
      <c r="A185" s="1">
        <v>44166</v>
      </c>
      <c r="B185" t="s">
        <v>80</v>
      </c>
      <c r="C185" t="s">
        <v>109</v>
      </c>
      <c r="D185" t="s">
        <v>12</v>
      </c>
      <c r="E185">
        <v>1</v>
      </c>
      <c r="F185">
        <v>1</v>
      </c>
      <c r="G185" t="s">
        <v>60</v>
      </c>
      <c r="H185" t="s">
        <v>61</v>
      </c>
      <c r="I185">
        <v>0.11899999999999999</v>
      </c>
      <c r="J185">
        <v>1.45</v>
      </c>
      <c r="K185">
        <v>22.9</v>
      </c>
      <c r="L185" t="s">
        <v>62</v>
      </c>
      <c r="M185" t="s">
        <v>63</v>
      </c>
      <c r="N185">
        <v>1.33</v>
      </c>
      <c r="O185">
        <v>23</v>
      </c>
      <c r="P185">
        <v>1870</v>
      </c>
      <c r="Q185" s="4">
        <f>100*O186/O185</f>
        <v>68.695652173913047</v>
      </c>
      <c r="R185" s="4">
        <v>1</v>
      </c>
      <c r="S185" s="4">
        <v>2</v>
      </c>
      <c r="T185" s="4" t="s">
        <v>234</v>
      </c>
      <c r="U185" s="4">
        <f t="shared" si="20"/>
        <v>30.287826249999995</v>
      </c>
      <c r="V185" s="4">
        <f t="shared" si="21"/>
        <v>30.287826249999995</v>
      </c>
      <c r="W185" s="4">
        <f t="shared" si="22"/>
        <v>30.287826249999995</v>
      </c>
      <c r="Z185" s="7"/>
      <c r="AA185" s="7"/>
      <c r="AB185" s="7"/>
      <c r="AC185" s="7"/>
      <c r="AD185" s="4">
        <v>1</v>
      </c>
      <c r="AE185" s="4"/>
      <c r="AF185" s="4">
        <f t="shared" si="23"/>
        <v>2320.9659000000001</v>
      </c>
      <c r="AG185" s="4">
        <f t="shared" si="18"/>
        <v>2320.9659000000001</v>
      </c>
      <c r="AH185" s="4">
        <f t="shared" si="19"/>
        <v>2320.9659000000001</v>
      </c>
      <c r="AK185" s="7"/>
      <c r="AL185" s="7"/>
      <c r="AM185" s="7"/>
      <c r="AN185" s="7"/>
      <c r="AO185" s="4"/>
      <c r="AP185" s="4"/>
      <c r="AQ185" s="4"/>
    </row>
    <row r="186" spans="1:70" x14ac:dyDescent="0.2">
      <c r="A186" s="1">
        <v>44166</v>
      </c>
      <c r="B186" t="s">
        <v>80</v>
      </c>
      <c r="C186" t="s">
        <v>110</v>
      </c>
      <c r="D186" t="s">
        <v>13</v>
      </c>
      <c r="E186">
        <v>1</v>
      </c>
      <c r="F186">
        <v>1</v>
      </c>
      <c r="G186" t="s">
        <v>60</v>
      </c>
      <c r="H186" t="s">
        <v>61</v>
      </c>
      <c r="I186">
        <v>2.85</v>
      </c>
      <c r="J186">
        <v>49.9</v>
      </c>
      <c r="K186">
        <v>2970</v>
      </c>
      <c r="L186" t="s">
        <v>62</v>
      </c>
      <c r="M186" t="s">
        <v>63</v>
      </c>
      <c r="N186">
        <v>0.85699999999999998</v>
      </c>
      <c r="O186">
        <v>15.8</v>
      </c>
      <c r="P186">
        <v>1280</v>
      </c>
      <c r="Q186" s="4"/>
      <c r="R186" s="4">
        <v>1</v>
      </c>
      <c r="S186" s="4">
        <v>2</v>
      </c>
      <c r="T186" s="4" t="s">
        <v>234</v>
      </c>
      <c r="U186" s="4">
        <f t="shared" si="20"/>
        <v>2353.6676050000001</v>
      </c>
      <c r="V186" s="4">
        <f t="shared" si="21"/>
        <v>2353.6676050000001</v>
      </c>
      <c r="W186" s="4">
        <f t="shared" si="22"/>
        <v>2353.6676050000001</v>
      </c>
      <c r="X186" s="5"/>
      <c r="Y186" s="5"/>
      <c r="Z186" s="7"/>
      <c r="AA186" s="7"/>
      <c r="AB186" s="4"/>
      <c r="AC186" s="4"/>
      <c r="AD186" s="4">
        <v>1</v>
      </c>
      <c r="AE186" s="4"/>
      <c r="AF186" s="4">
        <f t="shared" si="23"/>
        <v>1490.4659160000001</v>
      </c>
      <c r="AG186" s="4">
        <f>IF(R186=1,AF186,(AF186-379))</f>
        <v>1490.4659160000001</v>
      </c>
      <c r="AH186" s="4">
        <f>IF(R186=1,AF186,(AG186*R186))</f>
        <v>1490.4659160000001</v>
      </c>
      <c r="AI186" s="5"/>
      <c r="AJ186" s="5"/>
      <c r="AK186" s="7"/>
      <c r="AL186" s="7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 x14ac:dyDescent="0.2">
      <c r="A187" s="1">
        <v>44166</v>
      </c>
      <c r="B187" t="s">
        <v>80</v>
      </c>
      <c r="C187" t="s">
        <v>96</v>
      </c>
      <c r="D187" t="s">
        <v>14</v>
      </c>
      <c r="E187">
        <v>1</v>
      </c>
      <c r="F187">
        <v>1</v>
      </c>
      <c r="G187" t="s">
        <v>60</v>
      </c>
      <c r="H187" t="s">
        <v>61</v>
      </c>
      <c r="I187">
        <v>1.7000000000000001E-2</v>
      </c>
      <c r="J187">
        <v>0.21199999999999999</v>
      </c>
      <c r="K187">
        <v>-9.6</v>
      </c>
      <c r="L187" t="s">
        <v>62</v>
      </c>
      <c r="M187" t="s">
        <v>63</v>
      </c>
      <c r="N187">
        <v>-1.23E-2</v>
      </c>
      <c r="O187">
        <v>-0.155</v>
      </c>
      <c r="P187">
        <v>-110</v>
      </c>
      <c r="Q187" s="4"/>
      <c r="R187" s="4">
        <v>1</v>
      </c>
      <c r="S187" s="4">
        <v>2</v>
      </c>
      <c r="T187" s="4" t="s">
        <v>234</v>
      </c>
      <c r="U187" s="4">
        <f t="shared" si="20"/>
        <v>-6.2886002480000007</v>
      </c>
      <c r="V187" s="4">
        <f t="shared" si="21"/>
        <v>-6.2886002480000007</v>
      </c>
      <c r="W187" s="4">
        <f t="shared" si="22"/>
        <v>-6.2886002480000007</v>
      </c>
      <c r="X187" s="5"/>
      <c r="Y187" s="5"/>
      <c r="Z187" s="4"/>
      <c r="AA187" s="4"/>
      <c r="AB187" s="5"/>
      <c r="AC187" s="5"/>
      <c r="AD187" s="4">
        <v>1</v>
      </c>
      <c r="AE187" s="4"/>
      <c r="AF187" s="4">
        <f t="shared" si="23"/>
        <v>-106.1068264025</v>
      </c>
      <c r="AG187" s="4">
        <f>IF(R187=1,AF187,(AF187-379))</f>
        <v>-106.1068264025</v>
      </c>
      <c r="AH187" s="4">
        <f>IF(R187=1,AF187,(AG187*R187))</f>
        <v>-106.1068264025</v>
      </c>
      <c r="AI187" s="5"/>
      <c r="AJ187" s="5"/>
      <c r="AK187" s="4"/>
      <c r="AL187" s="4"/>
      <c r="AM187" s="5"/>
      <c r="AN187" s="5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2">
      <c r="A188" s="1">
        <v>44166</v>
      </c>
      <c r="B188" t="s">
        <v>80</v>
      </c>
      <c r="C188" t="s">
        <v>350</v>
      </c>
      <c r="D188">
        <v>119</v>
      </c>
      <c r="E188">
        <v>1</v>
      </c>
      <c r="F188">
        <v>1</v>
      </c>
      <c r="G188" t="s">
        <v>60</v>
      </c>
      <c r="H188" t="s">
        <v>61</v>
      </c>
      <c r="I188">
        <v>5.7599999999999998E-2</v>
      </c>
      <c r="J188">
        <v>1.31</v>
      </c>
      <c r="K188">
        <v>19.2</v>
      </c>
      <c r="L188" t="s">
        <v>62</v>
      </c>
      <c r="M188" t="s">
        <v>63</v>
      </c>
      <c r="N188">
        <v>0.19500000000000001</v>
      </c>
      <c r="O188">
        <v>3.68</v>
      </c>
      <c r="P188">
        <v>234</v>
      </c>
      <c r="R188" s="4">
        <v>1</v>
      </c>
      <c r="S188" s="4">
        <v>2</v>
      </c>
      <c r="T188" s="4" t="s">
        <v>234</v>
      </c>
      <c r="U188" s="4">
        <f t="shared" si="20"/>
        <v>26.094605049999998</v>
      </c>
      <c r="V188" s="4">
        <f t="shared" si="21"/>
        <v>26.094605049999998</v>
      </c>
      <c r="W188" s="4">
        <f t="shared" si="22"/>
        <v>26.094605049999998</v>
      </c>
      <c r="X188" s="5"/>
      <c r="Y188" s="5"/>
      <c r="AB188" s="7"/>
      <c r="AC188" s="7"/>
      <c r="AD188" s="4">
        <v>1</v>
      </c>
      <c r="AE188" s="4"/>
      <c r="AF188" s="4">
        <f t="shared" si="23"/>
        <v>246.97873776000003</v>
      </c>
      <c r="AG188" s="4">
        <f t="shared" si="18"/>
        <v>246.97873776000003</v>
      </c>
      <c r="AH188" s="4">
        <f t="shared" si="19"/>
        <v>246.97873776000003</v>
      </c>
      <c r="AI188" s="5"/>
      <c r="AJ188" s="5"/>
      <c r="AM188" s="7"/>
      <c r="AN188" s="7"/>
      <c r="AO188" s="4"/>
      <c r="AP188" s="4"/>
      <c r="AQ188" s="4"/>
    </row>
    <row r="189" spans="1:70" x14ac:dyDescent="0.2">
      <c r="A189" s="1">
        <v>44166</v>
      </c>
      <c r="B189" t="s">
        <v>80</v>
      </c>
      <c r="C189" t="s">
        <v>351</v>
      </c>
      <c r="D189">
        <v>120</v>
      </c>
      <c r="E189">
        <v>1</v>
      </c>
      <c r="F189">
        <v>1</v>
      </c>
      <c r="G189" t="s">
        <v>60</v>
      </c>
      <c r="H189" t="s">
        <v>61</v>
      </c>
      <c r="I189">
        <v>5.1499999999999997E-2</v>
      </c>
      <c r="J189">
        <v>1.2</v>
      </c>
      <c r="K189">
        <v>16.3</v>
      </c>
      <c r="L189" t="s">
        <v>62</v>
      </c>
      <c r="M189" t="s">
        <v>63</v>
      </c>
      <c r="N189">
        <v>0.14000000000000001</v>
      </c>
      <c r="O189">
        <v>2.6</v>
      </c>
      <c r="P189">
        <v>137</v>
      </c>
      <c r="R189" s="4">
        <v>1</v>
      </c>
      <c r="S189" s="4">
        <v>2</v>
      </c>
      <c r="T189" s="4" t="s">
        <v>234</v>
      </c>
      <c r="U189" s="4">
        <f t="shared" si="20"/>
        <v>22.810119999999998</v>
      </c>
      <c r="V189" s="4">
        <f t="shared" si="21"/>
        <v>22.810119999999998</v>
      </c>
      <c r="W189" s="4">
        <f t="shared" si="22"/>
        <v>22.810119999999998</v>
      </c>
      <c r="Z189" s="7"/>
      <c r="AA189" s="7"/>
      <c r="AD189" s="4">
        <v>1</v>
      </c>
      <c r="AE189" s="4"/>
      <c r="AF189" s="4">
        <f t="shared" si="23"/>
        <v>145.58048400000001</v>
      </c>
      <c r="AG189" s="4">
        <f t="shared" si="18"/>
        <v>145.58048400000001</v>
      </c>
      <c r="AH189" s="4">
        <f t="shared" si="19"/>
        <v>145.58048400000001</v>
      </c>
      <c r="AK189" s="7"/>
      <c r="AL189" s="7"/>
      <c r="AO189" s="4"/>
      <c r="AP189" s="4"/>
      <c r="AQ189" s="4"/>
    </row>
    <row r="190" spans="1:70" x14ac:dyDescent="0.2">
      <c r="A190" s="1">
        <v>44166</v>
      </c>
      <c r="B190" t="s">
        <v>80</v>
      </c>
      <c r="C190" t="s">
        <v>352</v>
      </c>
      <c r="D190">
        <v>121</v>
      </c>
      <c r="E190">
        <v>1</v>
      </c>
      <c r="F190">
        <v>1</v>
      </c>
      <c r="G190" t="s">
        <v>60</v>
      </c>
      <c r="H190" t="s">
        <v>61</v>
      </c>
      <c r="I190">
        <v>6.1499999999999999E-2</v>
      </c>
      <c r="J190">
        <v>1.39</v>
      </c>
      <c r="K190">
        <v>21.3</v>
      </c>
      <c r="L190" t="s">
        <v>62</v>
      </c>
      <c r="M190" t="s">
        <v>63</v>
      </c>
      <c r="N190">
        <v>0.19900000000000001</v>
      </c>
      <c r="O190">
        <v>3.69</v>
      </c>
      <c r="P190">
        <v>234</v>
      </c>
      <c r="R190" s="4">
        <v>1</v>
      </c>
      <c r="S190" s="4">
        <v>2</v>
      </c>
      <c r="T190" s="4" t="s">
        <v>234</v>
      </c>
      <c r="U190" s="4">
        <f t="shared" si="20"/>
        <v>28.488953049999992</v>
      </c>
      <c r="V190" s="4">
        <f t="shared" si="21"/>
        <v>28.488953049999992</v>
      </c>
      <c r="W190" s="4">
        <f t="shared" si="22"/>
        <v>28.488953049999992</v>
      </c>
      <c r="Z190" s="7"/>
      <c r="AA190" s="7"/>
      <c r="AD190" s="4">
        <v>1</v>
      </c>
      <c r="AE190" s="4"/>
      <c r="AF190" s="4">
        <f t="shared" si="23"/>
        <v>247.92480338999999</v>
      </c>
      <c r="AG190" s="4">
        <f t="shared" si="18"/>
        <v>247.92480338999999</v>
      </c>
      <c r="AH190" s="4">
        <f t="shared" si="19"/>
        <v>247.92480338999999</v>
      </c>
      <c r="AK190" s="7"/>
      <c r="AL190" s="7"/>
      <c r="AO190" s="4"/>
      <c r="AP190" s="4"/>
      <c r="AQ190" s="4"/>
    </row>
    <row r="191" spans="1:70" x14ac:dyDescent="0.2">
      <c r="A191" s="1">
        <v>44166</v>
      </c>
      <c r="B191" t="s">
        <v>80</v>
      </c>
      <c r="C191" t="s">
        <v>353</v>
      </c>
      <c r="D191">
        <v>122</v>
      </c>
      <c r="E191">
        <v>1</v>
      </c>
      <c r="F191">
        <v>1</v>
      </c>
      <c r="G191" t="s">
        <v>60</v>
      </c>
      <c r="H191" t="s">
        <v>61</v>
      </c>
      <c r="I191">
        <v>5.7799999999999997E-2</v>
      </c>
      <c r="J191">
        <v>1.41</v>
      </c>
      <c r="K191">
        <v>22</v>
      </c>
      <c r="L191" t="s">
        <v>62</v>
      </c>
      <c r="M191" t="s">
        <v>63</v>
      </c>
      <c r="N191">
        <v>0.45500000000000002</v>
      </c>
      <c r="O191">
        <v>8.36</v>
      </c>
      <c r="P191">
        <v>644</v>
      </c>
      <c r="R191" s="4">
        <v>1</v>
      </c>
      <c r="S191" s="4">
        <v>2</v>
      </c>
      <c r="T191" s="4" t="s">
        <v>234</v>
      </c>
      <c r="U191" s="4">
        <f t="shared" si="20"/>
        <v>29.088281049999992</v>
      </c>
      <c r="V191" s="4">
        <f t="shared" si="21"/>
        <v>29.088281049999992</v>
      </c>
      <c r="W191" s="4">
        <f t="shared" si="22"/>
        <v>29.088281049999992</v>
      </c>
      <c r="X191" s="5"/>
      <c r="Y191" s="5"/>
      <c r="AB191" s="7"/>
      <c r="AC191" s="7"/>
      <c r="AD191" s="4">
        <v>1</v>
      </c>
      <c r="AE191" s="4"/>
      <c r="AF191" s="4">
        <f t="shared" si="23"/>
        <v>704.15996303999998</v>
      </c>
      <c r="AG191" s="4">
        <f t="shared" si="18"/>
        <v>704.15996303999998</v>
      </c>
      <c r="AH191" s="4">
        <f t="shared" si="19"/>
        <v>704.15996303999998</v>
      </c>
      <c r="AI191" s="5"/>
      <c r="AJ191" s="5"/>
      <c r="AM191" s="7"/>
      <c r="AN191" s="7"/>
      <c r="AO191" s="4"/>
      <c r="AP191" s="4"/>
      <c r="AQ191" s="4"/>
    </row>
    <row r="192" spans="1:70" x14ac:dyDescent="0.2">
      <c r="A192" s="1">
        <v>44166</v>
      </c>
      <c r="B192" t="s">
        <v>80</v>
      </c>
      <c r="C192" t="s">
        <v>354</v>
      </c>
      <c r="D192">
        <v>123</v>
      </c>
      <c r="E192">
        <v>1</v>
      </c>
      <c r="F192">
        <v>1</v>
      </c>
      <c r="G192" t="s">
        <v>60</v>
      </c>
      <c r="H192" t="s">
        <v>61</v>
      </c>
      <c r="I192">
        <v>7.3899999999999993E-2</v>
      </c>
      <c r="J192">
        <v>1.64</v>
      </c>
      <c r="K192">
        <v>28</v>
      </c>
      <c r="L192" t="s">
        <v>62</v>
      </c>
      <c r="M192" t="s">
        <v>63</v>
      </c>
      <c r="N192">
        <v>0.52400000000000002</v>
      </c>
      <c r="O192">
        <v>9.61</v>
      </c>
      <c r="P192">
        <v>752</v>
      </c>
      <c r="R192" s="4">
        <v>1</v>
      </c>
      <c r="S192" s="4">
        <v>2</v>
      </c>
      <c r="T192" s="4" t="s">
        <v>234</v>
      </c>
      <c r="U192" s="4">
        <f t="shared" si="20"/>
        <v>36.001856799999999</v>
      </c>
      <c r="V192" s="4">
        <f t="shared" si="21"/>
        <v>36.001856799999999</v>
      </c>
      <c r="W192" s="4">
        <f t="shared" si="22"/>
        <v>36.001856799999999</v>
      </c>
      <c r="AB192" s="7"/>
      <c r="AC192" s="7"/>
      <c r="AD192" s="4">
        <v>1</v>
      </c>
      <c r="AE192" s="4"/>
      <c r="AF192" s="4">
        <f t="shared" si="23"/>
        <v>831.16184178999993</v>
      </c>
      <c r="AG192" s="4">
        <f t="shared" si="18"/>
        <v>831.16184178999993</v>
      </c>
      <c r="AH192" s="4">
        <f t="shared" si="19"/>
        <v>831.16184178999993</v>
      </c>
      <c r="AM192" s="7"/>
      <c r="AN192" s="7"/>
      <c r="AO192" s="4"/>
      <c r="AP192" s="4"/>
      <c r="AQ192" s="4"/>
    </row>
    <row r="193" spans="1:70" x14ac:dyDescent="0.2">
      <c r="A193" s="1">
        <v>44166</v>
      </c>
      <c r="B193" t="s">
        <v>80</v>
      </c>
      <c r="C193" t="s">
        <v>355</v>
      </c>
      <c r="D193">
        <v>124</v>
      </c>
      <c r="E193">
        <v>1</v>
      </c>
      <c r="F193">
        <v>1</v>
      </c>
      <c r="G193" t="s">
        <v>60</v>
      </c>
      <c r="H193" t="s">
        <v>61</v>
      </c>
      <c r="I193">
        <v>7.1300000000000002E-2</v>
      </c>
      <c r="J193">
        <v>1.58</v>
      </c>
      <c r="K193">
        <v>26.4</v>
      </c>
      <c r="L193" t="s">
        <v>62</v>
      </c>
      <c r="M193" t="s">
        <v>63</v>
      </c>
      <c r="N193">
        <v>0.245</v>
      </c>
      <c r="O193">
        <v>4.57</v>
      </c>
      <c r="P193">
        <v>313</v>
      </c>
      <c r="R193" s="4">
        <v>1</v>
      </c>
      <c r="S193" s="4">
        <v>2</v>
      </c>
      <c r="T193" s="4" t="s">
        <v>234</v>
      </c>
      <c r="U193" s="4">
        <f t="shared" si="20"/>
        <v>34.194536199999995</v>
      </c>
      <c r="V193" s="4">
        <f t="shared" si="21"/>
        <v>34.194536199999995</v>
      </c>
      <c r="W193" s="4">
        <f t="shared" si="22"/>
        <v>34.194536199999995</v>
      </c>
      <c r="X193" s="5"/>
      <c r="Y193" s="5"/>
      <c r="Z193" s="7"/>
      <c r="AA193" s="7"/>
      <c r="AB193" s="4"/>
      <c r="AC193" s="4"/>
      <c r="AD193" s="4">
        <v>1</v>
      </c>
      <c r="AE193" s="4"/>
      <c r="AF193" s="4">
        <f t="shared" si="23"/>
        <v>331.69541250999998</v>
      </c>
      <c r="AG193" s="4">
        <f t="shared" si="18"/>
        <v>331.69541250999998</v>
      </c>
      <c r="AH193" s="4">
        <f t="shared" si="19"/>
        <v>331.69541250999998</v>
      </c>
      <c r="AI193" s="5"/>
      <c r="AJ193" s="5"/>
      <c r="AK193" s="7"/>
      <c r="AL193" s="7"/>
      <c r="AM193" s="4"/>
      <c r="AN193" s="4"/>
      <c r="AO193" s="4"/>
      <c r="AP193" s="4"/>
      <c r="AQ193" s="4"/>
    </row>
    <row r="194" spans="1:70" x14ac:dyDescent="0.2">
      <c r="A194" s="1">
        <v>44166</v>
      </c>
      <c r="B194" t="s">
        <v>80</v>
      </c>
      <c r="C194" t="s">
        <v>356</v>
      </c>
      <c r="D194">
        <v>125</v>
      </c>
      <c r="E194">
        <v>1</v>
      </c>
      <c r="F194">
        <v>1</v>
      </c>
      <c r="G194" t="s">
        <v>60</v>
      </c>
      <c r="H194" t="s">
        <v>61</v>
      </c>
      <c r="I194">
        <v>4.9099999999999998E-2</v>
      </c>
      <c r="J194">
        <v>1.1599999999999999</v>
      </c>
      <c r="K194">
        <v>15</v>
      </c>
      <c r="L194" t="s">
        <v>62</v>
      </c>
      <c r="M194" t="s">
        <v>63</v>
      </c>
      <c r="N194">
        <v>0.157</v>
      </c>
      <c r="O194">
        <v>2.95</v>
      </c>
      <c r="P194">
        <v>168</v>
      </c>
      <c r="R194" s="4">
        <v>1</v>
      </c>
      <c r="S194" s="4">
        <v>2</v>
      </c>
      <c r="T194" s="4" t="s">
        <v>234</v>
      </c>
      <c r="U194" s="4">
        <f t="shared" si="20"/>
        <v>21.617984799999995</v>
      </c>
      <c r="V194" s="4">
        <f t="shared" si="21"/>
        <v>21.617984799999995</v>
      </c>
      <c r="W194" s="4">
        <f t="shared" si="22"/>
        <v>21.617984799999995</v>
      </c>
      <c r="X194" s="5"/>
      <c r="Y194" s="5"/>
      <c r="Z194" s="4"/>
      <c r="AA194" s="4"/>
      <c r="AB194" s="7"/>
      <c r="AC194" s="7"/>
      <c r="AD194" s="4">
        <v>1</v>
      </c>
      <c r="AE194" s="4"/>
      <c r="AF194" s="4">
        <f t="shared" si="23"/>
        <v>178.27242475</v>
      </c>
      <c r="AG194" s="4">
        <f t="shared" si="18"/>
        <v>178.27242475</v>
      </c>
      <c r="AH194" s="4">
        <f t="shared" si="19"/>
        <v>178.27242475</v>
      </c>
      <c r="AI194" s="5"/>
      <c r="AJ194" s="5"/>
      <c r="AK194" s="4"/>
      <c r="AL194" s="4"/>
      <c r="AM194" s="7"/>
      <c r="AN194" s="7"/>
      <c r="AO194" s="4"/>
      <c r="AP194" s="4"/>
      <c r="AQ194" s="4"/>
    </row>
    <row r="195" spans="1:70" x14ac:dyDescent="0.2">
      <c r="A195" s="1">
        <v>44166</v>
      </c>
      <c r="B195" t="s">
        <v>80</v>
      </c>
      <c r="C195" t="s">
        <v>357</v>
      </c>
      <c r="D195">
        <v>126</v>
      </c>
      <c r="E195">
        <v>1</v>
      </c>
      <c r="F195">
        <v>1</v>
      </c>
      <c r="G195" t="s">
        <v>60</v>
      </c>
      <c r="H195" t="s">
        <v>61</v>
      </c>
      <c r="I195">
        <v>0.127</v>
      </c>
      <c r="J195">
        <v>2.62</v>
      </c>
      <c r="K195">
        <v>55.6</v>
      </c>
      <c r="L195" t="s">
        <v>62</v>
      </c>
      <c r="M195" t="s">
        <v>63</v>
      </c>
      <c r="N195">
        <v>0.315</v>
      </c>
      <c r="O195">
        <v>5.81</v>
      </c>
      <c r="P195">
        <v>422</v>
      </c>
      <c r="R195" s="4">
        <v>1</v>
      </c>
      <c r="S195" s="4">
        <v>2</v>
      </c>
      <c r="T195" s="4" t="s">
        <v>234</v>
      </c>
      <c r="U195" s="4">
        <f t="shared" si="20"/>
        <v>65.899040200000016</v>
      </c>
      <c r="V195" s="4">
        <f t="shared" si="21"/>
        <v>65.899040200000016</v>
      </c>
      <c r="W195" s="4">
        <f t="shared" si="22"/>
        <v>65.899040200000016</v>
      </c>
      <c r="X195" s="5"/>
      <c r="Y195" s="5"/>
      <c r="Z195" s="7"/>
      <c r="AA195" s="7"/>
      <c r="AB195" s="7"/>
      <c r="AC195" s="7"/>
      <c r="AD195" s="4">
        <v>1</v>
      </c>
      <c r="AE195" s="4"/>
      <c r="AF195" s="4">
        <f t="shared" si="23"/>
        <v>451.47056138999994</v>
      </c>
      <c r="AG195" s="4">
        <f t="shared" si="18"/>
        <v>451.47056138999994</v>
      </c>
      <c r="AH195" s="4">
        <f t="shared" si="19"/>
        <v>451.47056138999994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2">
      <c r="A196" s="1">
        <v>44166</v>
      </c>
      <c r="B196" t="s">
        <v>80</v>
      </c>
      <c r="C196" t="s">
        <v>358</v>
      </c>
      <c r="D196">
        <v>127</v>
      </c>
      <c r="E196">
        <v>1</v>
      </c>
      <c r="F196">
        <v>1</v>
      </c>
      <c r="G196" t="s">
        <v>60</v>
      </c>
      <c r="H196" t="s">
        <v>61</v>
      </c>
      <c r="I196">
        <v>2.8400000000000002E-2</v>
      </c>
      <c r="J196">
        <v>0.59199999999999997</v>
      </c>
      <c r="K196">
        <v>0.155</v>
      </c>
      <c r="L196" t="s">
        <v>62</v>
      </c>
      <c r="M196" t="s">
        <v>63</v>
      </c>
      <c r="N196">
        <v>8.6900000000000005E-2</v>
      </c>
      <c r="O196">
        <v>1.64</v>
      </c>
      <c r="P196">
        <v>51</v>
      </c>
      <c r="R196" s="4">
        <v>1</v>
      </c>
      <c r="S196" s="4">
        <v>2</v>
      </c>
      <c r="T196" s="4" t="s">
        <v>234</v>
      </c>
      <c r="U196" s="4">
        <f t="shared" si="20"/>
        <v>4.817614911999998</v>
      </c>
      <c r="V196" s="4">
        <f t="shared" si="21"/>
        <v>4.817614911999998</v>
      </c>
      <c r="W196" s="4">
        <f t="shared" si="22"/>
        <v>4.817614911999998</v>
      </c>
      <c r="X196" s="5"/>
      <c r="Y196" s="5"/>
      <c r="Z196" s="7"/>
      <c r="AA196" s="7"/>
      <c r="AB196" s="7"/>
      <c r="AC196" s="7"/>
      <c r="AD196" s="4">
        <v>1</v>
      </c>
      <c r="AE196" s="4"/>
      <c r="AF196" s="4">
        <f t="shared" si="23"/>
        <v>56.741051039999974</v>
      </c>
      <c r="AG196" s="4">
        <f t="shared" si="18"/>
        <v>56.741051039999974</v>
      </c>
      <c r="AH196" s="4">
        <f t="shared" si="19"/>
        <v>56.741051039999974</v>
      </c>
      <c r="AI196" s="5"/>
      <c r="AJ196" s="5"/>
      <c r="AK196" s="7"/>
      <c r="AL196" s="7"/>
      <c r="AM196" s="7"/>
      <c r="AN196" s="7"/>
      <c r="AO196" s="4"/>
      <c r="AP196" s="4"/>
      <c r="AQ196" s="4"/>
    </row>
    <row r="197" spans="1:70" x14ac:dyDescent="0.2">
      <c r="A197" s="1">
        <v>44166</v>
      </c>
      <c r="B197" t="s">
        <v>80</v>
      </c>
      <c r="C197" t="s">
        <v>359</v>
      </c>
      <c r="D197">
        <v>128</v>
      </c>
      <c r="E197">
        <v>1</v>
      </c>
      <c r="F197">
        <v>1</v>
      </c>
      <c r="G197" t="s">
        <v>60</v>
      </c>
      <c r="H197" t="s">
        <v>61</v>
      </c>
      <c r="I197">
        <v>4.36E-2</v>
      </c>
      <c r="J197">
        <v>1.02</v>
      </c>
      <c r="K197">
        <v>11.3</v>
      </c>
      <c r="L197" t="s">
        <v>62</v>
      </c>
      <c r="M197" t="s">
        <v>63</v>
      </c>
      <c r="N197">
        <v>0.157</v>
      </c>
      <c r="O197">
        <v>2.94</v>
      </c>
      <c r="P197">
        <v>168</v>
      </c>
      <c r="R197" s="4">
        <v>1</v>
      </c>
      <c r="S197" s="4">
        <v>2</v>
      </c>
      <c r="T197" s="4" t="s">
        <v>234</v>
      </c>
      <c r="U197" s="4">
        <f t="shared" si="20"/>
        <v>17.454848199999994</v>
      </c>
      <c r="V197" s="4">
        <f t="shared" si="21"/>
        <v>17.454848199999994</v>
      </c>
      <c r="W197" s="4">
        <f t="shared" si="22"/>
        <v>17.454848199999994</v>
      </c>
      <c r="X197" s="5"/>
      <c r="Y197" s="5"/>
      <c r="Z197" s="7"/>
      <c r="AA197" s="7"/>
      <c r="AB197" s="7"/>
      <c r="AC197" s="7"/>
      <c r="AD197" s="4">
        <v>1</v>
      </c>
      <c r="AE197" s="4"/>
      <c r="AF197" s="4">
        <f t="shared" si="23"/>
        <v>177.33612564000001</v>
      </c>
      <c r="AG197" s="4">
        <f t="shared" si="18"/>
        <v>177.33612564000001</v>
      </c>
      <c r="AH197" s="4">
        <f t="shared" si="19"/>
        <v>177.33612564000001</v>
      </c>
      <c r="AI197" s="5"/>
      <c r="AJ197" s="5"/>
      <c r="AK197" s="7"/>
      <c r="AL197" s="7"/>
      <c r="AM197" s="7"/>
      <c r="AN197" s="7"/>
      <c r="AO197" s="4"/>
      <c r="AP197" s="4"/>
      <c r="AQ197" s="4"/>
    </row>
    <row r="198" spans="1:70" x14ac:dyDescent="0.2">
      <c r="A198" s="1">
        <v>44166</v>
      </c>
      <c r="B198" t="s">
        <v>80</v>
      </c>
      <c r="C198" t="s">
        <v>288</v>
      </c>
      <c r="D198">
        <v>129</v>
      </c>
      <c r="E198">
        <v>1</v>
      </c>
      <c r="F198">
        <v>1</v>
      </c>
      <c r="G198" t="s">
        <v>60</v>
      </c>
      <c r="H198" t="s">
        <v>61</v>
      </c>
      <c r="I198">
        <v>6.8699999999999997E-2</v>
      </c>
      <c r="J198">
        <v>1.52</v>
      </c>
      <c r="K198">
        <v>24.9</v>
      </c>
      <c r="L198" t="s">
        <v>62</v>
      </c>
      <c r="M198" t="s">
        <v>63</v>
      </c>
      <c r="N198">
        <v>0.45900000000000002</v>
      </c>
      <c r="O198">
        <v>8.44</v>
      </c>
      <c r="P198">
        <v>651</v>
      </c>
      <c r="R198" s="4">
        <v>1</v>
      </c>
      <c r="S198" s="4">
        <v>2</v>
      </c>
      <c r="T198" s="4" t="s">
        <v>234</v>
      </c>
      <c r="U198" s="4">
        <f t="shared" si="20"/>
        <v>32.389883199999993</v>
      </c>
      <c r="V198" s="4">
        <f t="shared" si="21"/>
        <v>32.389883199999993</v>
      </c>
      <c r="W198" s="4">
        <f t="shared" si="22"/>
        <v>32.389883199999993</v>
      </c>
      <c r="X198" s="5"/>
      <c r="Y198" s="5"/>
      <c r="Z198" s="7">
        <f>ABS(100*ABS(W198-W192)/AVERAGE(W198,W192))</f>
        <v>10.562601858060654</v>
      </c>
      <c r="AA198" s="7" t="str">
        <f>IF(W198&gt;10, (IF((AND(Z198&gt;=0,Z198&lt;=20)=TRUE),"PASS","FAIL")),(IF((AND(Z198&gt;=0,Z198&lt;=50)=TRUE),"PASS","FAIL")))</f>
        <v>PASS</v>
      </c>
      <c r="AB198" s="7"/>
      <c r="AC198" s="7"/>
      <c r="AD198" s="4">
        <v>1</v>
      </c>
      <c r="AE198" s="4"/>
      <c r="AF198" s="4">
        <f t="shared" si="23"/>
        <v>712.22631663999994</v>
      </c>
      <c r="AG198" s="4">
        <f t="shared" si="18"/>
        <v>712.22631663999994</v>
      </c>
      <c r="AH198" s="4">
        <f t="shared" si="19"/>
        <v>712.22631663999994</v>
      </c>
      <c r="AI198" s="5"/>
      <c r="AJ198" s="5"/>
      <c r="AK198" s="7">
        <f>ABS(100*ABS(AH198-AH192)/AVERAGE(AH198,AH192))</f>
        <v>15.412263532070414</v>
      </c>
      <c r="AL198" s="7" t="str">
        <f>IF(AH198&gt;10, (IF((AND(AK198&gt;=0,AK198&lt;=20)=TRUE),"PASS","FAIL")),(IF((AND(AK198&gt;=0,AK198&lt;=50)=TRUE),"PASS","FAIL")))</f>
        <v>PASS</v>
      </c>
      <c r="AM198" s="7"/>
      <c r="AN198" s="7"/>
      <c r="AO198" s="4"/>
      <c r="AP198" s="4"/>
      <c r="AQ198" s="4"/>
    </row>
    <row r="199" spans="1:70" x14ac:dyDescent="0.2">
      <c r="A199" s="1">
        <v>44166</v>
      </c>
      <c r="B199" t="s">
        <v>80</v>
      </c>
      <c r="C199" t="s">
        <v>289</v>
      </c>
      <c r="D199">
        <v>130</v>
      </c>
      <c r="E199">
        <v>1</v>
      </c>
      <c r="F199">
        <v>1</v>
      </c>
      <c r="G199" t="s">
        <v>60</v>
      </c>
      <c r="H199" t="s">
        <v>61</v>
      </c>
      <c r="I199">
        <v>8.4199999999999997E-2</v>
      </c>
      <c r="J199">
        <v>1.79</v>
      </c>
      <c r="K199">
        <v>32.4</v>
      </c>
      <c r="L199" t="s">
        <v>62</v>
      </c>
      <c r="M199" t="s">
        <v>63</v>
      </c>
      <c r="N199">
        <v>0.26700000000000002</v>
      </c>
      <c r="O199">
        <v>4.92</v>
      </c>
      <c r="P199">
        <v>343</v>
      </c>
      <c r="Q199" s="4"/>
      <c r="R199" s="4">
        <v>1</v>
      </c>
      <c r="S199" s="4">
        <v>2</v>
      </c>
      <c r="T199" s="4" t="s">
        <v>234</v>
      </c>
      <c r="U199" s="4">
        <f t="shared" si="20"/>
        <v>40.531829049999999</v>
      </c>
      <c r="V199" s="4">
        <f t="shared" si="21"/>
        <v>40.531829049999999</v>
      </c>
      <c r="W199" s="4">
        <f t="shared" si="22"/>
        <v>40.531829049999999</v>
      </c>
      <c r="X199" s="5"/>
      <c r="Y199" s="5"/>
      <c r="Z199" s="7"/>
      <c r="AA199" s="7"/>
      <c r="AB199" s="7">
        <f>100*((W199*10250)-(W197*10000))/(1000*250)</f>
        <v>96.361106305000035</v>
      </c>
      <c r="AC199" s="7" t="str">
        <f>IF(W199&gt;30, (IF((AND(AB199&gt;=80,AB199&lt;=120)=TRUE),"PASS","FAIL")),(IF((AND(AB199&gt;=50,AB199&lt;=150)=TRUE),"PASS","FAIL")))</f>
        <v>PASS</v>
      </c>
      <c r="AD199" s="4">
        <v>1</v>
      </c>
      <c r="AE199" s="4"/>
      <c r="AF199" s="4">
        <f t="shared" si="23"/>
        <v>365.29735535999998</v>
      </c>
      <c r="AG199" s="4">
        <f t="shared" si="18"/>
        <v>365.29735535999998</v>
      </c>
      <c r="AH199" s="4">
        <f t="shared" si="19"/>
        <v>365.29735535999998</v>
      </c>
      <c r="AI199" s="5"/>
      <c r="AJ199" s="5"/>
      <c r="AK199" s="7"/>
      <c r="AL199" s="7"/>
      <c r="AM199" s="7">
        <f>100*((AH199*10250)-(AH197*10000))/(10000*250)</f>
        <v>78.837465441599974</v>
      </c>
      <c r="AN199" s="7" t="str">
        <f>IF(AH199&gt;30, (IF((AND(AM199&gt;=80,AM199&lt;=120)=TRUE),"PASS","FAIL")),(IF((AND(AM199&gt;=50,AM199&lt;=150)=TRUE),"PASS","FAIL")))</f>
        <v>FAIL</v>
      </c>
      <c r="AO199" s="4"/>
      <c r="AP199" s="4"/>
      <c r="AQ199" s="4"/>
    </row>
    <row r="200" spans="1:70" x14ac:dyDescent="0.2">
      <c r="A200" s="1">
        <v>44166</v>
      </c>
      <c r="B200" t="s">
        <v>80</v>
      </c>
      <c r="C200" t="s">
        <v>52</v>
      </c>
      <c r="D200">
        <v>7</v>
      </c>
      <c r="E200">
        <v>1</v>
      </c>
      <c r="F200">
        <v>1</v>
      </c>
      <c r="G200" t="s">
        <v>60</v>
      </c>
      <c r="H200" t="s">
        <v>61</v>
      </c>
      <c r="I200">
        <v>5.1299999999999998E-2</v>
      </c>
      <c r="J200">
        <v>1.19</v>
      </c>
      <c r="K200">
        <v>16</v>
      </c>
      <c r="L200" t="s">
        <v>62</v>
      </c>
      <c r="M200" t="s">
        <v>63</v>
      </c>
      <c r="N200">
        <v>0.18</v>
      </c>
      <c r="O200">
        <v>3.32</v>
      </c>
      <c r="P200">
        <v>202</v>
      </c>
      <c r="Q200" s="4"/>
      <c r="R200" s="4">
        <v>1</v>
      </c>
      <c r="S200" s="4">
        <v>2</v>
      </c>
      <c r="T200" s="4" t="s">
        <v>234</v>
      </c>
      <c r="U200" s="4">
        <f t="shared" si="20"/>
        <v>22.511975049999997</v>
      </c>
      <c r="V200" s="4">
        <f t="shared" si="21"/>
        <v>22.511975049999997</v>
      </c>
      <c r="W200" s="4">
        <f t="shared" si="22"/>
        <v>22.511975049999997</v>
      </c>
      <c r="X200" s="5">
        <f>100*(W200-25)/25</f>
        <v>-9.9520998000000134</v>
      </c>
      <c r="Y200" s="5" t="str">
        <f>IF((ABS(X200))&lt;=20,"PASS","FAIL")</f>
        <v>PASS</v>
      </c>
      <c r="Z200" s="7"/>
      <c r="AA200" s="7"/>
      <c r="AB200" s="4"/>
      <c r="AC200" s="4"/>
      <c r="AD200" s="4">
        <v>1</v>
      </c>
      <c r="AE200" s="4"/>
      <c r="AF200" s="4">
        <f t="shared" si="23"/>
        <v>213.00827375999998</v>
      </c>
      <c r="AG200" s="4">
        <f t="shared" si="18"/>
        <v>213.00827375999998</v>
      </c>
      <c r="AH200" s="4">
        <f t="shared" si="19"/>
        <v>213.00827375999998</v>
      </c>
      <c r="AI200" s="5">
        <f>100*(AH200-250)/250</f>
        <v>-14.796690496000009</v>
      </c>
      <c r="AJ200" s="5" t="str">
        <f>IF((ABS(AI200))&lt;=20,"PASS","FAIL")</f>
        <v>PASS</v>
      </c>
      <c r="AK200" s="7"/>
      <c r="AL200" s="7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x14ac:dyDescent="0.2">
      <c r="A201" s="1">
        <v>44166</v>
      </c>
      <c r="B201" t="s">
        <v>80</v>
      </c>
      <c r="C201" t="s">
        <v>96</v>
      </c>
      <c r="D201" t="s">
        <v>14</v>
      </c>
      <c r="E201">
        <v>1</v>
      </c>
      <c r="F201">
        <v>1</v>
      </c>
      <c r="G201" t="s">
        <v>60</v>
      </c>
      <c r="H201" t="s">
        <v>61</v>
      </c>
      <c r="I201">
        <v>1.21E-2</v>
      </c>
      <c r="J201">
        <v>0.14399999999999999</v>
      </c>
      <c r="K201">
        <v>-11.3</v>
      </c>
      <c r="L201" t="s">
        <v>62</v>
      </c>
      <c r="M201" t="s">
        <v>63</v>
      </c>
      <c r="N201">
        <v>-1.1599999999999999E-2</v>
      </c>
      <c r="O201">
        <v>-0.14399999999999999</v>
      </c>
      <c r="P201">
        <v>-110</v>
      </c>
      <c r="Q201" s="4"/>
      <c r="R201" s="4">
        <v>1</v>
      </c>
      <c r="S201" s="4">
        <v>2</v>
      </c>
      <c r="T201" s="4" t="s">
        <v>234</v>
      </c>
      <c r="U201" s="4">
        <f t="shared" si="20"/>
        <v>-8.2647413120000017</v>
      </c>
      <c r="V201" s="4">
        <f t="shared" si="21"/>
        <v>-8.2647413120000017</v>
      </c>
      <c r="W201" s="4">
        <f t="shared" si="22"/>
        <v>-8.2647413120000017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23"/>
        <v>-105.12182271360001</v>
      </c>
      <c r="AG201" s="4">
        <f t="shared" si="18"/>
        <v>-105.12182271360001</v>
      </c>
      <c r="AH201" s="4">
        <f t="shared" si="19"/>
        <v>-105.12182271360001</v>
      </c>
      <c r="AI201" s="5"/>
      <c r="AJ201" s="5"/>
      <c r="AK201" s="4"/>
      <c r="AL201" s="4"/>
      <c r="AM201" s="5"/>
      <c r="AN201" s="5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x14ac:dyDescent="0.2">
      <c r="A202" s="1">
        <v>44166</v>
      </c>
      <c r="B202" t="s">
        <v>80</v>
      </c>
      <c r="C202" t="s">
        <v>360</v>
      </c>
      <c r="D202">
        <v>131</v>
      </c>
      <c r="E202">
        <v>1</v>
      </c>
      <c r="F202">
        <v>1</v>
      </c>
      <c r="G202" t="s">
        <v>60</v>
      </c>
      <c r="H202" t="s">
        <v>61</v>
      </c>
      <c r="I202">
        <v>0.11</v>
      </c>
      <c r="J202">
        <v>2.2799999999999998</v>
      </c>
      <c r="K202">
        <v>45.8</v>
      </c>
      <c r="L202" t="s">
        <v>62</v>
      </c>
      <c r="M202" t="s">
        <v>63</v>
      </c>
      <c r="N202">
        <v>0.22600000000000001</v>
      </c>
      <c r="O202">
        <v>4.2</v>
      </c>
      <c r="P202">
        <v>279</v>
      </c>
      <c r="Q202" s="4"/>
      <c r="R202" s="4">
        <v>1</v>
      </c>
      <c r="S202" s="4">
        <v>2</v>
      </c>
      <c r="T202" s="4" t="s">
        <v>234</v>
      </c>
      <c r="U202" s="4">
        <f t="shared" si="20"/>
        <v>55.445927199999993</v>
      </c>
      <c r="V202" s="4">
        <f t="shared" si="21"/>
        <v>55.445927199999993</v>
      </c>
      <c r="W202" s="4">
        <f t="shared" si="22"/>
        <v>55.445927199999993</v>
      </c>
      <c r="X202" s="5"/>
      <c r="Y202" s="5"/>
      <c r="Z202" s="7"/>
      <c r="AA202" s="7"/>
      <c r="AB202" s="4"/>
      <c r="AC202" s="4"/>
      <c r="AD202" s="4">
        <v>1</v>
      </c>
      <c r="AE202" s="4"/>
      <c r="AF202" s="4">
        <f t="shared" si="23"/>
        <v>296.34915599999999</v>
      </c>
      <c r="AG202" s="4">
        <f t="shared" si="18"/>
        <v>296.34915599999999</v>
      </c>
      <c r="AH202" s="4">
        <f t="shared" si="19"/>
        <v>296.34915599999999</v>
      </c>
      <c r="AI202" s="5"/>
      <c r="AJ202" s="5"/>
      <c r="AK202" s="7"/>
      <c r="AL202" s="7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x14ac:dyDescent="0.2">
      <c r="A203" s="1">
        <v>44166</v>
      </c>
      <c r="B203" t="s">
        <v>80</v>
      </c>
      <c r="C203" t="s">
        <v>361</v>
      </c>
      <c r="D203">
        <v>132</v>
      </c>
      <c r="E203">
        <v>1</v>
      </c>
      <c r="F203">
        <v>1</v>
      </c>
      <c r="G203" t="s">
        <v>60</v>
      </c>
      <c r="H203" t="s">
        <v>61</v>
      </c>
      <c r="I203">
        <v>5.9700000000000003E-2</v>
      </c>
      <c r="J203">
        <v>1.35</v>
      </c>
      <c r="K203">
        <v>20.2</v>
      </c>
      <c r="L203" t="s">
        <v>62</v>
      </c>
      <c r="M203" t="s">
        <v>63</v>
      </c>
      <c r="N203">
        <v>0.20200000000000001</v>
      </c>
      <c r="O203">
        <v>3.78</v>
      </c>
      <c r="P203">
        <v>242</v>
      </c>
      <c r="Q203" s="4"/>
      <c r="R203" s="4">
        <v>1</v>
      </c>
      <c r="S203" s="4">
        <v>2</v>
      </c>
      <c r="T203" s="4" t="s">
        <v>234</v>
      </c>
      <c r="U203" s="4">
        <f t="shared" si="20"/>
        <v>27.291186249999996</v>
      </c>
      <c r="V203" s="4">
        <f t="shared" si="21"/>
        <v>27.291186249999996</v>
      </c>
      <c r="W203" s="4">
        <f t="shared" si="22"/>
        <v>27.291186249999996</v>
      </c>
      <c r="X203" s="5"/>
      <c r="Y203" s="5"/>
      <c r="Z203" s="4"/>
      <c r="AA203" s="4"/>
      <c r="AB203" s="5"/>
      <c r="AC203" s="5"/>
      <c r="AD203" s="4">
        <v>1</v>
      </c>
      <c r="AE203" s="4"/>
      <c r="AF203" s="4">
        <f t="shared" si="23"/>
        <v>256.4453331599999</v>
      </c>
      <c r="AG203" s="4">
        <f t="shared" si="18"/>
        <v>256.4453331599999</v>
      </c>
      <c r="AH203" s="4">
        <f t="shared" si="19"/>
        <v>256.4453331599999</v>
      </c>
      <c r="AI203" s="5"/>
      <c r="AJ203" s="5"/>
      <c r="AK203" s="4"/>
      <c r="AL203" s="4"/>
      <c r="AM203" s="5"/>
      <c r="AN203" s="5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 x14ac:dyDescent="0.2">
      <c r="A204" s="1">
        <v>44166</v>
      </c>
      <c r="B204" t="s">
        <v>80</v>
      </c>
      <c r="C204" t="s">
        <v>362</v>
      </c>
      <c r="D204">
        <v>133</v>
      </c>
      <c r="E204">
        <v>1</v>
      </c>
      <c r="F204">
        <v>1</v>
      </c>
      <c r="G204" t="s">
        <v>60</v>
      </c>
      <c r="H204" t="s">
        <v>61</v>
      </c>
      <c r="I204">
        <v>3.5299999999999998E-2</v>
      </c>
      <c r="J204">
        <v>0.81</v>
      </c>
      <c r="K204">
        <v>5.86</v>
      </c>
      <c r="L204" t="s">
        <v>62</v>
      </c>
      <c r="M204" t="s">
        <v>63</v>
      </c>
      <c r="N204">
        <v>0.159</v>
      </c>
      <c r="O204">
        <v>2.82</v>
      </c>
      <c r="P204">
        <v>157</v>
      </c>
      <c r="R204" s="4">
        <v>1</v>
      </c>
      <c r="S204" s="4">
        <v>2</v>
      </c>
      <c r="T204" s="4" t="s">
        <v>234</v>
      </c>
      <c r="U204" s="4">
        <f t="shared" si="20"/>
        <v>11.237375050000002</v>
      </c>
      <c r="V204" s="4">
        <f t="shared" si="21"/>
        <v>11.237375050000002</v>
      </c>
      <c r="W204" s="4">
        <f t="shared" si="22"/>
        <v>11.237375050000002</v>
      </c>
      <c r="X204" s="5"/>
      <c r="Y204" s="5"/>
      <c r="Z204" s="4"/>
      <c r="AA204" s="4"/>
      <c r="AB204" s="5"/>
      <c r="AC204" s="5"/>
      <c r="AD204" s="4">
        <v>1</v>
      </c>
      <c r="AE204" s="4"/>
      <c r="AF204" s="4">
        <f t="shared" si="23"/>
        <v>166.11083075999997</v>
      </c>
      <c r="AG204" s="4">
        <f t="shared" si="18"/>
        <v>166.11083075999997</v>
      </c>
      <c r="AH204" s="4">
        <f t="shared" si="19"/>
        <v>166.11083075999997</v>
      </c>
      <c r="AI204" s="5"/>
      <c r="AJ204" s="5"/>
      <c r="AK204" s="4"/>
      <c r="AL204" s="4"/>
      <c r="AM204" s="5"/>
      <c r="AN204" s="5"/>
      <c r="AO204" s="4"/>
      <c r="AP204" s="4"/>
      <c r="AQ204" s="4"/>
    </row>
    <row r="205" spans="1:70" x14ac:dyDescent="0.2">
      <c r="A205" s="1">
        <v>44166</v>
      </c>
      <c r="B205" t="s">
        <v>80</v>
      </c>
      <c r="C205" t="s">
        <v>363</v>
      </c>
      <c r="D205">
        <v>134</v>
      </c>
      <c r="E205">
        <v>1</v>
      </c>
      <c r="F205">
        <v>1</v>
      </c>
      <c r="G205" t="s">
        <v>60</v>
      </c>
      <c r="H205" t="s">
        <v>61</v>
      </c>
      <c r="I205">
        <v>6.8400000000000002E-2</v>
      </c>
      <c r="J205">
        <v>1.53</v>
      </c>
      <c r="K205">
        <v>25.1</v>
      </c>
      <c r="L205" t="s">
        <v>62</v>
      </c>
      <c r="M205" t="s">
        <v>63</v>
      </c>
      <c r="N205">
        <v>0.374</v>
      </c>
      <c r="O205">
        <v>6.93</v>
      </c>
      <c r="P205">
        <v>520</v>
      </c>
      <c r="R205" s="4">
        <v>1</v>
      </c>
      <c r="S205" s="4">
        <v>2</v>
      </c>
      <c r="T205" s="4" t="s">
        <v>234</v>
      </c>
      <c r="U205" s="4">
        <f t="shared" si="20"/>
        <v>32.690473449999999</v>
      </c>
      <c r="V205" s="4">
        <f t="shared" si="21"/>
        <v>32.690473449999999</v>
      </c>
      <c r="W205" s="4">
        <f t="shared" si="22"/>
        <v>32.690473449999999</v>
      </c>
      <c r="AD205" s="4">
        <v>1</v>
      </c>
      <c r="AE205" s="4"/>
      <c r="AF205" s="4">
        <f t="shared" si="23"/>
        <v>561.39881450999997</v>
      </c>
      <c r="AG205" s="4">
        <f t="shared" si="18"/>
        <v>561.39881450999997</v>
      </c>
      <c r="AH205" s="4">
        <f t="shared" si="19"/>
        <v>561.39881450999997</v>
      </c>
      <c r="AO205" s="4"/>
      <c r="AP205" s="4"/>
      <c r="AQ205" s="4"/>
    </row>
    <row r="206" spans="1:70" x14ac:dyDescent="0.2">
      <c r="A206" s="1">
        <v>44166</v>
      </c>
      <c r="B206" t="s">
        <v>80</v>
      </c>
      <c r="C206" t="s">
        <v>364</v>
      </c>
      <c r="D206">
        <v>135</v>
      </c>
      <c r="E206">
        <v>1</v>
      </c>
      <c r="F206">
        <v>1</v>
      </c>
      <c r="G206" t="s">
        <v>60</v>
      </c>
      <c r="H206" t="s">
        <v>61</v>
      </c>
      <c r="I206">
        <v>3.4799999999999998E-2</v>
      </c>
      <c r="J206">
        <v>0.78600000000000003</v>
      </c>
      <c r="K206">
        <v>5.23</v>
      </c>
      <c r="L206" t="s">
        <v>62</v>
      </c>
      <c r="M206" t="s">
        <v>63</v>
      </c>
      <c r="N206">
        <v>0.13800000000000001</v>
      </c>
      <c r="O206">
        <v>2.56</v>
      </c>
      <c r="P206">
        <v>134</v>
      </c>
      <c r="R206" s="4">
        <v>1</v>
      </c>
      <c r="S206" s="4">
        <v>2</v>
      </c>
      <c r="T206" s="4" t="s">
        <v>234</v>
      </c>
      <c r="U206" s="4">
        <f t="shared" si="20"/>
        <v>10.528887417999998</v>
      </c>
      <c r="V206" s="4">
        <f t="shared" si="21"/>
        <v>10.528887417999998</v>
      </c>
      <c r="W206" s="4">
        <f t="shared" si="22"/>
        <v>10.528887417999998</v>
      </c>
      <c r="AD206" s="4">
        <v>1</v>
      </c>
      <c r="AE206" s="4"/>
      <c r="AF206" s="4">
        <f t="shared" si="23"/>
        <v>141.85455664</v>
      </c>
      <c r="AG206" s="4">
        <f t="shared" si="18"/>
        <v>141.85455664</v>
      </c>
      <c r="AH206" s="4">
        <f t="shared" si="19"/>
        <v>141.85455664</v>
      </c>
      <c r="AO206" s="4"/>
      <c r="AP206" s="4"/>
      <c r="AQ206" s="4"/>
    </row>
    <row r="207" spans="1:70" x14ac:dyDescent="0.2">
      <c r="A207" s="1">
        <v>44166</v>
      </c>
      <c r="B207" t="s">
        <v>80</v>
      </c>
      <c r="C207" t="s">
        <v>365</v>
      </c>
      <c r="D207">
        <v>136</v>
      </c>
      <c r="E207">
        <v>1</v>
      </c>
      <c r="F207">
        <v>1</v>
      </c>
      <c r="G207" t="s">
        <v>60</v>
      </c>
      <c r="H207" t="s">
        <v>61</v>
      </c>
      <c r="I207">
        <v>9.2499999999999999E-2</v>
      </c>
      <c r="J207">
        <v>1.99</v>
      </c>
      <c r="K207">
        <v>37.9</v>
      </c>
      <c r="L207" t="s">
        <v>62</v>
      </c>
      <c r="M207" t="s">
        <v>63</v>
      </c>
      <c r="N207">
        <v>0.22</v>
      </c>
      <c r="O207">
        <v>4.0999999999999996</v>
      </c>
      <c r="P207">
        <v>271</v>
      </c>
      <c r="R207" s="4">
        <v>1</v>
      </c>
      <c r="S207" s="4">
        <v>2</v>
      </c>
      <c r="T207" s="4" t="s">
        <v>234</v>
      </c>
      <c r="U207" s="4">
        <f t="shared" si="20"/>
        <v>46.597727049999996</v>
      </c>
      <c r="V207" s="4">
        <f t="shared" si="21"/>
        <v>46.597727049999996</v>
      </c>
      <c r="W207" s="4">
        <f t="shared" si="22"/>
        <v>46.597727049999996</v>
      </c>
      <c r="AD207" s="4">
        <v>1</v>
      </c>
      <c r="AE207" s="4"/>
      <c r="AF207" s="4">
        <f t="shared" si="23"/>
        <v>286.8271289999999</v>
      </c>
      <c r="AG207" s="4">
        <f t="shared" si="18"/>
        <v>286.8271289999999</v>
      </c>
      <c r="AH207" s="4">
        <f t="shared" si="19"/>
        <v>286.8271289999999</v>
      </c>
      <c r="AO207" s="4"/>
      <c r="AP207" s="4"/>
      <c r="AQ207" s="4"/>
    </row>
    <row r="208" spans="1:70" x14ac:dyDescent="0.2">
      <c r="A208" s="1">
        <v>44166</v>
      </c>
      <c r="B208" t="s">
        <v>80</v>
      </c>
      <c r="C208" t="s">
        <v>366</v>
      </c>
      <c r="D208">
        <v>137</v>
      </c>
      <c r="E208">
        <v>1</v>
      </c>
      <c r="F208">
        <v>1</v>
      </c>
      <c r="G208" t="s">
        <v>60</v>
      </c>
      <c r="H208" t="s">
        <v>61</v>
      </c>
      <c r="I208">
        <v>5.6899999999999999E-2</v>
      </c>
      <c r="J208">
        <v>1.3</v>
      </c>
      <c r="K208">
        <v>18.8</v>
      </c>
      <c r="L208" t="s">
        <v>62</v>
      </c>
      <c r="M208" t="s">
        <v>63</v>
      </c>
      <c r="N208">
        <v>0.16200000000000001</v>
      </c>
      <c r="O208">
        <v>2.99</v>
      </c>
      <c r="P208">
        <v>172</v>
      </c>
      <c r="R208" s="4">
        <v>1</v>
      </c>
      <c r="S208" s="4">
        <v>2</v>
      </c>
      <c r="T208" s="4" t="s">
        <v>234</v>
      </c>
      <c r="U208" s="4">
        <f t="shared" si="20"/>
        <v>25.795645</v>
      </c>
      <c r="V208" s="4">
        <f t="shared" si="21"/>
        <v>25.795645</v>
      </c>
      <c r="W208" s="4">
        <f t="shared" si="22"/>
        <v>25.795645</v>
      </c>
      <c r="Z208" s="7"/>
      <c r="AA208" s="7"/>
      <c r="AD208" s="4">
        <v>1</v>
      </c>
      <c r="AE208" s="4"/>
      <c r="AF208" s="4">
        <f t="shared" si="23"/>
        <v>182.01894099000006</v>
      </c>
      <c r="AG208" s="4">
        <f t="shared" si="18"/>
        <v>182.01894099000006</v>
      </c>
      <c r="AH208" s="4">
        <f t="shared" si="19"/>
        <v>182.01894099000006</v>
      </c>
      <c r="AK208" s="7"/>
      <c r="AL208" s="7"/>
      <c r="AO208" s="4"/>
      <c r="AP208" s="4"/>
      <c r="AQ208" s="4"/>
    </row>
    <row r="209" spans="1:70" x14ac:dyDescent="0.2">
      <c r="A209" s="1">
        <v>44166</v>
      </c>
      <c r="B209" t="s">
        <v>80</v>
      </c>
      <c r="C209" t="s">
        <v>367</v>
      </c>
      <c r="D209">
        <v>138</v>
      </c>
      <c r="E209">
        <v>1</v>
      </c>
      <c r="F209">
        <v>1</v>
      </c>
      <c r="G209" t="s">
        <v>60</v>
      </c>
      <c r="H209" t="s">
        <v>61</v>
      </c>
      <c r="I209">
        <v>4.0099999999999997E-2</v>
      </c>
      <c r="J209">
        <v>0.94</v>
      </c>
      <c r="K209">
        <v>9.27</v>
      </c>
      <c r="L209" t="s">
        <v>62</v>
      </c>
      <c r="M209" t="s">
        <v>63</v>
      </c>
      <c r="N209">
        <v>0.24399999999999999</v>
      </c>
      <c r="O209">
        <v>4.54</v>
      </c>
      <c r="P209">
        <v>310</v>
      </c>
      <c r="R209" s="4">
        <v>1</v>
      </c>
      <c r="S209" s="4">
        <v>2</v>
      </c>
      <c r="T209" s="4" t="s">
        <v>234</v>
      </c>
      <c r="U209" s="4">
        <f t="shared" si="20"/>
        <v>15.082433799999999</v>
      </c>
      <c r="V209" s="4">
        <f t="shared" si="21"/>
        <v>15.082433799999999</v>
      </c>
      <c r="W209" s="4">
        <f t="shared" si="22"/>
        <v>15.082433799999999</v>
      </c>
      <c r="X209" s="5"/>
      <c r="Y209" s="5"/>
      <c r="AB209" s="7"/>
      <c r="AC209" s="7"/>
      <c r="AD209" s="4">
        <v>1</v>
      </c>
      <c r="AE209" s="4"/>
      <c r="AF209" s="4">
        <f t="shared" si="23"/>
        <v>328.82276883999998</v>
      </c>
      <c r="AG209" s="4">
        <f t="shared" si="18"/>
        <v>328.82276883999998</v>
      </c>
      <c r="AH209" s="4">
        <f t="shared" si="19"/>
        <v>328.82276883999998</v>
      </c>
      <c r="AI209" s="5"/>
      <c r="AJ209" s="5"/>
      <c r="AM209" s="7"/>
      <c r="AN209" s="7"/>
      <c r="AO209" s="4"/>
      <c r="AP209" s="4"/>
      <c r="AQ209" s="4"/>
    </row>
    <row r="210" spans="1:70" x14ac:dyDescent="0.2">
      <c r="A210" s="1">
        <v>44166</v>
      </c>
      <c r="B210" t="s">
        <v>80</v>
      </c>
      <c r="C210" t="s">
        <v>368</v>
      </c>
      <c r="D210">
        <v>139</v>
      </c>
      <c r="E210">
        <v>1</v>
      </c>
      <c r="F210">
        <v>1</v>
      </c>
      <c r="G210" t="s">
        <v>60</v>
      </c>
      <c r="H210" t="s">
        <v>61</v>
      </c>
      <c r="I210">
        <v>2.8000000000000001E-2</v>
      </c>
      <c r="J210">
        <v>0.56000000000000005</v>
      </c>
      <c r="K210">
        <v>-0.65400000000000003</v>
      </c>
      <c r="L210" t="s">
        <v>62</v>
      </c>
      <c r="M210" t="s">
        <v>63</v>
      </c>
      <c r="N210">
        <v>0.128</v>
      </c>
      <c r="O210">
        <v>2.41</v>
      </c>
      <c r="P210">
        <v>120</v>
      </c>
      <c r="R210" s="4">
        <v>1</v>
      </c>
      <c r="S210" s="4">
        <v>2</v>
      </c>
      <c r="T210" s="4" t="s">
        <v>234</v>
      </c>
      <c r="U210" s="4">
        <f t="shared" si="20"/>
        <v>3.8782288000000005</v>
      </c>
      <c r="V210" s="4">
        <f t="shared" si="21"/>
        <v>3.8782288000000005</v>
      </c>
      <c r="W210" s="4">
        <f t="shared" si="22"/>
        <v>3.8782288000000005</v>
      </c>
      <c r="X210" s="5"/>
      <c r="Y210" s="5"/>
      <c r="AD210" s="4">
        <v>1</v>
      </c>
      <c r="AE210" s="4"/>
      <c r="AF210" s="4">
        <f t="shared" si="23"/>
        <v>127.90113619000002</v>
      </c>
      <c r="AG210" s="4">
        <f t="shared" si="18"/>
        <v>127.90113619000002</v>
      </c>
      <c r="AH210" s="4">
        <f t="shared" si="19"/>
        <v>127.90113619000002</v>
      </c>
      <c r="AI210" s="5"/>
      <c r="AJ210" s="5"/>
      <c r="AO210" s="4"/>
      <c r="AP210" s="4"/>
      <c r="AQ210" s="4"/>
    </row>
    <row r="211" spans="1:70" x14ac:dyDescent="0.2">
      <c r="A211" s="1">
        <v>44166</v>
      </c>
      <c r="B211" t="s">
        <v>80</v>
      </c>
      <c r="C211" t="s">
        <v>369</v>
      </c>
      <c r="D211">
        <v>140</v>
      </c>
      <c r="E211">
        <v>1</v>
      </c>
      <c r="F211">
        <v>1</v>
      </c>
      <c r="G211" t="s">
        <v>60</v>
      </c>
      <c r="H211" t="s">
        <v>61</v>
      </c>
      <c r="I211">
        <v>6.1499999999999999E-2</v>
      </c>
      <c r="J211">
        <v>1.32</v>
      </c>
      <c r="K211">
        <v>19.399999999999999</v>
      </c>
      <c r="L211" t="s">
        <v>62</v>
      </c>
      <c r="M211" t="s">
        <v>63</v>
      </c>
      <c r="N211">
        <v>0.33500000000000002</v>
      </c>
      <c r="O211">
        <v>6.19</v>
      </c>
      <c r="P211">
        <v>455</v>
      </c>
      <c r="R211" s="4">
        <v>1</v>
      </c>
      <c r="S211" s="4">
        <v>2</v>
      </c>
      <c r="T211" s="4" t="s">
        <v>234</v>
      </c>
      <c r="U211" s="4">
        <f t="shared" si="20"/>
        <v>26.393639199999996</v>
      </c>
      <c r="V211" s="4">
        <f t="shared" si="21"/>
        <v>26.393639199999996</v>
      </c>
      <c r="W211" s="4">
        <f t="shared" si="22"/>
        <v>26.393639199999996</v>
      </c>
      <c r="X211" s="5"/>
      <c r="Y211" s="5"/>
      <c r="Z211" s="7"/>
      <c r="AA211" s="7"/>
      <c r="AB211" s="4"/>
      <c r="AC211" s="4"/>
      <c r="AD211" s="4">
        <v>1</v>
      </c>
      <c r="AE211" s="4"/>
      <c r="AF211" s="4">
        <f t="shared" si="23"/>
        <v>488.58208339000009</v>
      </c>
      <c r="AG211" s="4">
        <f t="shared" si="18"/>
        <v>488.58208339000009</v>
      </c>
      <c r="AH211" s="4">
        <f t="shared" si="19"/>
        <v>488.58208339000009</v>
      </c>
      <c r="AI211" s="5"/>
      <c r="AJ211" s="5"/>
      <c r="AK211" s="7"/>
      <c r="AL211" s="7"/>
      <c r="AM211" s="4"/>
      <c r="AN211" s="4"/>
      <c r="AO211" s="4"/>
      <c r="AP211" s="4"/>
      <c r="AQ211" s="4"/>
    </row>
    <row r="212" spans="1:70" x14ac:dyDescent="0.2">
      <c r="A212" s="1">
        <v>44166</v>
      </c>
      <c r="B212" t="s">
        <v>80</v>
      </c>
      <c r="C212" t="s">
        <v>288</v>
      </c>
      <c r="D212">
        <v>141</v>
      </c>
      <c r="E212">
        <v>1</v>
      </c>
      <c r="F212">
        <v>1</v>
      </c>
      <c r="G212" t="s">
        <v>60</v>
      </c>
      <c r="H212" t="s">
        <v>61</v>
      </c>
      <c r="I212">
        <v>3.6400000000000002E-2</v>
      </c>
      <c r="J212">
        <v>0.80400000000000005</v>
      </c>
      <c r="K212">
        <v>5.69</v>
      </c>
      <c r="L212" t="s">
        <v>62</v>
      </c>
      <c r="M212" t="s">
        <v>63</v>
      </c>
      <c r="N212">
        <v>0.188</v>
      </c>
      <c r="O212">
        <v>3.46</v>
      </c>
      <c r="P212">
        <v>214</v>
      </c>
      <c r="R212" s="4">
        <v>1</v>
      </c>
      <c r="S212" s="4">
        <v>2</v>
      </c>
      <c r="T212" s="4" t="s">
        <v>234</v>
      </c>
      <c r="U212" s="4">
        <f t="shared" si="20"/>
        <v>11.060213127999999</v>
      </c>
      <c r="V212" s="4">
        <f t="shared" si="21"/>
        <v>11.060213127999999</v>
      </c>
      <c r="W212" s="4">
        <f t="shared" si="22"/>
        <v>11.060213127999999</v>
      </c>
      <c r="X212" s="5"/>
      <c r="Y212" s="5"/>
      <c r="Z212" s="7">
        <f>ABS(100*ABS(W212-W206)/AVERAGE(W212,W206))</f>
        <v>4.9221662465085352</v>
      </c>
      <c r="AA212" s="7" t="str">
        <f>IF(W212&gt;10, (IF((AND(Z212&gt;=0,Z212&lt;=20)=TRUE),"PASS","FAIL")),(IF((AND(Z212&gt;=0,Z212&lt;=50)=TRUE),"PASS","FAIL")))</f>
        <v>PASS</v>
      </c>
      <c r="AB212" s="7"/>
      <c r="AC212" s="7"/>
      <c r="AD212" s="4">
        <v>1</v>
      </c>
      <c r="AE212" s="4"/>
      <c r="AF212" s="4">
        <f t="shared" si="23"/>
        <v>226.19868483999997</v>
      </c>
      <c r="AG212" s="4">
        <f t="shared" si="18"/>
        <v>226.19868483999997</v>
      </c>
      <c r="AH212" s="4">
        <f t="shared" si="19"/>
        <v>226.19868483999997</v>
      </c>
      <c r="AI212" s="5"/>
      <c r="AJ212" s="5"/>
      <c r="AK212" s="7">
        <f>ABS(100*ABS(AH212-AH206)/AVERAGE(AH212,AH206))</f>
        <v>45.832569147245636</v>
      </c>
      <c r="AL212" s="7" t="str">
        <f>IF(AH212&gt;10, (IF((AND(AK212&gt;=0,AK212&lt;=20)=TRUE),"PASS","FAIL")),(IF((AND(AK212&gt;=0,AK212&lt;=50)=TRUE),"PASS","FAIL")))</f>
        <v>FAIL</v>
      </c>
      <c r="AM212" s="7"/>
      <c r="AN212" s="7"/>
      <c r="AO212" s="4"/>
      <c r="AP212" s="4"/>
      <c r="AQ212" s="4"/>
    </row>
    <row r="213" spans="1:70" x14ac:dyDescent="0.2">
      <c r="A213" s="1">
        <v>44166</v>
      </c>
      <c r="B213" t="s">
        <v>80</v>
      </c>
      <c r="C213" t="s">
        <v>289</v>
      </c>
      <c r="D213">
        <v>142</v>
      </c>
      <c r="E213">
        <v>1</v>
      </c>
      <c r="F213">
        <v>1</v>
      </c>
      <c r="G213" t="s">
        <v>60</v>
      </c>
      <c r="H213" t="s">
        <v>61</v>
      </c>
      <c r="I213">
        <v>0.108</v>
      </c>
      <c r="J213">
        <v>2.25</v>
      </c>
      <c r="K213">
        <v>45.2</v>
      </c>
      <c r="L213" t="s">
        <v>62</v>
      </c>
      <c r="M213" t="s">
        <v>63</v>
      </c>
      <c r="N213">
        <v>0.46200000000000002</v>
      </c>
      <c r="O213">
        <v>8.49</v>
      </c>
      <c r="P213">
        <v>656</v>
      </c>
      <c r="R213" s="4">
        <v>1</v>
      </c>
      <c r="S213" s="4">
        <v>2</v>
      </c>
      <c r="T213" s="4" t="s">
        <v>234</v>
      </c>
      <c r="U213" s="4">
        <f t="shared" si="20"/>
        <v>54.527706250000001</v>
      </c>
      <c r="V213" s="4">
        <f t="shared" si="21"/>
        <v>54.527706250000001</v>
      </c>
      <c r="W213" s="4">
        <f t="shared" si="22"/>
        <v>54.527706250000001</v>
      </c>
      <c r="X213" s="5"/>
      <c r="Y213" s="5"/>
      <c r="Z213" s="7"/>
      <c r="AA213" s="7"/>
      <c r="AB213" s="7">
        <f>100*((W213*10250)-(W211*10000))/(1000*250)</f>
        <v>117.98903882500005</v>
      </c>
      <c r="AC213" s="7" t="str">
        <f>IF(W213&gt;30, (IF((AND(AB213&gt;=80,AB213&lt;=120)=TRUE),"PASS","FAIL")),(IF((AND(AB213&gt;=50,AB213&lt;=150)=TRUE),"PASS","FAIL")))</f>
        <v>PASS</v>
      </c>
      <c r="AD213" s="4">
        <v>1</v>
      </c>
      <c r="AE213" s="4"/>
      <c r="AF213" s="4">
        <f t="shared" si="23"/>
        <v>717.27207698999996</v>
      </c>
      <c r="AG213" s="4">
        <f t="shared" si="18"/>
        <v>717.27207698999996</v>
      </c>
      <c r="AH213" s="4">
        <f t="shared" si="19"/>
        <v>717.27207698999996</v>
      </c>
      <c r="AI213" s="5"/>
      <c r="AJ213" s="5"/>
      <c r="AK213" s="7"/>
      <c r="AL213" s="7"/>
      <c r="AM213" s="7">
        <f>100*((AH213*10250)-(AH211*10000))/(10000*250)</f>
        <v>98.648718209899968</v>
      </c>
      <c r="AN213" s="7" t="str">
        <f>IF(AH213&gt;30, (IF((AND(AM213&gt;=80,AM213&lt;=120)=TRUE),"PASS","FAIL")),(IF((AND(AM213&gt;=50,AM213&lt;=150)=TRUE),"PASS","FAIL")))</f>
        <v>PASS</v>
      </c>
      <c r="AO213" s="4"/>
      <c r="AP213" s="4"/>
      <c r="AQ213" s="4"/>
    </row>
    <row r="214" spans="1:70" x14ac:dyDescent="0.2">
      <c r="A214" s="1">
        <v>44166</v>
      </c>
      <c r="B214" t="s">
        <v>80</v>
      </c>
      <c r="C214" t="s">
        <v>52</v>
      </c>
      <c r="D214">
        <v>7</v>
      </c>
      <c r="E214">
        <v>1</v>
      </c>
      <c r="F214">
        <v>1</v>
      </c>
      <c r="G214" t="s">
        <v>60</v>
      </c>
      <c r="H214" t="s">
        <v>61</v>
      </c>
      <c r="I214">
        <v>4.9500000000000002E-2</v>
      </c>
      <c r="J214">
        <v>1.08</v>
      </c>
      <c r="K214">
        <v>13</v>
      </c>
      <c r="L214" t="s">
        <v>62</v>
      </c>
      <c r="M214" t="s">
        <v>63</v>
      </c>
      <c r="N214">
        <v>0.17299999999999999</v>
      </c>
      <c r="O214">
        <v>3.2</v>
      </c>
      <c r="P214">
        <v>191</v>
      </c>
      <c r="R214" s="4">
        <v>1</v>
      </c>
      <c r="S214" s="4">
        <v>2</v>
      </c>
      <c r="T214" s="4" t="s">
        <v>234</v>
      </c>
      <c r="U214" s="4">
        <f t="shared" si="20"/>
        <v>19.237271200000002</v>
      </c>
      <c r="V214" s="4">
        <f t="shared" si="21"/>
        <v>19.237271200000002</v>
      </c>
      <c r="W214" s="4">
        <f t="shared" si="22"/>
        <v>19.237271200000002</v>
      </c>
      <c r="X214" s="5">
        <f>100*(W214-25)/25</f>
        <v>-23.050915199999992</v>
      </c>
      <c r="Y214" s="5" t="str">
        <f>IF((ABS(X214))&lt;=20,"PASS","FAIL")</f>
        <v>FAIL</v>
      </c>
      <c r="Z214" s="7"/>
      <c r="AA214" s="7"/>
      <c r="AB214" s="7"/>
      <c r="AC214" s="7"/>
      <c r="AD214" s="4">
        <v>1</v>
      </c>
      <c r="AE214" s="4"/>
      <c r="AF214" s="4">
        <f t="shared" si="23"/>
        <v>201.72279600000005</v>
      </c>
      <c r="AG214" s="4">
        <f t="shared" si="18"/>
        <v>201.72279600000005</v>
      </c>
      <c r="AH214" s="4">
        <f t="shared" si="19"/>
        <v>201.72279600000005</v>
      </c>
      <c r="AI214" s="5">
        <f>100*(AH214-250)/250</f>
        <v>-19.310881599999984</v>
      </c>
      <c r="AJ214" s="5" t="str">
        <f>IF((ABS(AI214))&lt;=20,"PASS","FAIL")</f>
        <v>PASS</v>
      </c>
      <c r="AK214" s="7"/>
      <c r="AL214" s="7"/>
      <c r="AM214" s="7"/>
      <c r="AN214" s="7"/>
      <c r="AO214" s="4"/>
      <c r="AP214" s="4"/>
      <c r="AQ214" s="4"/>
    </row>
    <row r="215" spans="1:70" x14ac:dyDescent="0.2">
      <c r="A215" s="1">
        <v>44166</v>
      </c>
      <c r="B215" t="s">
        <v>80</v>
      </c>
      <c r="C215" t="s">
        <v>109</v>
      </c>
      <c r="D215" t="s">
        <v>12</v>
      </c>
      <c r="E215">
        <v>1</v>
      </c>
      <c r="F215">
        <v>1</v>
      </c>
      <c r="G215" t="s">
        <v>60</v>
      </c>
      <c r="H215" t="s">
        <v>61</v>
      </c>
      <c r="I215">
        <v>0.11700000000000001</v>
      </c>
      <c r="J215">
        <v>1.44</v>
      </c>
      <c r="K215">
        <v>22.6</v>
      </c>
      <c r="L215" t="s">
        <v>62</v>
      </c>
      <c r="M215" t="s">
        <v>63</v>
      </c>
      <c r="N215">
        <v>1.37</v>
      </c>
      <c r="O215">
        <v>23.6</v>
      </c>
      <c r="P215">
        <v>1910</v>
      </c>
      <c r="Q215" s="4">
        <f>100*O216/O215</f>
        <v>64.406779661016941</v>
      </c>
      <c r="R215" s="4">
        <v>1</v>
      </c>
      <c r="S215" s="4">
        <v>2</v>
      </c>
      <c r="T215" s="4" t="s">
        <v>234</v>
      </c>
      <c r="U215" s="4">
        <f t="shared" si="20"/>
        <v>29.987828799999996</v>
      </c>
      <c r="V215" s="4">
        <f t="shared" si="21"/>
        <v>29.987828799999996</v>
      </c>
      <c r="W215" s="4">
        <f t="shared" si="22"/>
        <v>29.987828799999996</v>
      </c>
      <c r="X215" s="4"/>
      <c r="Y215" s="4"/>
      <c r="Z215" s="4"/>
      <c r="AA215" s="4"/>
      <c r="AB215" s="5"/>
      <c r="AC215" s="5"/>
      <c r="AD215" s="4">
        <v>1</v>
      </c>
      <c r="AE215" s="4"/>
      <c r="AF215" s="4">
        <f t="shared" si="23"/>
        <v>2393.2625640000001</v>
      </c>
      <c r="AG215" s="4">
        <f t="shared" si="18"/>
        <v>2393.2625640000001</v>
      </c>
      <c r="AH215" s="4">
        <f t="shared" si="19"/>
        <v>2393.2625640000001</v>
      </c>
      <c r="AI215" s="4"/>
      <c r="AJ215" s="4"/>
      <c r="AK215" s="4"/>
      <c r="AL215" s="4"/>
      <c r="AM215" s="5"/>
      <c r="AN215" s="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x14ac:dyDescent="0.2">
      <c r="A216" s="1">
        <v>44166</v>
      </c>
      <c r="B216" t="s">
        <v>80</v>
      </c>
      <c r="C216" t="s">
        <v>110</v>
      </c>
      <c r="D216" t="s">
        <v>13</v>
      </c>
      <c r="E216">
        <v>1</v>
      </c>
      <c r="F216">
        <v>1</v>
      </c>
      <c r="G216" t="s">
        <v>60</v>
      </c>
      <c r="H216" t="s">
        <v>61</v>
      </c>
      <c r="I216">
        <v>2.85</v>
      </c>
      <c r="J216">
        <v>50</v>
      </c>
      <c r="K216">
        <v>2980</v>
      </c>
      <c r="L216" t="s">
        <v>62</v>
      </c>
      <c r="M216" t="s">
        <v>63</v>
      </c>
      <c r="N216">
        <v>0.82899999999999996</v>
      </c>
      <c r="O216">
        <v>15.2</v>
      </c>
      <c r="P216">
        <v>1230</v>
      </c>
      <c r="Q216" s="4"/>
      <c r="R216" s="4">
        <v>1</v>
      </c>
      <c r="S216" s="4">
        <v>2</v>
      </c>
      <c r="T216" s="4" t="s">
        <v>234</v>
      </c>
      <c r="U216" s="4">
        <f t="shared" si="20"/>
        <v>2360.2617999999998</v>
      </c>
      <c r="V216" s="4">
        <f t="shared" si="21"/>
        <v>2360.2617999999998</v>
      </c>
      <c r="W216" s="4">
        <f t="shared" si="22"/>
        <v>2360.2617999999998</v>
      </c>
      <c r="X216" s="5"/>
      <c r="Y216" s="5"/>
      <c r="Z216" s="4"/>
      <c r="AA216" s="4"/>
      <c r="AB216" s="5"/>
      <c r="AC216" s="5"/>
      <c r="AD216" s="4">
        <v>1</v>
      </c>
      <c r="AE216" s="4"/>
      <c r="AF216" s="4">
        <f t="shared" si="23"/>
        <v>1424.3459159999998</v>
      </c>
      <c r="AG216" s="4">
        <f t="shared" si="18"/>
        <v>1424.3459159999998</v>
      </c>
      <c r="AH216" s="4">
        <f t="shared" si="19"/>
        <v>1424.3459159999998</v>
      </c>
      <c r="AI216" s="5"/>
      <c r="AJ216" s="5"/>
      <c r="AK216" s="4"/>
      <c r="AL216" s="4"/>
      <c r="AM216" s="5"/>
      <c r="AN216" s="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x14ac:dyDescent="0.2">
      <c r="A217" s="1">
        <v>44166</v>
      </c>
      <c r="B217" t="s">
        <v>80</v>
      </c>
      <c r="C217" t="s">
        <v>96</v>
      </c>
      <c r="D217" t="s">
        <v>14</v>
      </c>
      <c r="E217">
        <v>1</v>
      </c>
      <c r="F217">
        <v>1</v>
      </c>
      <c r="G217" t="s">
        <v>60</v>
      </c>
      <c r="H217" t="s">
        <v>61</v>
      </c>
      <c r="I217">
        <v>1.52E-2</v>
      </c>
      <c r="J217">
        <v>0.20499999999999999</v>
      </c>
      <c r="K217">
        <v>-9.77</v>
      </c>
      <c r="L217" t="s">
        <v>62</v>
      </c>
      <c r="M217" t="s">
        <v>63</v>
      </c>
      <c r="N217">
        <v>-1.0699999999999999E-2</v>
      </c>
      <c r="O217">
        <v>-0.124</v>
      </c>
      <c r="P217">
        <v>-108</v>
      </c>
      <c r="Q217" s="4"/>
      <c r="R217" s="4">
        <v>1</v>
      </c>
      <c r="S217" s="4">
        <v>2</v>
      </c>
      <c r="T217" s="4" t="s">
        <v>234</v>
      </c>
      <c r="U217" s="4">
        <f t="shared" si="20"/>
        <v>-6.4921847375000006</v>
      </c>
      <c r="V217" s="4">
        <f t="shared" si="21"/>
        <v>-6.4921847375000006</v>
      </c>
      <c r="W217" s="4">
        <f t="shared" si="22"/>
        <v>-6.4921847375000006</v>
      </c>
      <c r="X217" s="5"/>
      <c r="Y217" s="5"/>
      <c r="Z217" s="4"/>
      <c r="AA217" s="4"/>
      <c r="AB217" s="5"/>
      <c r="AC217" s="5"/>
      <c r="AD217" s="4">
        <v>1</v>
      </c>
      <c r="AE217" s="4"/>
      <c r="AF217" s="4">
        <f t="shared" si="23"/>
        <v>-103.3304977776</v>
      </c>
      <c r="AG217" s="4">
        <f t="shared" si="18"/>
        <v>-103.3304977776</v>
      </c>
      <c r="AH217" s="4">
        <f t="shared" si="19"/>
        <v>-103.3304977776</v>
      </c>
      <c r="AI217" s="5"/>
      <c r="AJ217" s="5"/>
      <c r="AK217" s="4"/>
      <c r="AL217" s="4"/>
      <c r="AM217" s="5"/>
      <c r="AN217" s="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x14ac:dyDescent="0.2">
      <c r="A218" s="1">
        <v>44166</v>
      </c>
      <c r="B218" t="s">
        <v>80</v>
      </c>
      <c r="C218" t="s">
        <v>372</v>
      </c>
      <c r="D218">
        <v>143</v>
      </c>
      <c r="E218">
        <v>1</v>
      </c>
      <c r="F218">
        <v>1</v>
      </c>
      <c r="G218" t="s">
        <v>60</v>
      </c>
      <c r="H218" t="s">
        <v>61</v>
      </c>
      <c r="I218">
        <v>3.85E-2</v>
      </c>
      <c r="J218">
        <v>0.93100000000000005</v>
      </c>
      <c r="K218">
        <v>9.0399999999999991</v>
      </c>
      <c r="L218" t="s">
        <v>62</v>
      </c>
      <c r="M218" t="s">
        <v>63</v>
      </c>
      <c r="N218">
        <v>0.16300000000000001</v>
      </c>
      <c r="O218">
        <v>3.06</v>
      </c>
      <c r="P218">
        <v>179</v>
      </c>
      <c r="Q218" s="4"/>
      <c r="R218" s="4">
        <v>1</v>
      </c>
      <c r="S218" s="4">
        <v>2</v>
      </c>
      <c r="T218" s="4" t="s">
        <v>234</v>
      </c>
      <c r="U218" s="4">
        <f t="shared" si="20"/>
        <v>14.815833950499998</v>
      </c>
      <c r="V218" s="4">
        <f t="shared" si="21"/>
        <v>14.815833950499998</v>
      </c>
      <c r="W218" s="4">
        <f t="shared" si="22"/>
        <v>14.815833950499998</v>
      </c>
      <c r="X218" s="5"/>
      <c r="Y218" s="5"/>
      <c r="Z218" s="4"/>
      <c r="AA218" s="4"/>
      <c r="AB218" s="5"/>
      <c r="AC218" s="5"/>
      <c r="AD218" s="4">
        <v>1</v>
      </c>
      <c r="AE218" s="4"/>
      <c r="AF218" s="4">
        <f t="shared" si="23"/>
        <v>188.58042563999996</v>
      </c>
      <c r="AG218" s="4">
        <f t="shared" ref="AG218:AG242" si="24">IF(R218=1,AF218,(AF218-379))</f>
        <v>188.58042563999996</v>
      </c>
      <c r="AH218" s="4">
        <f t="shared" ref="AH218:AH242" si="25">IF(R218=1,AF218,(AG218*R218))</f>
        <v>188.58042563999996</v>
      </c>
      <c r="AI218" s="5"/>
      <c r="AJ218" s="5"/>
      <c r="AK218" s="4"/>
      <c r="AL218" s="4"/>
      <c r="AM218" s="5"/>
      <c r="AN218" s="5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x14ac:dyDescent="0.2">
      <c r="A219" s="1">
        <v>44166</v>
      </c>
      <c r="B219" t="s">
        <v>80</v>
      </c>
      <c r="C219" t="s">
        <v>370</v>
      </c>
      <c r="D219">
        <v>144</v>
      </c>
      <c r="E219">
        <v>1</v>
      </c>
      <c r="F219">
        <v>1</v>
      </c>
      <c r="G219" t="s">
        <v>60</v>
      </c>
      <c r="H219" t="s">
        <v>61</v>
      </c>
      <c r="I219">
        <v>4.48E-2</v>
      </c>
      <c r="J219">
        <v>1.01</v>
      </c>
      <c r="K219">
        <v>11.3</v>
      </c>
      <c r="L219" t="s">
        <v>62</v>
      </c>
      <c r="M219" t="s">
        <v>63</v>
      </c>
      <c r="N219">
        <v>0.16400000000000001</v>
      </c>
      <c r="O219">
        <v>3.08</v>
      </c>
      <c r="P219">
        <v>180</v>
      </c>
      <c r="Q219" s="4"/>
      <c r="R219" s="4">
        <v>1</v>
      </c>
      <c r="S219" s="4">
        <v>2</v>
      </c>
      <c r="T219" s="4" t="s">
        <v>234</v>
      </c>
      <c r="U219" s="4">
        <f t="shared" si="20"/>
        <v>17.158037049999997</v>
      </c>
      <c r="V219" s="4">
        <f t="shared" si="21"/>
        <v>17.158037049999997</v>
      </c>
      <c r="W219" s="4">
        <f t="shared" si="22"/>
        <v>17.158037049999997</v>
      </c>
      <c r="X219" s="5"/>
      <c r="Y219" s="5"/>
      <c r="Z219" s="4"/>
      <c r="AA219" s="4"/>
      <c r="AB219" s="5"/>
      <c r="AC219" s="5"/>
      <c r="AD219" s="4">
        <v>1</v>
      </c>
      <c r="AE219" s="4"/>
      <c r="AF219" s="4">
        <f t="shared" si="23"/>
        <v>190.45632335999997</v>
      </c>
      <c r="AG219" s="4">
        <f t="shared" si="24"/>
        <v>190.45632335999997</v>
      </c>
      <c r="AH219" s="4">
        <f t="shared" si="25"/>
        <v>190.45632335999997</v>
      </c>
      <c r="AI219" s="5"/>
      <c r="AJ219" s="5"/>
      <c r="AK219" s="4"/>
      <c r="AL219" s="4"/>
      <c r="AM219" s="5"/>
      <c r="AN219" s="5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x14ac:dyDescent="0.2">
      <c r="A220" s="1">
        <v>44166</v>
      </c>
      <c r="B220" t="s">
        <v>80</v>
      </c>
      <c r="C220" t="s">
        <v>373</v>
      </c>
      <c r="D220">
        <v>145</v>
      </c>
      <c r="E220">
        <v>1</v>
      </c>
      <c r="F220">
        <v>1</v>
      </c>
      <c r="G220" t="s">
        <v>60</v>
      </c>
      <c r="H220" t="s">
        <v>61</v>
      </c>
      <c r="I220">
        <v>0.109</v>
      </c>
      <c r="J220">
        <v>2.27</v>
      </c>
      <c r="K220">
        <v>45.6</v>
      </c>
      <c r="L220" t="s">
        <v>62</v>
      </c>
      <c r="M220" t="s">
        <v>63</v>
      </c>
      <c r="N220">
        <v>0.17299999999999999</v>
      </c>
      <c r="O220">
        <v>3.25</v>
      </c>
      <c r="P220">
        <v>195</v>
      </c>
      <c r="Q220" s="4"/>
      <c r="R220" s="4">
        <v>1</v>
      </c>
      <c r="S220" s="4">
        <v>2</v>
      </c>
      <c r="T220" s="4" t="s">
        <v>234</v>
      </c>
      <c r="U220" s="4">
        <f t="shared" si="20"/>
        <v>55.139779449999999</v>
      </c>
      <c r="V220" s="4">
        <f t="shared" si="21"/>
        <v>55.139779449999999</v>
      </c>
      <c r="W220" s="4">
        <f t="shared" si="22"/>
        <v>55.139779449999999</v>
      </c>
      <c r="X220" s="5"/>
      <c r="Y220" s="5"/>
      <c r="Z220" s="4"/>
      <c r="AA220" s="4"/>
      <c r="AB220" s="5"/>
      <c r="AC220" s="5"/>
      <c r="AD220" s="4">
        <v>1</v>
      </c>
      <c r="AE220" s="4"/>
      <c r="AF220" s="4">
        <f t="shared" si="23"/>
        <v>206.42276875000002</v>
      </c>
      <c r="AG220" s="4">
        <f t="shared" si="24"/>
        <v>206.42276875000002</v>
      </c>
      <c r="AH220" s="4">
        <f t="shared" si="25"/>
        <v>206.42276875000002</v>
      </c>
      <c r="AI220" s="5"/>
      <c r="AJ220" s="5"/>
      <c r="AK220" s="4"/>
      <c r="AL220" s="4"/>
      <c r="AM220" s="5"/>
      <c r="AN220" s="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x14ac:dyDescent="0.2">
      <c r="A221" s="1">
        <v>44166</v>
      </c>
      <c r="B221" t="s">
        <v>80</v>
      </c>
      <c r="C221" t="s">
        <v>371</v>
      </c>
      <c r="D221">
        <v>146</v>
      </c>
      <c r="E221">
        <v>1</v>
      </c>
      <c r="F221">
        <v>1</v>
      </c>
      <c r="G221" t="s">
        <v>60</v>
      </c>
      <c r="H221" t="s">
        <v>61</v>
      </c>
      <c r="I221">
        <v>3.04E-2</v>
      </c>
      <c r="J221">
        <v>0.59799999999999998</v>
      </c>
      <c r="K221">
        <v>0.32700000000000001</v>
      </c>
      <c r="L221" t="s">
        <v>62</v>
      </c>
      <c r="M221" t="s">
        <v>63</v>
      </c>
      <c r="N221">
        <v>0.185</v>
      </c>
      <c r="O221">
        <v>3.45</v>
      </c>
      <c r="P221">
        <v>213</v>
      </c>
      <c r="Q221" s="4"/>
      <c r="R221" s="4">
        <v>1</v>
      </c>
      <c r="S221" s="4">
        <v>2</v>
      </c>
      <c r="T221" s="4" t="s">
        <v>234</v>
      </c>
      <c r="U221" s="4">
        <f t="shared" si="20"/>
        <v>4.9938342819999999</v>
      </c>
      <c r="V221" s="4">
        <f t="shared" si="21"/>
        <v>4.9938342819999999</v>
      </c>
      <c r="W221" s="4">
        <f t="shared" si="22"/>
        <v>4.9938342819999999</v>
      </c>
      <c r="X221" s="5"/>
      <c r="Y221" s="5"/>
      <c r="Z221" s="4"/>
      <c r="AA221" s="4"/>
      <c r="AB221" s="5"/>
      <c r="AC221" s="5"/>
      <c r="AD221" s="4">
        <v>1</v>
      </c>
      <c r="AE221" s="4"/>
      <c r="AF221" s="4">
        <f t="shared" si="23"/>
        <v>225.25565474999999</v>
      </c>
      <c r="AG221" s="4">
        <f t="shared" si="24"/>
        <v>225.25565474999999</v>
      </c>
      <c r="AH221" s="4">
        <f t="shared" si="25"/>
        <v>225.25565474999999</v>
      </c>
      <c r="AI221" s="5"/>
      <c r="AJ221" s="5"/>
      <c r="AK221" s="4"/>
      <c r="AL221" s="4"/>
      <c r="AM221" s="5"/>
      <c r="AN221" s="5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 x14ac:dyDescent="0.2">
      <c r="A222" s="1">
        <v>44166</v>
      </c>
      <c r="B222" t="s">
        <v>80</v>
      </c>
      <c r="C222" t="s">
        <v>374</v>
      </c>
      <c r="D222">
        <v>147</v>
      </c>
      <c r="E222">
        <v>1</v>
      </c>
      <c r="F222">
        <v>1</v>
      </c>
      <c r="G222" t="s">
        <v>60</v>
      </c>
      <c r="H222" t="s">
        <v>61</v>
      </c>
      <c r="I222">
        <v>5.7200000000000001E-2</v>
      </c>
      <c r="J222">
        <v>1.35</v>
      </c>
      <c r="K222">
        <v>20.399999999999999</v>
      </c>
      <c r="L222" t="s">
        <v>62</v>
      </c>
      <c r="M222" t="s">
        <v>63</v>
      </c>
      <c r="N222">
        <v>0.20499999999999999</v>
      </c>
      <c r="O222">
        <v>3.77</v>
      </c>
      <c r="P222">
        <v>241</v>
      </c>
      <c r="Q222" s="4"/>
      <c r="R222" s="4">
        <v>1</v>
      </c>
      <c r="S222" s="4">
        <v>2</v>
      </c>
      <c r="T222" s="4" t="s">
        <v>234</v>
      </c>
      <c r="U222" s="4">
        <f t="shared" si="20"/>
        <v>27.291186249999996</v>
      </c>
      <c r="V222" s="4">
        <f t="shared" si="21"/>
        <v>27.291186249999996</v>
      </c>
      <c r="W222" s="4">
        <f t="shared" si="22"/>
        <v>27.291186249999996</v>
      </c>
      <c r="X222" s="5"/>
      <c r="Y222" s="5"/>
      <c r="Z222" s="4"/>
      <c r="AA222" s="4"/>
      <c r="AB222" s="5"/>
      <c r="AC222" s="5"/>
      <c r="AD222" s="4">
        <v>1</v>
      </c>
      <c r="AE222" s="4"/>
      <c r="AF222" s="4">
        <f t="shared" si="23"/>
        <v>255.49807970999998</v>
      </c>
      <c r="AG222" s="4">
        <f t="shared" si="24"/>
        <v>255.49807970999998</v>
      </c>
      <c r="AH222" s="4">
        <f t="shared" si="25"/>
        <v>255.49807970999998</v>
      </c>
      <c r="AI222" s="5"/>
      <c r="AJ222" s="5"/>
      <c r="AK222" s="4"/>
      <c r="AL222" s="4"/>
      <c r="AM222" s="5"/>
      <c r="AN222" s="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 x14ac:dyDescent="0.2">
      <c r="A223" s="1">
        <v>44166</v>
      </c>
      <c r="B223" t="s">
        <v>80</v>
      </c>
      <c r="C223" t="s">
        <v>375</v>
      </c>
      <c r="D223">
        <v>148</v>
      </c>
      <c r="E223">
        <v>1</v>
      </c>
      <c r="F223">
        <v>1</v>
      </c>
      <c r="G223" t="s">
        <v>60</v>
      </c>
      <c r="H223" t="s">
        <v>61</v>
      </c>
      <c r="I223">
        <v>7.4200000000000002E-2</v>
      </c>
      <c r="J223">
        <v>1.65</v>
      </c>
      <c r="K223">
        <v>28.4</v>
      </c>
      <c r="L223" t="s">
        <v>62</v>
      </c>
      <c r="M223" t="s">
        <v>63</v>
      </c>
      <c r="N223">
        <v>0.42</v>
      </c>
      <c r="O223">
        <v>7.81</v>
      </c>
      <c r="P223">
        <v>596</v>
      </c>
      <c r="Q223" s="4"/>
      <c r="R223" s="4">
        <v>1</v>
      </c>
      <c r="S223" s="4">
        <v>2</v>
      </c>
      <c r="T223" s="4" t="s">
        <v>234</v>
      </c>
      <c r="U223" s="4">
        <f t="shared" si="20"/>
        <v>36.303336249999987</v>
      </c>
      <c r="V223" s="4">
        <f t="shared" si="21"/>
        <v>36.303336249999987</v>
      </c>
      <c r="W223" s="4">
        <f t="shared" si="22"/>
        <v>36.303336249999987</v>
      </c>
      <c r="X223" s="5"/>
      <c r="Y223" s="5"/>
      <c r="Z223" s="4"/>
      <c r="AA223" s="4"/>
      <c r="AB223" s="5"/>
      <c r="AC223" s="5"/>
      <c r="AD223" s="4">
        <v>1</v>
      </c>
      <c r="AE223" s="4"/>
      <c r="AF223" s="4">
        <f t="shared" si="23"/>
        <v>648.93243739000002</v>
      </c>
      <c r="AG223" s="4">
        <f t="shared" si="24"/>
        <v>648.93243739000002</v>
      </c>
      <c r="AH223" s="4">
        <f t="shared" si="25"/>
        <v>648.93243739000002</v>
      </c>
      <c r="AI223" s="5"/>
      <c r="AJ223" s="5"/>
      <c r="AK223" s="4"/>
      <c r="AL223" s="4"/>
      <c r="AM223" s="5"/>
      <c r="AN223" s="5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 x14ac:dyDescent="0.2">
      <c r="A224" s="1">
        <v>44166</v>
      </c>
      <c r="B224" t="s">
        <v>80</v>
      </c>
      <c r="C224" t="s">
        <v>376</v>
      </c>
      <c r="D224">
        <v>149</v>
      </c>
      <c r="E224">
        <v>1</v>
      </c>
      <c r="F224">
        <v>1</v>
      </c>
      <c r="G224" t="s">
        <v>60</v>
      </c>
      <c r="H224" t="s">
        <v>61</v>
      </c>
      <c r="I224">
        <v>4.2000000000000003E-2</v>
      </c>
      <c r="J224">
        <v>1.02</v>
      </c>
      <c r="K224">
        <v>11.3</v>
      </c>
      <c r="L224" t="s">
        <v>62</v>
      </c>
      <c r="M224" t="s">
        <v>63</v>
      </c>
      <c r="N224">
        <v>0.19600000000000001</v>
      </c>
      <c r="O224">
        <v>3.65</v>
      </c>
      <c r="P224">
        <v>231</v>
      </c>
      <c r="Q224" s="4"/>
      <c r="R224" s="4">
        <v>1</v>
      </c>
      <c r="S224" s="4">
        <v>2</v>
      </c>
      <c r="T224" s="4" t="s">
        <v>234</v>
      </c>
      <c r="U224" s="4">
        <f t="shared" si="20"/>
        <v>17.454848199999994</v>
      </c>
      <c r="V224" s="4">
        <f t="shared" si="21"/>
        <v>17.454848199999994</v>
      </c>
      <c r="W224" s="4">
        <f t="shared" si="22"/>
        <v>17.454848199999994</v>
      </c>
      <c r="X224" s="5"/>
      <c r="Y224" s="5"/>
      <c r="Z224" s="7"/>
      <c r="AA224" s="7"/>
      <c r="AB224" s="4"/>
      <c r="AC224" s="4"/>
      <c r="AD224" s="4">
        <v>1</v>
      </c>
      <c r="AE224" s="4"/>
      <c r="AF224" s="4">
        <f t="shared" si="23"/>
        <v>244.14133275000003</v>
      </c>
      <c r="AG224" s="4">
        <f t="shared" si="24"/>
        <v>244.14133275000003</v>
      </c>
      <c r="AH224" s="4">
        <f t="shared" si="25"/>
        <v>244.14133275000003</v>
      </c>
      <c r="AI224" s="5"/>
      <c r="AJ224" s="5"/>
      <c r="AK224" s="7"/>
      <c r="AL224" s="7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 x14ac:dyDescent="0.2">
      <c r="A225" s="1">
        <v>44166</v>
      </c>
      <c r="B225" t="s">
        <v>80</v>
      </c>
      <c r="C225" t="s">
        <v>377</v>
      </c>
      <c r="D225">
        <v>150</v>
      </c>
      <c r="E225">
        <v>1</v>
      </c>
      <c r="F225">
        <v>1</v>
      </c>
      <c r="G225" t="s">
        <v>60</v>
      </c>
      <c r="H225" t="s">
        <v>61</v>
      </c>
      <c r="I225">
        <v>4.1500000000000002E-2</v>
      </c>
      <c r="J225">
        <v>0.98099999999999998</v>
      </c>
      <c r="K225">
        <v>10.4</v>
      </c>
      <c r="L225" t="s">
        <v>62</v>
      </c>
      <c r="M225" t="s">
        <v>63</v>
      </c>
      <c r="N225">
        <v>8.1199999999999994E-2</v>
      </c>
      <c r="O225">
        <v>1.53</v>
      </c>
      <c r="P225">
        <v>41.1</v>
      </c>
      <c r="Q225" s="4"/>
      <c r="R225" s="4">
        <v>1</v>
      </c>
      <c r="S225" s="4">
        <v>2</v>
      </c>
      <c r="T225" s="4" t="s">
        <v>234</v>
      </c>
      <c r="U225" s="4">
        <f t="shared" si="20"/>
        <v>16.297703750499998</v>
      </c>
      <c r="V225" s="4">
        <f t="shared" si="21"/>
        <v>16.297703750499998</v>
      </c>
      <c r="W225" s="4">
        <f t="shared" si="22"/>
        <v>16.297703750499998</v>
      </c>
      <c r="X225" s="4"/>
      <c r="Y225" s="4"/>
      <c r="Z225" s="4"/>
      <c r="AA225" s="4"/>
      <c r="AB225" s="5"/>
      <c r="AC225" s="5"/>
      <c r="AD225" s="4">
        <v>1</v>
      </c>
      <c r="AE225" s="4"/>
      <c r="AF225" s="4">
        <f t="shared" si="23"/>
        <v>46.639202909999995</v>
      </c>
      <c r="AG225" s="4">
        <f t="shared" si="24"/>
        <v>46.639202909999995</v>
      </c>
      <c r="AH225" s="4">
        <f t="shared" si="25"/>
        <v>46.639202909999995</v>
      </c>
      <c r="AI225" s="4"/>
      <c r="AJ225" s="4"/>
      <c r="AK225" s="4"/>
      <c r="AL225" s="4"/>
      <c r="AM225" s="5"/>
      <c r="AN225" s="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 x14ac:dyDescent="0.2">
      <c r="A226" s="1">
        <v>44166</v>
      </c>
      <c r="B226" t="s">
        <v>80</v>
      </c>
      <c r="C226" t="s">
        <v>378</v>
      </c>
      <c r="D226">
        <v>151</v>
      </c>
      <c r="E226">
        <v>1</v>
      </c>
      <c r="F226">
        <v>1</v>
      </c>
      <c r="G226" t="s">
        <v>60</v>
      </c>
      <c r="H226" t="s">
        <v>61</v>
      </c>
      <c r="I226">
        <v>3.9399999999999998E-2</v>
      </c>
      <c r="J226">
        <v>0.95899999999999996</v>
      </c>
      <c r="K226">
        <v>9.7899999999999991</v>
      </c>
      <c r="L226" t="s">
        <v>62</v>
      </c>
      <c r="M226" t="s">
        <v>63</v>
      </c>
      <c r="N226">
        <v>0.20599999999999999</v>
      </c>
      <c r="O226">
        <v>3.85</v>
      </c>
      <c r="P226">
        <v>249</v>
      </c>
      <c r="Q226" s="4"/>
      <c r="R226" s="4">
        <v>1</v>
      </c>
      <c r="S226" s="4">
        <v>2</v>
      </c>
      <c r="T226" s="4" t="s">
        <v>234</v>
      </c>
      <c r="U226" s="4">
        <f t="shared" si="20"/>
        <v>15.645452810499995</v>
      </c>
      <c r="V226" s="4">
        <f t="shared" si="21"/>
        <v>15.645452810499995</v>
      </c>
      <c r="W226" s="4">
        <f t="shared" si="22"/>
        <v>15.645452810499995</v>
      </c>
      <c r="X226" s="5"/>
      <c r="Y226" s="5"/>
      <c r="Z226" s="4"/>
      <c r="AA226" s="4"/>
      <c r="AB226" s="5"/>
      <c r="AC226" s="5"/>
      <c r="AD226" s="4">
        <v>1</v>
      </c>
      <c r="AE226" s="4"/>
      <c r="AF226" s="4">
        <f t="shared" si="23"/>
        <v>263.07980275</v>
      </c>
      <c r="AG226" s="4">
        <f t="shared" si="24"/>
        <v>263.07980275</v>
      </c>
      <c r="AH226" s="4">
        <f t="shared" si="25"/>
        <v>263.07980275</v>
      </c>
      <c r="AI226" s="5"/>
      <c r="AJ226" s="5"/>
      <c r="AK226" s="4"/>
      <c r="AL226" s="4"/>
      <c r="AM226" s="5"/>
      <c r="AN226" s="5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 x14ac:dyDescent="0.2">
      <c r="A227" s="1">
        <v>44166</v>
      </c>
      <c r="B227" t="s">
        <v>80</v>
      </c>
      <c r="C227" t="s">
        <v>379</v>
      </c>
      <c r="D227">
        <v>152</v>
      </c>
      <c r="E227">
        <v>1</v>
      </c>
      <c r="F227">
        <v>1</v>
      </c>
      <c r="G227" t="s">
        <v>60</v>
      </c>
      <c r="H227" t="s">
        <v>61</v>
      </c>
      <c r="I227">
        <v>6.5199999999999994E-2</v>
      </c>
      <c r="J227">
        <v>1.45</v>
      </c>
      <c r="K227">
        <v>23</v>
      </c>
      <c r="L227" t="s">
        <v>62</v>
      </c>
      <c r="M227" t="s">
        <v>63</v>
      </c>
      <c r="N227">
        <v>0.36799999999999999</v>
      </c>
      <c r="O227">
        <v>6.81</v>
      </c>
      <c r="P227">
        <v>509</v>
      </c>
      <c r="R227" s="4">
        <v>1</v>
      </c>
      <c r="S227" s="4">
        <v>2</v>
      </c>
      <c r="T227" s="4" t="s">
        <v>234</v>
      </c>
      <c r="U227" s="4">
        <f t="shared" si="20"/>
        <v>30.287826249999995</v>
      </c>
      <c r="V227" s="4">
        <f t="shared" si="21"/>
        <v>30.287826249999995</v>
      </c>
      <c r="W227" s="4">
        <f t="shared" si="22"/>
        <v>30.287826249999995</v>
      </c>
      <c r="X227" s="5"/>
      <c r="Y227" s="5"/>
      <c r="Z227" s="4"/>
      <c r="AA227" s="4"/>
      <c r="AB227" s="5"/>
      <c r="AC227" s="5"/>
      <c r="AD227" s="4">
        <v>1</v>
      </c>
      <c r="AE227" s="4"/>
      <c r="AF227" s="4">
        <f t="shared" si="23"/>
        <v>549.54159938999999</v>
      </c>
      <c r="AG227" s="4">
        <f t="shared" si="24"/>
        <v>549.54159938999999</v>
      </c>
      <c r="AH227" s="4">
        <f t="shared" si="25"/>
        <v>549.54159938999999</v>
      </c>
      <c r="AI227" s="5"/>
      <c r="AJ227" s="5"/>
      <c r="AK227" s="4"/>
      <c r="AL227" s="4"/>
      <c r="AM227" s="5"/>
      <c r="AN227" s="5"/>
      <c r="AO227" s="4"/>
      <c r="AP227" s="4"/>
      <c r="AQ227" s="4"/>
    </row>
    <row r="228" spans="1:70" x14ac:dyDescent="0.2">
      <c r="A228" s="1">
        <v>44166</v>
      </c>
      <c r="B228" t="s">
        <v>80</v>
      </c>
      <c r="C228" t="s">
        <v>288</v>
      </c>
      <c r="D228">
        <v>153</v>
      </c>
      <c r="E228">
        <v>1</v>
      </c>
      <c r="F228">
        <v>1</v>
      </c>
      <c r="G228" t="s">
        <v>60</v>
      </c>
      <c r="H228" t="s">
        <v>61</v>
      </c>
      <c r="I228">
        <v>7.8399999999999997E-2</v>
      </c>
      <c r="J228">
        <v>1.77</v>
      </c>
      <c r="K228">
        <v>31.7</v>
      </c>
      <c r="L228" t="s">
        <v>62</v>
      </c>
      <c r="M228" t="s">
        <v>63</v>
      </c>
      <c r="N228">
        <v>0.29299999999999998</v>
      </c>
      <c r="O228">
        <v>5.47</v>
      </c>
      <c r="P228">
        <v>391</v>
      </c>
      <c r="R228" s="4">
        <v>1</v>
      </c>
      <c r="S228" s="4">
        <v>2</v>
      </c>
      <c r="T228" s="4" t="s">
        <v>234</v>
      </c>
      <c r="U228" s="4">
        <f t="shared" si="20"/>
        <v>39.926869449999998</v>
      </c>
      <c r="V228" s="4">
        <f t="shared" si="21"/>
        <v>39.926869449999998</v>
      </c>
      <c r="W228" s="4">
        <f t="shared" si="22"/>
        <v>39.926869449999998</v>
      </c>
      <c r="X228" s="5"/>
      <c r="Y228" s="5"/>
      <c r="Z228" s="7">
        <f>ABS(100*ABS(W228-W222)/AVERAGE(W228,W222))</f>
        <v>37.596098454243162</v>
      </c>
      <c r="AA228" s="7" t="str">
        <f>IF(W228&gt;10, (IF((AND(Z228&gt;=0,Z228&lt;=20)=TRUE),"PASS","FAIL")),(IF((AND(Z228&gt;=0,Z228&lt;=50)=TRUE),"PASS","FAIL")))</f>
        <v>FAIL</v>
      </c>
      <c r="AB228" s="7"/>
      <c r="AC228" s="7"/>
      <c r="AD228" s="4">
        <v>1</v>
      </c>
      <c r="AE228" s="4"/>
      <c r="AF228" s="4">
        <f t="shared" si="23"/>
        <v>418.42705890999991</v>
      </c>
      <c r="AG228" s="4">
        <f t="shared" si="24"/>
        <v>418.42705890999991</v>
      </c>
      <c r="AH228" s="4">
        <f t="shared" si="25"/>
        <v>418.42705890999991</v>
      </c>
      <c r="AI228" s="5"/>
      <c r="AJ228" s="5"/>
      <c r="AK228" s="7">
        <f>ABS(100*ABS(AH228-AH222)/AVERAGE(AH228,AH222))</f>
        <v>48.35224859948999</v>
      </c>
      <c r="AL228" s="7" t="str">
        <f>IF(AH228&gt;10, (IF((AND(AK228&gt;=0,AK228&lt;=20)=TRUE),"PASS","FAIL")),(IF((AND(AK228&gt;=0,AK228&lt;=50)=TRUE),"PASS","FAIL")))</f>
        <v>FAIL</v>
      </c>
      <c r="AM228" s="7"/>
      <c r="AN228" s="7"/>
      <c r="AO228" s="4"/>
      <c r="AP228" s="4"/>
      <c r="AQ228" s="4"/>
    </row>
    <row r="229" spans="1:70" x14ac:dyDescent="0.2">
      <c r="A229" s="1">
        <v>44166</v>
      </c>
      <c r="B229" t="s">
        <v>80</v>
      </c>
      <c r="C229" t="s">
        <v>289</v>
      </c>
      <c r="D229">
        <v>154</v>
      </c>
      <c r="E229">
        <v>1</v>
      </c>
      <c r="F229">
        <v>1</v>
      </c>
      <c r="G229" t="s">
        <v>60</v>
      </c>
      <c r="H229" t="s">
        <v>61</v>
      </c>
      <c r="I229">
        <v>0.109</v>
      </c>
      <c r="J229">
        <v>2.25</v>
      </c>
      <c r="K229">
        <v>45.1</v>
      </c>
      <c r="L229" t="s">
        <v>62</v>
      </c>
      <c r="M229" t="s">
        <v>63</v>
      </c>
      <c r="N229">
        <v>0.48199999999999998</v>
      </c>
      <c r="O229">
        <v>8.8699999999999992</v>
      </c>
      <c r="P229">
        <v>688</v>
      </c>
      <c r="R229" s="4">
        <v>1</v>
      </c>
      <c r="S229" s="4">
        <v>2</v>
      </c>
      <c r="T229" s="4" t="s">
        <v>234</v>
      </c>
      <c r="U229" s="4">
        <f t="shared" si="20"/>
        <v>54.527706250000001</v>
      </c>
      <c r="V229" s="4">
        <f t="shared" si="21"/>
        <v>54.527706250000001</v>
      </c>
      <c r="W229" s="4">
        <f t="shared" si="22"/>
        <v>54.527706250000001</v>
      </c>
      <c r="X229" s="5"/>
      <c r="Y229" s="5"/>
      <c r="Z229" s="7"/>
      <c r="AA229" s="7"/>
      <c r="AB229" s="7">
        <f>100*((W229*10250)-(W227*10000))/(1000*250)</f>
        <v>102.41229062500004</v>
      </c>
      <c r="AC229" s="7" t="str">
        <f>IF(W229&gt;30, (IF((AND(AB229&gt;=80,AB229&lt;=120)=TRUE),"PASS","FAIL")),(IF((AND(AB229&gt;=50,AB229&lt;=150)=TRUE),"PASS","FAIL")))</f>
        <v>PASS</v>
      </c>
      <c r="AD229" s="4">
        <v>1</v>
      </c>
      <c r="AE229" s="4"/>
      <c r="AF229" s="4">
        <f t="shared" si="23"/>
        <v>755.72768330999986</v>
      </c>
      <c r="AG229" s="4">
        <f t="shared" si="24"/>
        <v>755.72768330999986</v>
      </c>
      <c r="AH229" s="4">
        <f t="shared" si="25"/>
        <v>755.72768330999986</v>
      </c>
      <c r="AI229" s="5"/>
      <c r="AJ229" s="5"/>
      <c r="AK229" s="7"/>
      <c r="AL229" s="7"/>
      <c r="AM229" s="7">
        <f>100*((AH229*10250)-(AH227*10000))/(10000*250)</f>
        <v>90.031710401099915</v>
      </c>
      <c r="AN229" s="7" t="str">
        <f>IF(AH229&gt;30, (IF((AND(AM229&gt;=80,AM229&lt;=120)=TRUE),"PASS","FAIL")),(IF((AND(AM229&gt;=50,AM229&lt;=150)=TRUE),"PASS","FAIL")))</f>
        <v>PASS</v>
      </c>
      <c r="AO229" s="4"/>
      <c r="AP229" s="4"/>
      <c r="AQ229" s="4"/>
    </row>
    <row r="230" spans="1:70" x14ac:dyDescent="0.2">
      <c r="A230" s="1">
        <v>44166</v>
      </c>
      <c r="B230" t="s">
        <v>80</v>
      </c>
      <c r="C230" t="s">
        <v>380</v>
      </c>
      <c r="D230">
        <v>181</v>
      </c>
      <c r="E230">
        <v>1</v>
      </c>
      <c r="F230">
        <v>4</v>
      </c>
      <c r="G230" t="s">
        <v>60</v>
      </c>
      <c r="H230" t="s">
        <v>61</v>
      </c>
      <c r="I230">
        <v>3.1699999999999999E-2</v>
      </c>
      <c r="J230">
        <v>0.73</v>
      </c>
      <c r="K230">
        <v>3.75</v>
      </c>
      <c r="L230" t="s">
        <v>62</v>
      </c>
      <c r="M230" t="s">
        <v>63</v>
      </c>
      <c r="N230">
        <v>0.27400000000000002</v>
      </c>
      <c r="O230">
        <v>5.17</v>
      </c>
      <c r="P230">
        <v>365</v>
      </c>
      <c r="R230" s="4">
        <v>1</v>
      </c>
      <c r="S230" s="4">
        <v>2</v>
      </c>
      <c r="T230" s="4" t="s">
        <v>234</v>
      </c>
      <c r="U230" s="4">
        <f t="shared" si="20"/>
        <v>8.87740945</v>
      </c>
      <c r="V230" s="4">
        <f t="shared" si="21"/>
        <v>8.87740945</v>
      </c>
      <c r="W230" s="4">
        <f t="shared" si="22"/>
        <v>8.87740945</v>
      </c>
      <c r="X230" s="5"/>
      <c r="Y230" s="5"/>
      <c r="Z230" s="7"/>
      <c r="AA230" s="7"/>
      <c r="AB230" s="4"/>
      <c r="AC230" s="4"/>
      <c r="AD230" s="4">
        <v>1</v>
      </c>
      <c r="AE230" s="4"/>
      <c r="AF230" s="4">
        <f>(0.6599*O230^2)+(89.7431* O230)-92.2125</f>
        <v>389.39772811</v>
      </c>
      <c r="AG230" s="4">
        <f t="shared" si="24"/>
        <v>389.39772811</v>
      </c>
      <c r="AH230" s="4">
        <f t="shared" si="25"/>
        <v>389.39772811</v>
      </c>
      <c r="AI230" s="5"/>
      <c r="AJ230" s="5"/>
      <c r="AK230" s="7"/>
      <c r="AL230" s="7"/>
      <c r="AM230" s="4"/>
      <c r="AN230" s="4"/>
      <c r="AO230" s="4"/>
      <c r="AP230" s="4"/>
      <c r="AQ230" s="4"/>
    </row>
    <row r="231" spans="1:70" x14ac:dyDescent="0.2">
      <c r="A231" s="1">
        <v>44166</v>
      </c>
      <c r="B231" t="s">
        <v>80</v>
      </c>
      <c r="C231" t="s">
        <v>381</v>
      </c>
      <c r="D231">
        <v>182</v>
      </c>
      <c r="E231">
        <v>1</v>
      </c>
      <c r="F231">
        <v>4</v>
      </c>
      <c r="G231" t="s">
        <v>60</v>
      </c>
      <c r="H231" t="s">
        <v>61</v>
      </c>
      <c r="I231">
        <v>3.2000000000000001E-2</v>
      </c>
      <c r="J231">
        <v>0.71499999999999997</v>
      </c>
      <c r="K231">
        <v>3.35</v>
      </c>
      <c r="L231" t="s">
        <v>62</v>
      </c>
      <c r="M231" t="s">
        <v>63</v>
      </c>
      <c r="N231">
        <v>0.32400000000000001</v>
      </c>
      <c r="O231">
        <v>6.03</v>
      </c>
      <c r="P231">
        <v>441</v>
      </c>
      <c r="R231" s="4">
        <v>1</v>
      </c>
      <c r="S231" s="4">
        <v>2</v>
      </c>
      <c r="T231" s="4" t="s">
        <v>234</v>
      </c>
      <c r="U231" s="4">
        <f t="shared" si="20"/>
        <v>8.4354438624999961</v>
      </c>
      <c r="V231" s="4">
        <f t="shared" si="21"/>
        <v>8.4354438624999961</v>
      </c>
      <c r="W231" s="4">
        <f t="shared" si="22"/>
        <v>8.4354438624999961</v>
      </c>
      <c r="X231" s="4"/>
      <c r="Y231" s="4"/>
      <c r="Z231" s="7">
        <f>ABS(100*ABS(W231-W230)/AVERAGE(W231,W230))</f>
        <v>5.1056354434759958</v>
      </c>
      <c r="AA231" s="7" t="str">
        <f>IF(W231&gt;10, (IF((AND(Z231&gt;=0,Z231&lt;=20)=TRUE),"PASS","FAIL")),(IF((AND(Z231&gt;=0,Z231&lt;=50)=TRUE),"PASS","FAIL")))</f>
        <v>PASS</v>
      </c>
      <c r="AB231" s="7"/>
      <c r="AC231" s="7"/>
      <c r="AD231" s="4">
        <v>1</v>
      </c>
      <c r="AE231" s="4"/>
      <c r="AF231" s="4">
        <f t="shared" si="23"/>
        <v>472.93295091000005</v>
      </c>
      <c r="AG231" s="4">
        <f t="shared" si="24"/>
        <v>472.93295091000005</v>
      </c>
      <c r="AH231" s="4">
        <f t="shared" si="25"/>
        <v>472.93295091000005</v>
      </c>
      <c r="AI231" s="4"/>
      <c r="AJ231" s="4"/>
      <c r="AK231" s="7">
        <f>ABS(100*ABS(AH231-AH230)/AVERAGE(AH231,AH230))</f>
        <v>19.374289894204868</v>
      </c>
      <c r="AL231" s="7" t="str">
        <f>IF(AH231&gt;10, (IF((AND(AK231&gt;=0,AK231&lt;=20)=TRUE),"PASS","FAIL")),(IF((AND(AK231&gt;=0,AK231&lt;=50)=TRUE),"PASS","FAIL")))</f>
        <v>PASS</v>
      </c>
      <c r="AM231" s="7"/>
      <c r="AN231" s="7"/>
      <c r="AO231" s="4"/>
      <c r="AP231" s="4"/>
      <c r="AQ231" s="4"/>
    </row>
    <row r="232" spans="1:70" x14ac:dyDescent="0.2">
      <c r="A232" s="1">
        <v>44166</v>
      </c>
      <c r="B232" t="s">
        <v>80</v>
      </c>
      <c r="C232" t="s">
        <v>382</v>
      </c>
      <c r="D232">
        <v>183</v>
      </c>
      <c r="E232">
        <v>1</v>
      </c>
      <c r="F232">
        <v>4</v>
      </c>
      <c r="G232" t="s">
        <v>60</v>
      </c>
      <c r="H232" t="s">
        <v>61</v>
      </c>
      <c r="I232">
        <v>2.9000000000000001E-2</v>
      </c>
      <c r="J232">
        <v>0.624</v>
      </c>
      <c r="K232">
        <v>1</v>
      </c>
      <c r="L232" t="s">
        <v>62</v>
      </c>
      <c r="M232" t="s">
        <v>63</v>
      </c>
      <c r="N232">
        <v>0.317</v>
      </c>
      <c r="O232">
        <v>5.98</v>
      </c>
      <c r="P232">
        <v>436</v>
      </c>
      <c r="R232" s="4">
        <v>1</v>
      </c>
      <c r="S232" s="4">
        <v>2</v>
      </c>
      <c r="T232" s="4" t="s">
        <v>234</v>
      </c>
      <c r="U232" s="4">
        <f t="shared" si="20"/>
        <v>5.7577598080000012</v>
      </c>
      <c r="V232" s="4">
        <f t="shared" si="21"/>
        <v>5.7577598080000012</v>
      </c>
      <c r="W232" s="4">
        <f t="shared" si="22"/>
        <v>5.7577598080000012</v>
      </c>
      <c r="X232" s="5"/>
      <c r="Y232" s="5"/>
      <c r="Z232" s="4"/>
      <c r="AA232" s="4"/>
      <c r="AB232" s="5"/>
      <c r="AC232" s="5"/>
      <c r="AD232" s="4">
        <v>1</v>
      </c>
      <c r="AE232" s="4"/>
      <c r="AF232" s="4">
        <f t="shared" si="23"/>
        <v>468.0495259600001</v>
      </c>
      <c r="AG232" s="4">
        <f t="shared" si="24"/>
        <v>468.0495259600001</v>
      </c>
      <c r="AH232" s="4">
        <f t="shared" si="25"/>
        <v>468.0495259600001</v>
      </c>
      <c r="AI232" s="5"/>
      <c r="AJ232" s="5"/>
      <c r="AK232" s="4"/>
      <c r="AL232" s="4"/>
      <c r="AM232" s="5"/>
      <c r="AN232" s="5"/>
      <c r="AO232" s="4"/>
      <c r="AP232" s="4"/>
      <c r="AQ232" s="4"/>
    </row>
    <row r="233" spans="1:70" x14ac:dyDescent="0.2">
      <c r="A233" s="1">
        <v>44166</v>
      </c>
      <c r="B233" t="s">
        <v>80</v>
      </c>
      <c r="C233" t="s">
        <v>53</v>
      </c>
      <c r="D233">
        <v>1</v>
      </c>
      <c r="E233">
        <v>1</v>
      </c>
      <c r="F233">
        <v>1</v>
      </c>
      <c r="G233" t="s">
        <v>60</v>
      </c>
      <c r="H233" t="s">
        <v>61</v>
      </c>
      <c r="I233">
        <v>0.28199999999999997</v>
      </c>
      <c r="J233">
        <v>5.39</v>
      </c>
      <c r="K233">
        <v>141</v>
      </c>
      <c r="L233" t="s">
        <v>62</v>
      </c>
      <c r="M233" t="s">
        <v>63</v>
      </c>
      <c r="N233">
        <v>0.93899999999999995</v>
      </c>
      <c r="O233">
        <v>17.2</v>
      </c>
      <c r="P233">
        <v>1390</v>
      </c>
      <c r="R233" s="4">
        <v>1</v>
      </c>
      <c r="S233" s="4">
        <v>2</v>
      </c>
      <c r="T233" s="4" t="s">
        <v>234</v>
      </c>
      <c r="U233" s="4">
        <f t="shared" ref="U233:U242" si="26">(0.3705*J233^2)+(28.929*J233)-12.4382</f>
        <v>154.25291304999999</v>
      </c>
      <c r="V233" s="4">
        <f t="shared" si="21"/>
        <v>154.25291304999999</v>
      </c>
      <c r="W233" s="4">
        <f t="shared" si="22"/>
        <v>154.25291304999999</v>
      </c>
      <c r="X233" s="5"/>
      <c r="Y233" s="5"/>
      <c r="AD233" s="4">
        <v>1</v>
      </c>
      <c r="AE233" s="4"/>
      <c r="AF233" s="4">
        <f t="shared" si="23"/>
        <v>1646.5936359999998</v>
      </c>
      <c r="AG233" s="4">
        <f t="shared" si="24"/>
        <v>1646.5936359999998</v>
      </c>
      <c r="AH233" s="4">
        <f t="shared" si="25"/>
        <v>1646.5936359999998</v>
      </c>
      <c r="AI233" s="5"/>
      <c r="AJ233" s="5"/>
      <c r="AO233" s="4"/>
      <c r="AP233" s="4"/>
      <c r="AQ233" s="4"/>
    </row>
    <row r="234" spans="1:70" x14ac:dyDescent="0.2">
      <c r="A234" s="1">
        <v>44166</v>
      </c>
      <c r="B234" t="s">
        <v>80</v>
      </c>
      <c r="C234" t="s">
        <v>54</v>
      </c>
      <c r="D234">
        <v>3</v>
      </c>
      <c r="E234">
        <v>1</v>
      </c>
      <c r="F234">
        <v>1</v>
      </c>
      <c r="G234" t="s">
        <v>60</v>
      </c>
      <c r="H234" t="s">
        <v>61</v>
      </c>
      <c r="I234">
        <v>0.186</v>
      </c>
      <c r="J234">
        <v>3.72</v>
      </c>
      <c r="K234">
        <v>88</v>
      </c>
      <c r="L234" t="s">
        <v>62</v>
      </c>
      <c r="M234" t="s">
        <v>63</v>
      </c>
      <c r="N234">
        <v>0.56699999999999995</v>
      </c>
      <c r="O234">
        <v>10.4</v>
      </c>
      <c r="P234">
        <v>822</v>
      </c>
      <c r="R234" s="4">
        <v>1</v>
      </c>
      <c r="S234" s="4">
        <v>2</v>
      </c>
      <c r="T234" s="4" t="s">
        <v>234</v>
      </c>
      <c r="U234" s="4">
        <f t="shared" si="26"/>
        <v>100.30480720000001</v>
      </c>
      <c r="V234" s="4">
        <f t="shared" ref="V234:V242" si="27">IF(R234=1,U234,(U234-6.2))</f>
        <v>100.30480720000001</v>
      </c>
      <c r="W234" s="4">
        <f t="shared" ref="W234:W242" si="28">IF(R234=1,V234,(V234*R234))</f>
        <v>100.30480720000001</v>
      </c>
      <c r="Z234" s="7"/>
      <c r="AA234" s="7"/>
      <c r="AD234" s="4">
        <v>1</v>
      </c>
      <c r="AE234" s="4"/>
      <c r="AF234" s="4">
        <f t="shared" ref="AF234:AF241" si="29">(0.6599*O234^2)+(89.7431* O234)-92.2125</f>
        <v>912.49052400000005</v>
      </c>
      <c r="AG234" s="4">
        <f t="shared" si="24"/>
        <v>912.49052400000005</v>
      </c>
      <c r="AH234" s="4">
        <f t="shared" si="25"/>
        <v>912.49052400000005</v>
      </c>
      <c r="AK234" s="7"/>
      <c r="AL234" s="7"/>
      <c r="AO234" s="4"/>
      <c r="AP234" s="4"/>
      <c r="AQ234" s="4"/>
    </row>
    <row r="235" spans="1:70" x14ac:dyDescent="0.2">
      <c r="A235" s="1">
        <v>44166</v>
      </c>
      <c r="B235" t="s">
        <v>80</v>
      </c>
      <c r="C235" t="s">
        <v>55</v>
      </c>
      <c r="D235">
        <v>5</v>
      </c>
      <c r="E235">
        <v>1</v>
      </c>
      <c r="F235">
        <v>1</v>
      </c>
      <c r="G235" t="s">
        <v>60</v>
      </c>
      <c r="H235" t="s">
        <v>61</v>
      </c>
      <c r="I235">
        <v>9.4399999999999998E-2</v>
      </c>
      <c r="J235">
        <v>2.0299999999999998</v>
      </c>
      <c r="K235">
        <v>39</v>
      </c>
      <c r="L235" t="s">
        <v>62</v>
      </c>
      <c r="M235" t="s">
        <v>63</v>
      </c>
      <c r="N235">
        <v>0.30299999999999999</v>
      </c>
      <c r="O235">
        <v>5.64</v>
      </c>
      <c r="P235">
        <v>407</v>
      </c>
      <c r="R235" s="4">
        <v>1</v>
      </c>
      <c r="S235" s="4">
        <v>2</v>
      </c>
      <c r="T235" s="4" t="s">
        <v>234</v>
      </c>
      <c r="U235" s="4">
        <f t="shared" si="26"/>
        <v>47.814463449999991</v>
      </c>
      <c r="V235" s="4">
        <f t="shared" si="27"/>
        <v>47.814463449999991</v>
      </c>
      <c r="W235" s="4">
        <f t="shared" si="28"/>
        <v>47.814463449999991</v>
      </c>
      <c r="AB235" s="7"/>
      <c r="AC235" s="7"/>
      <c r="AD235" s="4">
        <v>1</v>
      </c>
      <c r="AE235" s="4"/>
      <c r="AF235" s="4">
        <f t="shared" si="29"/>
        <v>434.92973903999996</v>
      </c>
      <c r="AG235" s="4">
        <f t="shared" si="24"/>
        <v>434.92973903999996</v>
      </c>
      <c r="AH235" s="4">
        <f t="shared" si="25"/>
        <v>434.92973903999996</v>
      </c>
      <c r="AM235" s="7"/>
      <c r="AN235" s="7"/>
      <c r="AO235" s="4"/>
      <c r="AP235" s="4"/>
      <c r="AQ235" s="4"/>
    </row>
    <row r="236" spans="1:70" x14ac:dyDescent="0.2">
      <c r="A236" s="1">
        <v>44166</v>
      </c>
      <c r="B236" t="s">
        <v>80</v>
      </c>
      <c r="C236" t="s">
        <v>52</v>
      </c>
      <c r="D236">
        <v>7</v>
      </c>
      <c r="E236">
        <v>1</v>
      </c>
      <c r="F236">
        <v>1</v>
      </c>
      <c r="G236" t="s">
        <v>60</v>
      </c>
      <c r="H236" t="s">
        <v>61</v>
      </c>
      <c r="I236">
        <v>5.11E-2</v>
      </c>
      <c r="J236">
        <v>1.17</v>
      </c>
      <c r="K236">
        <v>15.3</v>
      </c>
      <c r="L236" t="s">
        <v>62</v>
      </c>
      <c r="M236" t="s">
        <v>63</v>
      </c>
      <c r="N236">
        <v>0.17199999999999999</v>
      </c>
      <c r="O236">
        <v>3.19</v>
      </c>
      <c r="P236">
        <v>189</v>
      </c>
      <c r="R236" s="4">
        <v>1</v>
      </c>
      <c r="S236" s="4">
        <v>2</v>
      </c>
      <c r="T236" s="4" t="s">
        <v>234</v>
      </c>
      <c r="U236" s="4">
        <f t="shared" si="26"/>
        <v>21.915907449999992</v>
      </c>
      <c r="V236" s="4">
        <f t="shared" si="27"/>
        <v>21.915907449999992</v>
      </c>
      <c r="W236" s="4">
        <f t="shared" si="28"/>
        <v>21.915907449999992</v>
      </c>
      <c r="X236" s="5">
        <f>100*(W236-25)/25</f>
        <v>-12.336370200000033</v>
      </c>
      <c r="Y236" s="5" t="str">
        <f>IF((ABS(X236))&lt;=20,"PASS","FAIL")</f>
        <v>PASS</v>
      </c>
      <c r="AD236" s="4">
        <v>1</v>
      </c>
      <c r="AE236" s="4"/>
      <c r="AF236" s="4">
        <f t="shared" si="29"/>
        <v>200.78319738999997</v>
      </c>
      <c r="AG236" s="4">
        <f t="shared" si="24"/>
        <v>200.78319738999997</v>
      </c>
      <c r="AH236" s="4">
        <f t="shared" si="25"/>
        <v>200.78319738999997</v>
      </c>
      <c r="AI236" s="5">
        <f>100*(AH236-250)/250</f>
        <v>-19.686721044000013</v>
      </c>
      <c r="AJ236" s="5" t="str">
        <f>IF((ABS(AI236))&lt;=20,"PASS","FAIL")</f>
        <v>PASS</v>
      </c>
      <c r="AO236" s="4"/>
      <c r="AP236" s="4"/>
      <c r="AQ236" s="4"/>
    </row>
    <row r="237" spans="1:70" x14ac:dyDescent="0.2">
      <c r="A237" s="1">
        <v>44166</v>
      </c>
      <c r="B237" t="s">
        <v>80</v>
      </c>
      <c r="C237" t="s">
        <v>56</v>
      </c>
      <c r="D237">
        <v>9</v>
      </c>
      <c r="E237">
        <v>1</v>
      </c>
      <c r="F237">
        <v>1</v>
      </c>
      <c r="G237" t="s">
        <v>60</v>
      </c>
      <c r="H237" t="s">
        <v>61</v>
      </c>
      <c r="I237">
        <v>3.2599999999999997E-2</v>
      </c>
      <c r="J237">
        <v>0.68899999999999995</v>
      </c>
      <c r="K237">
        <v>2.69</v>
      </c>
      <c r="L237" t="s">
        <v>62</v>
      </c>
      <c r="M237" t="s">
        <v>63</v>
      </c>
      <c r="N237">
        <v>0.104</v>
      </c>
      <c r="O237">
        <v>2.0099999999999998</v>
      </c>
      <c r="P237">
        <v>84.9</v>
      </c>
      <c r="R237" s="4">
        <v>1</v>
      </c>
      <c r="S237" s="4">
        <v>2</v>
      </c>
      <c r="T237" s="4" t="s">
        <v>234</v>
      </c>
      <c r="U237" s="4">
        <f t="shared" si="26"/>
        <v>7.6697651304999948</v>
      </c>
      <c r="V237" s="4">
        <f t="shared" si="27"/>
        <v>7.6697651304999948</v>
      </c>
      <c r="W237" s="4">
        <f t="shared" si="28"/>
        <v>7.6697651304999948</v>
      </c>
      <c r="X237" s="5"/>
      <c r="Y237" s="5"/>
      <c r="AD237" s="4">
        <v>1</v>
      </c>
      <c r="AE237" s="4"/>
      <c r="AF237" s="4">
        <f t="shared" si="29"/>
        <v>90.837192989999977</v>
      </c>
      <c r="AG237" s="4">
        <f t="shared" si="24"/>
        <v>90.837192989999977</v>
      </c>
      <c r="AH237" s="4">
        <f t="shared" si="25"/>
        <v>90.837192989999977</v>
      </c>
      <c r="AI237" s="5"/>
      <c r="AJ237" s="5"/>
      <c r="AO237" s="4"/>
      <c r="AP237" s="4"/>
      <c r="AQ237" s="4"/>
    </row>
    <row r="238" spans="1:70" x14ac:dyDescent="0.2">
      <c r="A238" s="1">
        <v>44166</v>
      </c>
      <c r="B238" t="s">
        <v>80</v>
      </c>
      <c r="C238" t="s">
        <v>57</v>
      </c>
      <c r="D238">
        <v>11</v>
      </c>
      <c r="E238">
        <v>1</v>
      </c>
      <c r="F238">
        <v>1</v>
      </c>
      <c r="G238" t="s">
        <v>60</v>
      </c>
      <c r="H238" t="s">
        <v>61</v>
      </c>
      <c r="I238">
        <v>2.6700000000000002E-2</v>
      </c>
      <c r="J238">
        <v>0.51700000000000002</v>
      </c>
      <c r="K238">
        <v>-1.79</v>
      </c>
      <c r="L238" t="s">
        <v>62</v>
      </c>
      <c r="M238" t="s">
        <v>63</v>
      </c>
      <c r="N238">
        <v>7.22E-2</v>
      </c>
      <c r="O238">
        <v>1.4</v>
      </c>
      <c r="P238">
        <v>30.2</v>
      </c>
      <c r="R238" s="4">
        <v>1</v>
      </c>
      <c r="S238" s="4">
        <v>2</v>
      </c>
      <c r="T238" s="4" t="s">
        <v>234</v>
      </c>
      <c r="U238" s="4">
        <f t="shared" si="26"/>
        <v>2.6171235745000008</v>
      </c>
      <c r="V238" s="4">
        <f t="shared" si="27"/>
        <v>2.6171235745000008</v>
      </c>
      <c r="W238" s="4">
        <f t="shared" si="28"/>
        <v>2.6171235745000008</v>
      </c>
      <c r="X238" s="4"/>
      <c r="Y238" s="4"/>
      <c r="Z238" s="4"/>
      <c r="AA238" s="4"/>
      <c r="AB238" s="7"/>
      <c r="AC238" s="7"/>
      <c r="AD238" s="4">
        <v>1</v>
      </c>
      <c r="AE238" s="4"/>
      <c r="AF238" s="4">
        <f t="shared" si="29"/>
        <v>34.721243999999984</v>
      </c>
      <c r="AG238" s="4">
        <f t="shared" si="24"/>
        <v>34.721243999999984</v>
      </c>
      <c r="AH238" s="4">
        <f t="shared" si="25"/>
        <v>34.721243999999984</v>
      </c>
      <c r="AI238" s="4"/>
      <c r="AJ238" s="4"/>
      <c r="AK238" s="4"/>
      <c r="AL238" s="4"/>
      <c r="AM238" s="7"/>
      <c r="AN238" s="7"/>
      <c r="AO238" s="4"/>
      <c r="AP238" s="4"/>
      <c r="AQ238" s="6"/>
    </row>
    <row r="239" spans="1:70" x14ac:dyDescent="0.2">
      <c r="A239" s="1">
        <v>44166</v>
      </c>
      <c r="B239" t="s">
        <v>80</v>
      </c>
      <c r="C239" t="s">
        <v>58</v>
      </c>
      <c r="D239">
        <v>13</v>
      </c>
      <c r="E239">
        <v>1</v>
      </c>
      <c r="F239">
        <v>1</v>
      </c>
      <c r="G239" t="s">
        <v>60</v>
      </c>
      <c r="H239" t="s">
        <v>61</v>
      </c>
      <c r="I239">
        <v>2.8199999999999999E-2</v>
      </c>
      <c r="J239">
        <v>0.51100000000000001</v>
      </c>
      <c r="K239">
        <v>-1.93</v>
      </c>
      <c r="L239" t="s">
        <v>62</v>
      </c>
      <c r="M239" t="s">
        <v>63</v>
      </c>
      <c r="N239">
        <v>5.28E-2</v>
      </c>
      <c r="O239">
        <v>1.02</v>
      </c>
      <c r="P239">
        <v>-4.7300000000000004</v>
      </c>
      <c r="R239" s="4">
        <v>1</v>
      </c>
      <c r="S239" s="4">
        <v>2</v>
      </c>
      <c r="T239" s="4" t="s">
        <v>234</v>
      </c>
      <c r="U239" s="4">
        <f t="shared" si="26"/>
        <v>2.4412643304999992</v>
      </c>
      <c r="V239" s="4">
        <f t="shared" si="27"/>
        <v>2.4412643304999992</v>
      </c>
      <c r="W239" s="4">
        <f t="shared" si="28"/>
        <v>2.4412643304999992</v>
      </c>
      <c r="X239" s="5"/>
      <c r="Y239" s="5"/>
      <c r="Z239" s="4"/>
      <c r="AA239" s="4"/>
      <c r="AB239" s="5"/>
      <c r="AC239" s="5"/>
      <c r="AD239" s="4">
        <v>1</v>
      </c>
      <c r="AE239" s="4"/>
      <c r="AF239" s="4">
        <f t="shared" si="29"/>
        <v>1.2021959999984233E-2</v>
      </c>
      <c r="AG239" s="4">
        <f t="shared" si="24"/>
        <v>1.2021959999984233E-2</v>
      </c>
      <c r="AH239" s="4">
        <f t="shared" si="25"/>
        <v>1.2021959999984233E-2</v>
      </c>
      <c r="AI239" s="5"/>
      <c r="AJ239" s="5"/>
      <c r="AK239" s="4"/>
      <c r="AL239" s="4"/>
      <c r="AM239" s="5"/>
      <c r="AN239" s="5"/>
      <c r="AO239" s="4"/>
      <c r="AP239" s="4"/>
      <c r="AQ239" s="6"/>
    </row>
    <row r="240" spans="1:70" x14ac:dyDescent="0.2">
      <c r="A240" s="1">
        <v>44166</v>
      </c>
      <c r="B240" t="s">
        <v>80</v>
      </c>
      <c r="C240" t="s">
        <v>59</v>
      </c>
      <c r="D240">
        <v>15</v>
      </c>
      <c r="E240">
        <v>1</v>
      </c>
      <c r="F240">
        <v>1</v>
      </c>
      <c r="G240" t="s">
        <v>60</v>
      </c>
      <c r="H240" t="s">
        <v>61</v>
      </c>
      <c r="I240">
        <v>2.86E-2</v>
      </c>
      <c r="J240">
        <v>0.54300000000000004</v>
      </c>
      <c r="K240">
        <v>-1.1200000000000001</v>
      </c>
      <c r="L240" t="s">
        <v>62</v>
      </c>
      <c r="M240" t="s">
        <v>63</v>
      </c>
      <c r="N240">
        <v>4.7199999999999999E-2</v>
      </c>
      <c r="O240">
        <v>0.91400000000000003</v>
      </c>
      <c r="P240">
        <v>-14</v>
      </c>
      <c r="R240" s="4">
        <v>1</v>
      </c>
      <c r="S240" s="4">
        <v>2</v>
      </c>
      <c r="T240" s="4" t="s">
        <v>234</v>
      </c>
      <c r="U240" s="4">
        <f t="shared" si="26"/>
        <v>3.3794885545</v>
      </c>
      <c r="V240" s="4">
        <f t="shared" si="27"/>
        <v>3.3794885545</v>
      </c>
      <c r="W240" s="4">
        <f t="shared" si="28"/>
        <v>3.3794885545</v>
      </c>
      <c r="AD240" s="4">
        <v>1</v>
      </c>
      <c r="AE240" s="4"/>
      <c r="AF240" s="4">
        <f t="shared" si="29"/>
        <v>-9.6360287795999966</v>
      </c>
      <c r="AG240" s="4">
        <f t="shared" si="24"/>
        <v>-9.6360287795999966</v>
      </c>
      <c r="AH240" s="4">
        <f t="shared" si="25"/>
        <v>-9.6360287795999966</v>
      </c>
      <c r="AO240" s="4"/>
      <c r="AP240" s="4"/>
      <c r="AQ240" s="6"/>
    </row>
    <row r="241" spans="1:43" x14ac:dyDescent="0.2">
      <c r="A241" s="1">
        <v>44166</v>
      </c>
      <c r="B241" t="s">
        <v>80</v>
      </c>
      <c r="C241" t="s">
        <v>109</v>
      </c>
      <c r="D241" t="s">
        <v>12</v>
      </c>
      <c r="E241">
        <v>1</v>
      </c>
      <c r="F241">
        <v>1</v>
      </c>
      <c r="G241" t="s">
        <v>60</v>
      </c>
      <c r="H241" t="s">
        <v>61</v>
      </c>
      <c r="I241">
        <v>0.11700000000000001</v>
      </c>
      <c r="J241">
        <v>1.41</v>
      </c>
      <c r="K241">
        <v>22</v>
      </c>
      <c r="L241" t="s">
        <v>62</v>
      </c>
      <c r="M241" t="s">
        <v>63</v>
      </c>
      <c r="N241">
        <v>1.31</v>
      </c>
      <c r="O241">
        <v>22.7</v>
      </c>
      <c r="P241">
        <v>1840</v>
      </c>
      <c r="Q241" s="4">
        <f>100*O242/O241</f>
        <v>62.114537444933923</v>
      </c>
      <c r="R241" s="4">
        <v>1</v>
      </c>
      <c r="S241" s="4">
        <v>2</v>
      </c>
      <c r="T241" s="4" t="s">
        <v>234</v>
      </c>
      <c r="U241" s="4">
        <f t="shared" si="26"/>
        <v>29.088281049999992</v>
      </c>
      <c r="V241" s="4">
        <f t="shared" si="27"/>
        <v>29.088281049999992</v>
      </c>
      <c r="W241" s="4">
        <f t="shared" si="28"/>
        <v>29.088281049999992</v>
      </c>
      <c r="AD241" s="4">
        <v>1</v>
      </c>
      <c r="AE241" s="4"/>
      <c r="AF241" s="4">
        <f t="shared" si="29"/>
        <v>2284.9957409999997</v>
      </c>
      <c r="AG241" s="4">
        <f t="shared" si="24"/>
        <v>2284.9957409999997</v>
      </c>
      <c r="AH241" s="4">
        <f t="shared" si="25"/>
        <v>2284.9957409999997</v>
      </c>
      <c r="AO241" s="4"/>
      <c r="AP241" s="4"/>
      <c r="AQ241" s="6"/>
    </row>
    <row r="242" spans="1:43" x14ac:dyDescent="0.2">
      <c r="A242" s="1">
        <v>44166</v>
      </c>
      <c r="B242" t="s">
        <v>80</v>
      </c>
      <c r="C242" t="s">
        <v>110</v>
      </c>
      <c r="D242" t="s">
        <v>13</v>
      </c>
      <c r="E242">
        <v>1</v>
      </c>
      <c r="F242">
        <v>1</v>
      </c>
      <c r="G242" t="s">
        <v>60</v>
      </c>
      <c r="H242" t="s">
        <v>61</v>
      </c>
      <c r="I242">
        <v>2.85</v>
      </c>
      <c r="J242">
        <v>50</v>
      </c>
      <c r="K242">
        <v>2980</v>
      </c>
      <c r="L242" t="s">
        <v>62</v>
      </c>
      <c r="M242" t="s">
        <v>63</v>
      </c>
      <c r="N242">
        <v>0.76</v>
      </c>
      <c r="O242">
        <v>14.1</v>
      </c>
      <c r="P242">
        <v>1130</v>
      </c>
      <c r="R242" s="4">
        <v>1</v>
      </c>
      <c r="S242" s="4">
        <v>2</v>
      </c>
      <c r="T242" s="4" t="s">
        <v>234</v>
      </c>
      <c r="U242" s="4">
        <f t="shared" si="26"/>
        <v>2360.2617999999998</v>
      </c>
      <c r="V242" s="4">
        <f t="shared" si="27"/>
        <v>2360.2617999999998</v>
      </c>
      <c r="W242" s="4">
        <f t="shared" si="28"/>
        <v>2360.2617999999998</v>
      </c>
      <c r="AD242" s="4">
        <v>1</v>
      </c>
      <c r="AE242" s="4"/>
      <c r="AF242" s="4">
        <f>(0.6599*O242^2)+(89.7431* O242)-92.2125</f>
        <v>1304.359929</v>
      </c>
      <c r="AG242" s="4">
        <f t="shared" si="24"/>
        <v>1304.359929</v>
      </c>
      <c r="AH242" s="4">
        <f t="shared" si="25"/>
        <v>1304.359929</v>
      </c>
      <c r="AO242" s="4"/>
      <c r="AP242" s="4"/>
      <c r="AQ242" s="6"/>
    </row>
    <row r="243" spans="1:43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  <c r="AP243" s="4"/>
      <c r="AQ243" s="6"/>
    </row>
    <row r="244" spans="1:43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  <c r="AP244" s="4"/>
      <c r="AQ244" s="6"/>
    </row>
    <row r="245" spans="1:43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  <c r="AP245" s="4"/>
      <c r="AQ245" s="6"/>
    </row>
    <row r="246" spans="1:43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  <c r="AP246" s="4"/>
      <c r="AQ246" s="6"/>
    </row>
    <row r="247" spans="1:43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  <c r="AP247" s="4"/>
      <c r="AQ247" s="6"/>
    </row>
    <row r="248" spans="1:43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:43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:43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:43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:43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:43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:43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:43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:43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:41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  <c r="AO257" s="4"/>
    </row>
    <row r="258" spans="1:41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:41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:41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:41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:41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:41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:41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:41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:41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  <c r="AO266" s="4"/>
    </row>
    <row r="267" spans="1:41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:41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  <c r="AO268" s="4"/>
    </row>
    <row r="269" spans="1:41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  <c r="AO269" s="4"/>
    </row>
    <row r="270" spans="1:41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:41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:41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:41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:41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:41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:41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:41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:41" x14ac:dyDescent="0.2">
      <c r="A278" s="1"/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  <c r="AO278" s="4"/>
    </row>
    <row r="279" spans="1:41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:41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:41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:41" x14ac:dyDescent="0.2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  <c r="AO282" s="4"/>
    </row>
    <row r="283" spans="1:41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  <c r="AO283" s="4"/>
    </row>
    <row r="284" spans="1:41" x14ac:dyDescent="0.2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:41" x14ac:dyDescent="0.2">
      <c r="A285" s="1"/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:41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:41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:41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:41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:41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  <c r="AO290" s="4"/>
    </row>
    <row r="291" spans="1:41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:41" x14ac:dyDescent="0.2">
      <c r="A292" s="1"/>
      <c r="R292" s="4"/>
      <c r="S292" s="4"/>
      <c r="T292" s="4"/>
      <c r="U292" s="4"/>
      <c r="V292" s="4"/>
      <c r="W292" s="4"/>
      <c r="X292" s="5"/>
      <c r="Y292" s="5"/>
      <c r="AD292" s="4"/>
      <c r="AE292" s="4"/>
      <c r="AF292" s="4"/>
      <c r="AG292" s="4"/>
      <c r="AH292" s="4"/>
      <c r="AI292" s="5"/>
      <c r="AJ292" s="5"/>
      <c r="AO292" s="4"/>
    </row>
    <row r="293" spans="1:41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:41" x14ac:dyDescent="0.2">
      <c r="A294" s="1"/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  <c r="AO294" s="4"/>
    </row>
    <row r="295" spans="1:41" x14ac:dyDescent="0.2">
      <c r="A295" s="1"/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  <c r="AO295" s="4"/>
    </row>
    <row r="296" spans="1:41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  <c r="AO296" s="4"/>
    </row>
    <row r="297" spans="1:41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  <c r="AO297" s="4"/>
    </row>
    <row r="298" spans="1:41" x14ac:dyDescent="0.2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:41" x14ac:dyDescent="0.2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:41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:41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:41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  <c r="AO302" s="4"/>
    </row>
    <row r="303" spans="1:41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:41" x14ac:dyDescent="0.2">
      <c r="A304" s="1"/>
      <c r="R304" s="4"/>
      <c r="S304" s="4"/>
      <c r="T304" s="4"/>
      <c r="U304" s="4"/>
      <c r="V304" s="4"/>
      <c r="W304" s="4"/>
      <c r="X304" s="5"/>
      <c r="Y304" s="5"/>
      <c r="AD304" s="4"/>
      <c r="AE304" s="4"/>
      <c r="AF304" s="4"/>
      <c r="AG304" s="4"/>
      <c r="AH304" s="4"/>
      <c r="AI304" s="5"/>
      <c r="AJ304" s="5"/>
      <c r="AO304" s="4"/>
    </row>
    <row r="305" spans="1:41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:41" x14ac:dyDescent="0.2">
      <c r="A306" s="1"/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:41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:41" x14ac:dyDescent="0.2">
      <c r="A308" s="1"/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  <c r="AO308" s="4"/>
    </row>
    <row r="309" spans="1:41" x14ac:dyDescent="0.2">
      <c r="A309" s="1"/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  <c r="AO309" s="4"/>
    </row>
    <row r="310" spans="1:41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  <c r="AO310" s="4"/>
    </row>
    <row r="311" spans="1:41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  <c r="AO311" s="4"/>
    </row>
    <row r="312" spans="1:41" x14ac:dyDescent="0.2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:41" x14ac:dyDescent="0.2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:41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  <c r="AO314" s="4"/>
    </row>
    <row r="315" spans="1:41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:41" x14ac:dyDescent="0.2">
      <c r="A316" s="1"/>
      <c r="R316" s="4"/>
      <c r="S316" s="4"/>
      <c r="T316" s="4"/>
      <c r="U316" s="4"/>
      <c r="V316" s="4"/>
      <c r="W316" s="4"/>
      <c r="X316" s="5"/>
      <c r="Y316" s="5"/>
      <c r="AD316" s="4"/>
      <c r="AE316" s="4"/>
      <c r="AF316" s="4"/>
      <c r="AG316" s="4"/>
      <c r="AH316" s="4"/>
      <c r="AI316" s="5"/>
      <c r="AJ316" s="5"/>
      <c r="AO316" s="4"/>
    </row>
    <row r="317" spans="1:41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:41" x14ac:dyDescent="0.2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:41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:41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:41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:41" x14ac:dyDescent="0.2">
      <c r="A322" s="1"/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  <c r="AO322" s="4"/>
    </row>
    <row r="323" spans="1:41" x14ac:dyDescent="0.2">
      <c r="A323" s="1"/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  <c r="AO323" s="4"/>
    </row>
    <row r="324" spans="1:41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:41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:41" x14ac:dyDescent="0.2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:41" x14ac:dyDescent="0.2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:41" x14ac:dyDescent="0.2">
      <c r="A328" s="1"/>
      <c r="R328" s="4"/>
      <c r="S328" s="4"/>
      <c r="T328" s="4"/>
      <c r="U328" s="4"/>
      <c r="V328" s="4"/>
      <c r="W328" s="4"/>
      <c r="X328" s="5"/>
      <c r="Y328" s="5"/>
      <c r="AD328" s="4"/>
      <c r="AE328" s="4"/>
      <c r="AF328" s="4"/>
      <c r="AG328" s="4"/>
      <c r="AH328" s="4"/>
      <c r="AI328" s="5"/>
      <c r="AJ328" s="5"/>
      <c r="AO328" s="4"/>
    </row>
    <row r="329" spans="1:41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:41" x14ac:dyDescent="0.2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  <c r="AO330" s="4"/>
    </row>
    <row r="331" spans="1:41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:41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:41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:41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:41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  <c r="AO335" s="4"/>
    </row>
    <row r="336" spans="1:41" x14ac:dyDescent="0.2">
      <c r="A336" s="1"/>
      <c r="R336" s="4"/>
      <c r="S336" s="4"/>
      <c r="T336" s="4"/>
      <c r="U336" s="4"/>
      <c r="V336" s="4"/>
      <c r="W336" s="4"/>
      <c r="Z336" s="7"/>
      <c r="AA336" s="7"/>
      <c r="AD336" s="4"/>
      <c r="AE336" s="4"/>
      <c r="AF336" s="4"/>
      <c r="AG336" s="4"/>
      <c r="AH336" s="4"/>
      <c r="AK336" s="7"/>
      <c r="AL336" s="7"/>
      <c r="AO336" s="4"/>
    </row>
    <row r="337" spans="1:41" x14ac:dyDescent="0.2">
      <c r="A337" s="1"/>
      <c r="R337" s="4"/>
      <c r="S337" s="4"/>
      <c r="T337" s="4"/>
      <c r="U337" s="4"/>
      <c r="V337" s="4"/>
      <c r="W337" s="4"/>
      <c r="AB337" s="7"/>
      <c r="AC337" s="7"/>
      <c r="AD337" s="4"/>
      <c r="AE337" s="4"/>
      <c r="AF337" s="4"/>
      <c r="AG337" s="4"/>
      <c r="AH337" s="4"/>
      <c r="AM337" s="7"/>
      <c r="AN337" s="7"/>
      <c r="AO337" s="4"/>
    </row>
    <row r="338" spans="1:41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  <c r="AO338" s="4"/>
    </row>
    <row r="339" spans="1:41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  <c r="AO339" s="4"/>
    </row>
    <row r="340" spans="1:41" x14ac:dyDescent="0.2">
      <c r="A340" s="1"/>
      <c r="R340" s="4"/>
      <c r="S340" s="4"/>
      <c r="T340" s="4"/>
      <c r="U340" s="4"/>
      <c r="V340" s="4"/>
      <c r="W340" s="4"/>
      <c r="X340" s="5"/>
      <c r="Y340" s="5"/>
      <c r="AD340" s="4"/>
      <c r="AE340" s="4"/>
      <c r="AF340" s="4"/>
      <c r="AG340" s="4"/>
      <c r="AH340" s="4"/>
      <c r="AI340" s="5"/>
      <c r="AJ340" s="5"/>
      <c r="AO340" s="4"/>
    </row>
    <row r="341" spans="1:41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  <c r="AO341" s="4"/>
    </row>
    <row r="342" spans="1:41" x14ac:dyDescent="0.2">
      <c r="A342" s="1"/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  <c r="AO342" s="4"/>
    </row>
    <row r="343" spans="1:41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  <c r="AO343" s="4"/>
    </row>
    <row r="344" spans="1:41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  <c r="AO344" s="4"/>
    </row>
    <row r="345" spans="1:41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  <c r="AO345" s="4"/>
    </row>
    <row r="346" spans="1:41" x14ac:dyDescent="0.2">
      <c r="A346" s="1"/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  <c r="AO346" s="4"/>
    </row>
    <row r="347" spans="1:41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  <c r="AO347" s="4"/>
    </row>
    <row r="348" spans="1:41" x14ac:dyDescent="0.2">
      <c r="A348" s="1"/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  <c r="AO348" s="4"/>
    </row>
    <row r="349" spans="1:41" x14ac:dyDescent="0.2">
      <c r="A349" s="1"/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  <c r="AO349" s="4"/>
    </row>
    <row r="350" spans="1:41" x14ac:dyDescent="0.2">
      <c r="A350" s="1"/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  <c r="AO350" s="4"/>
    </row>
    <row r="351" spans="1:41" x14ac:dyDescent="0.2">
      <c r="A351" s="1"/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  <c r="AO351" s="4"/>
    </row>
    <row r="352" spans="1:41" x14ac:dyDescent="0.2">
      <c r="A352" s="1"/>
      <c r="R352" s="4"/>
      <c r="S352" s="4"/>
      <c r="T352" s="4"/>
      <c r="U352" s="4"/>
      <c r="V352" s="4"/>
      <c r="W352" s="4"/>
      <c r="AD352" s="4"/>
      <c r="AE352" s="4"/>
      <c r="AF352" s="4"/>
      <c r="AG352" s="4"/>
      <c r="AH352" s="4"/>
      <c r="AO352" s="4"/>
    </row>
    <row r="353" spans="1:41" x14ac:dyDescent="0.2">
      <c r="A353" s="1"/>
      <c r="R353" s="4"/>
      <c r="S353" s="4"/>
      <c r="T353" s="4"/>
      <c r="U353" s="4"/>
      <c r="V353" s="4"/>
      <c r="W353" s="4"/>
      <c r="AD353" s="4"/>
      <c r="AE353" s="4"/>
      <c r="AF353" s="4"/>
      <c r="AG353" s="4"/>
      <c r="AH353" s="4"/>
      <c r="AO353" s="4"/>
    </row>
    <row r="354" spans="1:41" x14ac:dyDescent="0.2">
      <c r="A354" s="1"/>
      <c r="R354" s="4"/>
      <c r="S354" s="4"/>
      <c r="T354" s="4"/>
      <c r="U354" s="4"/>
      <c r="V354" s="4"/>
      <c r="W354" s="4"/>
      <c r="AD354" s="4"/>
      <c r="AE354" s="4"/>
      <c r="AF354" s="4"/>
      <c r="AG354" s="4"/>
      <c r="AH354" s="4"/>
      <c r="AO354" s="4"/>
    </row>
    <row r="355" spans="1:41" x14ac:dyDescent="0.2">
      <c r="A355" s="1"/>
      <c r="R355" s="4"/>
      <c r="S355" s="4"/>
      <c r="T355" s="4"/>
      <c r="U355" s="4"/>
      <c r="V355" s="4"/>
      <c r="W355" s="4"/>
      <c r="AD355" s="4"/>
      <c r="AE355" s="4"/>
      <c r="AF355" s="4"/>
      <c r="AG355" s="4"/>
      <c r="AH355" s="4"/>
      <c r="AO355" s="4"/>
    </row>
    <row r="356" spans="1:41" x14ac:dyDescent="0.2">
      <c r="A356" s="1"/>
      <c r="R356" s="4"/>
      <c r="S356" s="4"/>
      <c r="T356" s="4"/>
      <c r="U356" s="4"/>
      <c r="V356" s="4"/>
      <c r="W356" s="4"/>
      <c r="X356" s="5"/>
      <c r="Y356" s="5"/>
      <c r="AD356" s="4"/>
      <c r="AE356" s="4"/>
      <c r="AF356" s="4"/>
      <c r="AG356" s="4"/>
      <c r="AH356" s="4"/>
      <c r="AI356" s="5"/>
      <c r="AJ356" s="5"/>
      <c r="AO356" s="4"/>
    </row>
    <row r="357" spans="1:41" x14ac:dyDescent="0.2">
      <c r="A357" s="1"/>
      <c r="R357" s="4"/>
      <c r="S357" s="4"/>
      <c r="T357" s="4"/>
      <c r="U357" s="4"/>
      <c r="V357" s="4"/>
      <c r="W357" s="4"/>
      <c r="AD357" s="4"/>
      <c r="AE357" s="4"/>
      <c r="AF357" s="4"/>
      <c r="AG357" s="4"/>
      <c r="AH357" s="4"/>
      <c r="AO357" s="4"/>
    </row>
    <row r="358" spans="1:41" x14ac:dyDescent="0.2">
      <c r="A358" s="1"/>
      <c r="R358" s="4"/>
      <c r="S358" s="4"/>
      <c r="T358" s="4"/>
      <c r="U358" s="4"/>
      <c r="V358" s="4"/>
      <c r="W358" s="4"/>
      <c r="AD358" s="4"/>
      <c r="AE358" s="4"/>
      <c r="AF358" s="4"/>
      <c r="AG358" s="4"/>
      <c r="AH358" s="4"/>
      <c r="AO358" s="4"/>
    </row>
    <row r="359" spans="1:41" x14ac:dyDescent="0.2">
      <c r="A359" s="1"/>
      <c r="R359" s="4"/>
      <c r="S359" s="4"/>
      <c r="T359" s="4"/>
      <c r="U359" s="4"/>
      <c r="V359" s="4"/>
      <c r="W359" s="4"/>
      <c r="AD359" s="4"/>
      <c r="AE359" s="4"/>
      <c r="AF359" s="4"/>
      <c r="AG359" s="4"/>
      <c r="AH359" s="4"/>
      <c r="AO359" s="4"/>
    </row>
    <row r="360" spans="1:41" x14ac:dyDescent="0.2">
      <c r="A360" s="1"/>
      <c r="R360" s="4"/>
      <c r="S360" s="4"/>
      <c r="T360" s="4"/>
      <c r="U360" s="4"/>
      <c r="V360" s="4"/>
      <c r="W360" s="4"/>
      <c r="AD360" s="4"/>
      <c r="AE360" s="4"/>
      <c r="AF360" s="4"/>
      <c r="AG360" s="4"/>
      <c r="AH360" s="4"/>
      <c r="AO360" s="4"/>
    </row>
    <row r="361" spans="1:41" x14ac:dyDescent="0.2">
      <c r="A361" s="1"/>
      <c r="R361" s="4"/>
      <c r="S361" s="4"/>
      <c r="T361" s="4"/>
      <c r="U361" s="4"/>
      <c r="V361" s="4"/>
      <c r="W361" s="4"/>
      <c r="AD361" s="4"/>
      <c r="AE361" s="4"/>
      <c r="AF361" s="4"/>
      <c r="AG361" s="4"/>
      <c r="AH361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61"/>
  <sheetViews>
    <sheetView topLeftCell="A190" zoomScale="180" zoomScaleNormal="85" workbookViewId="0">
      <selection activeCell="A171" sqref="A171:XFD171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5.33203125" customWidth="1"/>
  </cols>
  <sheetData>
    <row r="1" spans="1:70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16</v>
      </c>
      <c r="R1" s="3" t="s">
        <v>34</v>
      </c>
      <c r="S1" s="3" t="s">
        <v>17</v>
      </c>
      <c r="T1" s="3" t="s">
        <v>18</v>
      </c>
      <c r="U1" s="3" t="s">
        <v>35</v>
      </c>
      <c r="V1" s="3" t="s">
        <v>36</v>
      </c>
      <c r="W1" s="3" t="s">
        <v>37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51</v>
      </c>
      <c r="AE1" s="3" t="s">
        <v>18</v>
      </c>
      <c r="AF1" s="3" t="s">
        <v>38</v>
      </c>
      <c r="AG1" s="3" t="s">
        <v>39</v>
      </c>
      <c r="AH1" s="3" t="s">
        <v>40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A2" s="1">
        <v>44166</v>
      </c>
      <c r="B2" t="s">
        <v>77</v>
      </c>
      <c r="C2" t="s">
        <v>78</v>
      </c>
      <c r="D2" t="s">
        <v>79</v>
      </c>
      <c r="E2">
        <v>1</v>
      </c>
      <c r="F2">
        <v>1</v>
      </c>
      <c r="G2" t="s">
        <v>60</v>
      </c>
      <c r="H2" t="s">
        <v>61</v>
      </c>
      <c r="I2">
        <v>5.6300000000000003E-2</v>
      </c>
      <c r="J2">
        <v>0.66200000000000003</v>
      </c>
      <c r="K2">
        <v>0.11899999999999999</v>
      </c>
      <c r="L2" t="s">
        <v>62</v>
      </c>
      <c r="M2" t="s">
        <v>63</v>
      </c>
      <c r="N2">
        <v>9.8000000000000007</v>
      </c>
      <c r="O2">
        <v>41.2</v>
      </c>
      <c r="P2">
        <v>4100</v>
      </c>
      <c r="Q2" s="4"/>
      <c r="R2" s="4">
        <v>1</v>
      </c>
      <c r="S2" s="4">
        <v>1</v>
      </c>
      <c r="T2" s="4"/>
      <c r="U2" s="4">
        <f t="shared" ref="U2:U25" si="0">K2</f>
        <v>0.11899999999999999</v>
      </c>
      <c r="V2" s="4">
        <f>IF(R2=1,U2,(U2-6.8))</f>
        <v>0.11899999999999999</v>
      </c>
      <c r="W2" s="4">
        <f>IF(R2=1,U2,(V2*R2))</f>
        <v>0.11899999999999999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25" si="1">(0.6599*O2^2)+(89.7431* O2)-92.2125</f>
        <v>4725.3438760000008</v>
      </c>
      <c r="AG2" s="4">
        <f>IF(R2=1,AF2,(AF2-379))</f>
        <v>4725.3438760000008</v>
      </c>
      <c r="AH2" s="4">
        <f>IF(R2=1,AF2,(AG2*R2))</f>
        <v>4725.3438760000008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44166</v>
      </c>
      <c r="B3" t="s">
        <v>77</v>
      </c>
      <c r="C3" t="s">
        <v>78</v>
      </c>
      <c r="D3" t="s">
        <v>79</v>
      </c>
      <c r="E3">
        <v>1</v>
      </c>
      <c r="F3">
        <v>1</v>
      </c>
      <c r="G3" t="s">
        <v>60</v>
      </c>
      <c r="H3" t="s">
        <v>61</v>
      </c>
      <c r="I3">
        <v>5.3499999999999999E-2</v>
      </c>
      <c r="J3">
        <v>0.63900000000000001</v>
      </c>
      <c r="K3">
        <v>-0.58499999999999996</v>
      </c>
      <c r="L3" t="s">
        <v>62</v>
      </c>
      <c r="M3" t="s">
        <v>63</v>
      </c>
      <c r="N3">
        <v>1.25</v>
      </c>
      <c r="O3">
        <v>17.3</v>
      </c>
      <c r="P3">
        <v>1690</v>
      </c>
      <c r="Q3" s="4"/>
      <c r="R3" s="4">
        <v>1</v>
      </c>
      <c r="S3" s="4">
        <v>1</v>
      </c>
      <c r="T3" s="4"/>
      <c r="U3" s="4">
        <f t="shared" si="0"/>
        <v>-0.58499999999999996</v>
      </c>
      <c r="V3" s="4">
        <f t="shared" ref="V3:V79" si="2">IF(R3=1,U3,(U3-6.8))</f>
        <v>-0.58499999999999996</v>
      </c>
      <c r="W3" s="4">
        <f t="shared" ref="W3:W79" si="3">IF(R3=1,U3,(V3*R3))</f>
        <v>-0.58499999999999996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1"/>
        <v>1657.844601</v>
      </c>
      <c r="AG3" s="4">
        <f t="shared" ref="AG3:AG79" si="4">IF(R3=1,AF3,(AF3-379))</f>
        <v>1657.844601</v>
      </c>
      <c r="AH3" s="4">
        <f t="shared" ref="AH3:AH79" si="5">IF(R3=1,AF3,(AG3*R3))</f>
        <v>1657.844601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44166</v>
      </c>
      <c r="B4" t="s">
        <v>77</v>
      </c>
      <c r="C4" t="s">
        <v>65</v>
      </c>
      <c r="D4" t="s">
        <v>12</v>
      </c>
      <c r="E4">
        <v>1</v>
      </c>
      <c r="F4">
        <v>1</v>
      </c>
      <c r="G4" t="s">
        <v>60</v>
      </c>
      <c r="H4" t="s">
        <v>61</v>
      </c>
      <c r="I4">
        <v>0.11799999999999999</v>
      </c>
      <c r="J4">
        <v>1.42</v>
      </c>
      <c r="K4">
        <v>23</v>
      </c>
      <c r="L4" t="s">
        <v>62</v>
      </c>
      <c r="M4" t="s">
        <v>63</v>
      </c>
      <c r="N4">
        <v>1.4</v>
      </c>
      <c r="O4">
        <v>23</v>
      </c>
      <c r="P4">
        <v>2280</v>
      </c>
      <c r="Q4" s="4">
        <f>100*O5/O4</f>
        <v>73.478260869565204</v>
      </c>
      <c r="R4" s="4">
        <v>1</v>
      </c>
      <c r="S4" s="4">
        <v>1</v>
      </c>
      <c r="T4" s="4"/>
      <c r="U4" s="4">
        <f t="shared" si="0"/>
        <v>23</v>
      </c>
      <c r="V4" s="4">
        <f t="shared" si="2"/>
        <v>23</v>
      </c>
      <c r="W4" s="4">
        <f t="shared" si="3"/>
        <v>23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1"/>
        <v>2320.9659000000001</v>
      </c>
      <c r="AG4" s="4">
        <f t="shared" si="4"/>
        <v>2320.9659000000001</v>
      </c>
      <c r="AH4" s="4">
        <f t="shared" si="5"/>
        <v>2320.9659000000001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44166</v>
      </c>
      <c r="B5" t="s">
        <v>77</v>
      </c>
      <c r="C5" t="s">
        <v>64</v>
      </c>
      <c r="D5" t="s">
        <v>13</v>
      </c>
      <c r="E5">
        <v>1</v>
      </c>
      <c r="F5">
        <v>1</v>
      </c>
      <c r="G5" t="s">
        <v>60</v>
      </c>
      <c r="H5" t="s">
        <v>61</v>
      </c>
      <c r="I5">
        <v>2.83</v>
      </c>
      <c r="J5">
        <v>48.9</v>
      </c>
      <c r="K5">
        <v>1550</v>
      </c>
      <c r="L5" t="s">
        <v>62</v>
      </c>
      <c r="M5" t="s">
        <v>63</v>
      </c>
      <c r="N5">
        <v>1.02</v>
      </c>
      <c r="O5">
        <v>16.899999999999999</v>
      </c>
      <c r="P5">
        <v>1650</v>
      </c>
      <c r="Q5" s="4"/>
      <c r="R5" s="4">
        <v>1</v>
      </c>
      <c r="S5" s="4">
        <v>1</v>
      </c>
      <c r="T5" s="4"/>
      <c r="U5" s="4">
        <f t="shared" si="0"/>
        <v>1550</v>
      </c>
      <c r="V5" s="4">
        <f t="shared" si="2"/>
        <v>1550</v>
      </c>
      <c r="W5" s="4">
        <f t="shared" si="3"/>
        <v>1550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1"/>
        <v>1612.9199289999997</v>
      </c>
      <c r="AG5" s="4">
        <f t="shared" si="4"/>
        <v>1612.9199289999997</v>
      </c>
      <c r="AH5" s="4">
        <f t="shared" si="5"/>
        <v>1612.9199289999997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44166</v>
      </c>
      <c r="B6" t="s">
        <v>77</v>
      </c>
      <c r="C6" t="s">
        <v>66</v>
      </c>
      <c r="D6" t="s">
        <v>11</v>
      </c>
      <c r="E6">
        <v>1</v>
      </c>
      <c r="F6">
        <v>1</v>
      </c>
      <c r="G6" t="s">
        <v>60</v>
      </c>
      <c r="H6" t="s">
        <v>61</v>
      </c>
      <c r="I6">
        <v>0.11700000000000001</v>
      </c>
      <c r="J6">
        <v>1.43</v>
      </c>
      <c r="K6">
        <v>23.4</v>
      </c>
      <c r="L6" t="s">
        <v>62</v>
      </c>
      <c r="M6" t="s">
        <v>63</v>
      </c>
      <c r="N6">
        <v>5.5999999999999999E-3</v>
      </c>
      <c r="O6">
        <v>3.15E-3</v>
      </c>
      <c r="P6">
        <v>-103</v>
      </c>
      <c r="Q6" s="4"/>
      <c r="R6" s="4">
        <v>1</v>
      </c>
      <c r="S6" s="4">
        <v>1</v>
      </c>
      <c r="T6" s="4"/>
      <c r="U6" s="4">
        <f t="shared" si="0"/>
        <v>23.4</v>
      </c>
      <c r="V6" s="4">
        <f t="shared" si="2"/>
        <v>23.4</v>
      </c>
      <c r="W6" s="4">
        <f t="shared" si="3"/>
        <v>23.4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1"/>
        <v>-91.929802687142256</v>
      </c>
      <c r="AG6" s="4">
        <f t="shared" si="4"/>
        <v>-91.929802687142256</v>
      </c>
      <c r="AH6" s="4">
        <f t="shared" si="5"/>
        <v>-91.929802687142256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44166</v>
      </c>
      <c r="B7" t="s">
        <v>77</v>
      </c>
      <c r="C7" t="s">
        <v>67</v>
      </c>
      <c r="D7" t="s">
        <v>14</v>
      </c>
      <c r="E7">
        <v>1</v>
      </c>
      <c r="F7">
        <v>1</v>
      </c>
      <c r="G7" t="s">
        <v>60</v>
      </c>
      <c r="H7" t="s">
        <v>61</v>
      </c>
      <c r="I7">
        <v>2.5700000000000001E-2</v>
      </c>
      <c r="J7">
        <v>0.44800000000000001</v>
      </c>
      <c r="K7">
        <v>-6.34</v>
      </c>
      <c r="L7" t="s">
        <v>62</v>
      </c>
      <c r="M7" t="s">
        <v>63</v>
      </c>
      <c r="N7">
        <v>-4.5999999999999999E-2</v>
      </c>
      <c r="O7">
        <v>-0.33900000000000002</v>
      </c>
      <c r="P7">
        <v>-139</v>
      </c>
      <c r="Q7" s="4"/>
      <c r="R7" s="4">
        <v>1</v>
      </c>
      <c r="S7" s="4">
        <v>1</v>
      </c>
      <c r="T7" s="4"/>
      <c r="U7" s="4">
        <f t="shared" si="0"/>
        <v>-6.34</v>
      </c>
      <c r="V7" s="4">
        <f t="shared" si="2"/>
        <v>-6.34</v>
      </c>
      <c r="W7" s="4">
        <f t="shared" si="3"/>
        <v>-6.34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1"/>
        <v>-122.55957453210002</v>
      </c>
      <c r="AG7" s="4">
        <f t="shared" si="4"/>
        <v>-122.55957453210002</v>
      </c>
      <c r="AH7" s="4">
        <f t="shared" si="5"/>
        <v>-122.55957453210002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44166</v>
      </c>
      <c r="B8" t="s">
        <v>77</v>
      </c>
      <c r="C8" t="s">
        <v>68</v>
      </c>
      <c r="D8">
        <v>1</v>
      </c>
      <c r="E8">
        <v>1</v>
      </c>
      <c r="F8">
        <v>1</v>
      </c>
      <c r="G8" t="s">
        <v>60</v>
      </c>
      <c r="H8" t="s">
        <v>61</v>
      </c>
      <c r="I8">
        <v>0.308</v>
      </c>
      <c r="J8">
        <v>5.78</v>
      </c>
      <c r="K8">
        <v>150</v>
      </c>
      <c r="L8" t="s">
        <v>62</v>
      </c>
      <c r="M8" t="s">
        <v>63</v>
      </c>
      <c r="N8">
        <v>1.0900000000000001</v>
      </c>
      <c r="O8">
        <v>18.600000000000001</v>
      </c>
      <c r="P8">
        <v>1500</v>
      </c>
      <c r="Q8" s="4"/>
      <c r="R8" s="4">
        <v>1</v>
      </c>
      <c r="S8" s="4">
        <v>1</v>
      </c>
      <c r="T8" s="4"/>
      <c r="U8" s="4">
        <f t="shared" si="0"/>
        <v>150</v>
      </c>
      <c r="V8" s="4">
        <f t="shared" si="2"/>
        <v>150</v>
      </c>
      <c r="W8" s="4">
        <f t="shared" si="3"/>
        <v>150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1"/>
        <v>1805.308164</v>
      </c>
      <c r="AG8" s="4">
        <f t="shared" si="4"/>
        <v>1805.308164</v>
      </c>
      <c r="AH8" s="4">
        <f t="shared" si="5"/>
        <v>1805.308164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44166</v>
      </c>
      <c r="B9" t="s">
        <v>77</v>
      </c>
      <c r="C9" t="s">
        <v>68</v>
      </c>
      <c r="D9">
        <v>1</v>
      </c>
      <c r="E9">
        <v>1</v>
      </c>
      <c r="F9">
        <v>1</v>
      </c>
      <c r="G9" t="s">
        <v>60</v>
      </c>
      <c r="H9" t="s">
        <v>61</v>
      </c>
      <c r="I9">
        <v>0.30299999999999999</v>
      </c>
      <c r="J9">
        <v>5.67</v>
      </c>
      <c r="K9">
        <v>150</v>
      </c>
      <c r="L9" t="s">
        <v>62</v>
      </c>
      <c r="M9" t="s">
        <v>63</v>
      </c>
      <c r="N9">
        <v>1.07</v>
      </c>
      <c r="O9">
        <v>18.399999999999999</v>
      </c>
      <c r="P9">
        <v>1500</v>
      </c>
      <c r="Q9" s="4"/>
      <c r="R9" s="4">
        <v>1</v>
      </c>
      <c r="S9" s="4">
        <v>1</v>
      </c>
      <c r="T9" s="4"/>
      <c r="U9" s="4">
        <f t="shared" si="0"/>
        <v>150</v>
      </c>
      <c r="V9" s="4">
        <f t="shared" si="2"/>
        <v>150</v>
      </c>
      <c r="W9" s="4">
        <f t="shared" si="3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1"/>
        <v>1782.4762839999996</v>
      </c>
      <c r="AG9" s="4">
        <f t="shared" si="4"/>
        <v>1782.4762839999996</v>
      </c>
      <c r="AH9" s="4">
        <f t="shared" si="5"/>
        <v>1782.4762839999996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44166</v>
      </c>
      <c r="B10" t="s">
        <v>77</v>
      </c>
      <c r="C10" t="s">
        <v>69</v>
      </c>
      <c r="D10">
        <v>3</v>
      </c>
      <c r="E10">
        <v>1</v>
      </c>
      <c r="F10">
        <v>1</v>
      </c>
      <c r="G10" t="s">
        <v>60</v>
      </c>
      <c r="H10" t="s">
        <v>61</v>
      </c>
      <c r="I10">
        <v>0.20899999999999999</v>
      </c>
      <c r="J10">
        <v>4.0599999999999996</v>
      </c>
      <c r="K10">
        <v>100</v>
      </c>
      <c r="L10" t="s">
        <v>62</v>
      </c>
      <c r="M10" t="s">
        <v>63</v>
      </c>
      <c r="N10">
        <v>0.72199999999999998</v>
      </c>
      <c r="O10">
        <v>12.5</v>
      </c>
      <c r="P10">
        <v>1000</v>
      </c>
      <c r="Q10" s="4"/>
      <c r="R10" s="4">
        <v>1</v>
      </c>
      <c r="S10" s="4">
        <v>1</v>
      </c>
      <c r="T10" s="4"/>
      <c r="U10" s="4">
        <f t="shared" si="0"/>
        <v>100</v>
      </c>
      <c r="V10" s="4">
        <f t="shared" si="2"/>
        <v>100</v>
      </c>
      <c r="W10" s="4">
        <f t="shared" si="3"/>
        <v>100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1"/>
        <v>1132.6856249999998</v>
      </c>
      <c r="AG10" s="4">
        <f t="shared" si="4"/>
        <v>1132.6856249999998</v>
      </c>
      <c r="AH10" s="4">
        <f t="shared" si="5"/>
        <v>1132.6856249999998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44166</v>
      </c>
      <c r="B11" t="s">
        <v>77</v>
      </c>
      <c r="C11" t="s">
        <v>69</v>
      </c>
      <c r="D11">
        <v>3</v>
      </c>
      <c r="E11">
        <v>1</v>
      </c>
      <c r="F11">
        <v>1</v>
      </c>
      <c r="G11" t="s">
        <v>60</v>
      </c>
      <c r="H11" t="s">
        <v>61</v>
      </c>
      <c r="I11">
        <v>0.20699999999999999</v>
      </c>
      <c r="J11">
        <v>4.04</v>
      </c>
      <c r="K11">
        <v>100</v>
      </c>
      <c r="L11" t="s">
        <v>62</v>
      </c>
      <c r="M11" t="s">
        <v>63</v>
      </c>
      <c r="N11">
        <v>0.79400000000000004</v>
      </c>
      <c r="O11">
        <v>12.6</v>
      </c>
      <c r="P11">
        <v>1000</v>
      </c>
      <c r="Q11" s="4"/>
      <c r="R11" s="4">
        <v>1</v>
      </c>
      <c r="S11" s="4">
        <v>1</v>
      </c>
      <c r="T11" s="4"/>
      <c r="U11" s="4">
        <f t="shared" si="0"/>
        <v>100</v>
      </c>
      <c r="V11" s="4">
        <f t="shared" si="2"/>
        <v>100</v>
      </c>
      <c r="W11" s="4">
        <f t="shared" si="3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1"/>
        <v>1143.316284</v>
      </c>
      <c r="AG11" s="4">
        <f t="shared" si="4"/>
        <v>1143.316284</v>
      </c>
      <c r="AH11" s="4">
        <f t="shared" si="5"/>
        <v>1143.316284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44166</v>
      </c>
      <c r="B12" t="s">
        <v>77</v>
      </c>
      <c r="C12" t="s">
        <v>70</v>
      </c>
      <c r="D12">
        <v>5</v>
      </c>
      <c r="E12">
        <v>1</v>
      </c>
      <c r="F12">
        <v>1</v>
      </c>
      <c r="G12" t="s">
        <v>60</v>
      </c>
      <c r="H12" t="s">
        <v>61</v>
      </c>
      <c r="I12">
        <v>0.114</v>
      </c>
      <c r="J12">
        <v>2.37</v>
      </c>
      <c r="K12">
        <v>50</v>
      </c>
      <c r="L12" t="s">
        <v>62</v>
      </c>
      <c r="M12" t="s">
        <v>63</v>
      </c>
      <c r="N12">
        <v>0.38300000000000001</v>
      </c>
      <c r="O12">
        <v>6.76</v>
      </c>
      <c r="P12">
        <v>500</v>
      </c>
      <c r="Q12" s="4"/>
      <c r="R12" s="4">
        <v>1</v>
      </c>
      <c r="S12" s="4">
        <v>1</v>
      </c>
      <c r="T12" s="4"/>
      <c r="U12" s="4">
        <f t="shared" si="0"/>
        <v>50</v>
      </c>
      <c r="V12" s="4">
        <f t="shared" si="2"/>
        <v>50</v>
      </c>
      <c r="W12" s="4">
        <f t="shared" si="3"/>
        <v>50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1"/>
        <v>544.60670224</v>
      </c>
      <c r="AG12" s="4">
        <f t="shared" si="4"/>
        <v>544.60670224</v>
      </c>
      <c r="AH12" s="4">
        <f t="shared" si="5"/>
        <v>544.60670224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44166</v>
      </c>
      <c r="B13" t="s">
        <v>77</v>
      </c>
      <c r="C13" t="s">
        <v>70</v>
      </c>
      <c r="D13">
        <v>5</v>
      </c>
      <c r="E13">
        <v>1</v>
      </c>
      <c r="F13">
        <v>1</v>
      </c>
      <c r="G13" t="s">
        <v>60</v>
      </c>
      <c r="H13" t="s">
        <v>61</v>
      </c>
      <c r="I13">
        <v>0.114</v>
      </c>
      <c r="J13">
        <v>2.39</v>
      </c>
      <c r="K13">
        <v>50</v>
      </c>
      <c r="L13" t="s">
        <v>62</v>
      </c>
      <c r="M13" t="s">
        <v>63</v>
      </c>
      <c r="N13">
        <v>0.376</v>
      </c>
      <c r="O13">
        <v>6.74</v>
      </c>
      <c r="P13">
        <v>500</v>
      </c>
      <c r="Q13" s="4"/>
      <c r="R13" s="4">
        <v>1</v>
      </c>
      <c r="S13" s="4">
        <v>1</v>
      </c>
      <c r="T13" s="4"/>
      <c r="U13" s="4">
        <f t="shared" si="0"/>
        <v>50</v>
      </c>
      <c r="V13" s="4">
        <f t="shared" si="2"/>
        <v>50</v>
      </c>
      <c r="W13" s="4">
        <f t="shared" si="3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1"/>
        <v>542.63366724000014</v>
      </c>
      <c r="AG13" s="4">
        <f t="shared" si="4"/>
        <v>542.63366724000014</v>
      </c>
      <c r="AH13" s="4">
        <f t="shared" si="5"/>
        <v>542.63366724000014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44166</v>
      </c>
      <c r="B14" t="s">
        <v>77</v>
      </c>
      <c r="C14" t="s">
        <v>71</v>
      </c>
      <c r="D14">
        <v>7</v>
      </c>
      <c r="E14">
        <v>1</v>
      </c>
      <c r="F14">
        <v>1</v>
      </c>
      <c r="G14" t="s">
        <v>60</v>
      </c>
      <c r="H14" t="s">
        <v>61</v>
      </c>
      <c r="I14">
        <v>6.7500000000000004E-2</v>
      </c>
      <c r="J14">
        <v>1.5</v>
      </c>
      <c r="K14">
        <v>25</v>
      </c>
      <c r="L14" t="s">
        <v>62</v>
      </c>
      <c r="M14" t="s">
        <v>63</v>
      </c>
      <c r="N14">
        <v>0.20899999999999999</v>
      </c>
      <c r="O14">
        <v>3.84</v>
      </c>
      <c r="P14">
        <v>250</v>
      </c>
      <c r="Q14" s="4"/>
      <c r="R14" s="4">
        <v>1</v>
      </c>
      <c r="S14" s="4">
        <v>1</v>
      </c>
      <c r="T14" s="4"/>
      <c r="U14" s="4">
        <f t="shared" si="0"/>
        <v>25</v>
      </c>
      <c r="V14" s="4">
        <f t="shared" si="2"/>
        <v>25</v>
      </c>
      <c r="W14" s="4">
        <f t="shared" si="3"/>
        <v>25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1"/>
        <v>262.13162543999999</v>
      </c>
      <c r="AG14" s="4">
        <f t="shared" si="4"/>
        <v>262.13162543999999</v>
      </c>
      <c r="AH14" s="4">
        <f t="shared" si="5"/>
        <v>262.13162543999999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44166</v>
      </c>
      <c r="B15" t="s">
        <v>77</v>
      </c>
      <c r="C15" t="s">
        <v>71</v>
      </c>
      <c r="D15">
        <v>7</v>
      </c>
      <c r="E15">
        <v>1</v>
      </c>
      <c r="F15">
        <v>1</v>
      </c>
      <c r="G15" t="s">
        <v>60</v>
      </c>
      <c r="H15" t="s">
        <v>61</v>
      </c>
      <c r="I15">
        <v>6.6799999999999998E-2</v>
      </c>
      <c r="J15">
        <v>1.49</v>
      </c>
      <c r="K15">
        <v>25</v>
      </c>
      <c r="L15" t="s">
        <v>62</v>
      </c>
      <c r="M15" t="s">
        <v>63</v>
      </c>
      <c r="N15">
        <v>0.20300000000000001</v>
      </c>
      <c r="O15">
        <v>3.69</v>
      </c>
      <c r="P15">
        <v>250</v>
      </c>
      <c r="Q15" s="4"/>
      <c r="R15" s="4">
        <v>1</v>
      </c>
      <c r="S15" s="4">
        <v>1</v>
      </c>
      <c r="T15" s="4"/>
      <c r="U15" s="4">
        <f t="shared" si="0"/>
        <v>25</v>
      </c>
      <c r="V15" s="4">
        <f t="shared" si="2"/>
        <v>25</v>
      </c>
      <c r="W15" s="4">
        <f t="shared" si="3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1"/>
        <v>247.92480338999999</v>
      </c>
      <c r="AG15" s="4">
        <f t="shared" si="4"/>
        <v>247.92480338999999</v>
      </c>
      <c r="AH15" s="4">
        <f t="shared" si="5"/>
        <v>247.92480338999999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44166</v>
      </c>
      <c r="B16" t="s">
        <v>77</v>
      </c>
      <c r="C16" t="s">
        <v>72</v>
      </c>
      <c r="D16">
        <v>9</v>
      </c>
      <c r="E16">
        <v>1</v>
      </c>
      <c r="F16">
        <v>1</v>
      </c>
      <c r="G16" t="s">
        <v>60</v>
      </c>
      <c r="H16" t="s">
        <v>61</v>
      </c>
      <c r="I16">
        <v>4.36E-2</v>
      </c>
      <c r="J16">
        <v>0.98699999999999999</v>
      </c>
      <c r="K16">
        <v>10</v>
      </c>
      <c r="L16" t="s">
        <v>62</v>
      </c>
      <c r="M16" t="s">
        <v>63</v>
      </c>
      <c r="N16">
        <v>0.12</v>
      </c>
      <c r="O16">
        <v>2.23</v>
      </c>
      <c r="P16">
        <v>100</v>
      </c>
      <c r="Q16" s="4"/>
      <c r="R16" s="4">
        <v>1</v>
      </c>
      <c r="S16" s="4">
        <v>1</v>
      </c>
      <c r="T16" s="4"/>
      <c r="U16" s="4">
        <f t="shared" si="0"/>
        <v>10</v>
      </c>
      <c r="V16" s="4">
        <f t="shared" si="2"/>
        <v>10</v>
      </c>
      <c r="W16" s="4">
        <f t="shared" si="3"/>
        <v>10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1"/>
        <v>111.19622971000001</v>
      </c>
      <c r="AG16" s="4">
        <f t="shared" si="4"/>
        <v>111.19622971000001</v>
      </c>
      <c r="AH16" s="4">
        <f t="shared" si="5"/>
        <v>111.19622971000001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44166</v>
      </c>
      <c r="B17" t="s">
        <v>77</v>
      </c>
      <c r="C17" t="s">
        <v>72</v>
      </c>
      <c r="D17">
        <v>9</v>
      </c>
      <c r="E17">
        <v>1</v>
      </c>
      <c r="F17">
        <v>1</v>
      </c>
      <c r="G17" t="s">
        <v>60</v>
      </c>
      <c r="H17" t="s">
        <v>61</v>
      </c>
      <c r="I17">
        <v>4.4699999999999997E-2</v>
      </c>
      <c r="J17">
        <v>1.02</v>
      </c>
      <c r="K17">
        <v>10</v>
      </c>
      <c r="L17" t="s">
        <v>62</v>
      </c>
      <c r="M17" t="s">
        <v>63</v>
      </c>
      <c r="N17">
        <v>0.123</v>
      </c>
      <c r="O17">
        <v>2.2599999999999998</v>
      </c>
      <c r="P17">
        <v>100</v>
      </c>
      <c r="Q17" s="4"/>
      <c r="R17" s="4">
        <v>1</v>
      </c>
      <c r="S17" s="4">
        <v>1</v>
      </c>
      <c r="T17" s="4"/>
      <c r="U17" s="4">
        <f t="shared" si="0"/>
        <v>10</v>
      </c>
      <c r="V17" s="4">
        <f t="shared" si="2"/>
        <v>10</v>
      </c>
      <c r="W17" s="4">
        <f t="shared" si="3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1"/>
        <v>113.97741123999998</v>
      </c>
      <c r="AG17" s="4">
        <f t="shared" si="4"/>
        <v>113.97741123999998</v>
      </c>
      <c r="AH17" s="4">
        <f t="shared" si="5"/>
        <v>113.97741123999998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44166</v>
      </c>
      <c r="B18" t="s">
        <v>77</v>
      </c>
      <c r="C18" t="s">
        <v>73</v>
      </c>
      <c r="D18">
        <v>11</v>
      </c>
      <c r="E18">
        <v>1</v>
      </c>
      <c r="F18">
        <v>1</v>
      </c>
      <c r="G18" t="s">
        <v>60</v>
      </c>
      <c r="H18" t="s">
        <v>61</v>
      </c>
      <c r="I18">
        <v>3.7100000000000001E-2</v>
      </c>
      <c r="J18">
        <v>0.82799999999999996</v>
      </c>
      <c r="K18">
        <v>5</v>
      </c>
      <c r="L18" t="s">
        <v>62</v>
      </c>
      <c r="M18" t="s">
        <v>63</v>
      </c>
      <c r="N18">
        <v>8.4900000000000003E-2</v>
      </c>
      <c r="O18">
        <v>1.59</v>
      </c>
      <c r="P18">
        <v>50</v>
      </c>
      <c r="Q18" s="4"/>
      <c r="R18" s="4">
        <v>1</v>
      </c>
      <c r="S18" s="4">
        <v>1</v>
      </c>
      <c r="T18" s="4"/>
      <c r="U18" s="4">
        <f t="shared" si="0"/>
        <v>5</v>
      </c>
      <c r="V18" s="4">
        <f t="shared" si="2"/>
        <v>5</v>
      </c>
      <c r="W18" s="4">
        <f t="shared" si="3"/>
        <v>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1"/>
        <v>52.147322190000011</v>
      </c>
      <c r="AG18" s="4">
        <f t="shared" si="4"/>
        <v>52.147322190000011</v>
      </c>
      <c r="AH18" s="4">
        <f t="shared" si="5"/>
        <v>52.147322190000011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44166</v>
      </c>
      <c r="B19" t="s">
        <v>77</v>
      </c>
      <c r="C19" t="s">
        <v>73</v>
      </c>
      <c r="D19">
        <v>11</v>
      </c>
      <c r="E19">
        <v>1</v>
      </c>
      <c r="F19">
        <v>1</v>
      </c>
      <c r="G19" t="s">
        <v>60</v>
      </c>
      <c r="H19" t="s">
        <v>61</v>
      </c>
      <c r="I19">
        <v>4.3700000000000003E-2</v>
      </c>
      <c r="J19">
        <v>0.80900000000000005</v>
      </c>
      <c r="K19">
        <v>5</v>
      </c>
      <c r="L19" t="s">
        <v>62</v>
      </c>
      <c r="M19" t="s">
        <v>63</v>
      </c>
      <c r="N19">
        <v>9.1600000000000001E-2</v>
      </c>
      <c r="O19">
        <v>1.65</v>
      </c>
      <c r="P19">
        <v>50</v>
      </c>
      <c r="Q19" s="4"/>
      <c r="R19" s="4">
        <v>1</v>
      </c>
      <c r="S19" s="4">
        <v>1</v>
      </c>
      <c r="T19" s="4"/>
      <c r="U19" s="4">
        <f t="shared" si="0"/>
        <v>5</v>
      </c>
      <c r="V19" s="4">
        <f t="shared" si="2"/>
        <v>5</v>
      </c>
      <c r="W19" s="4">
        <f t="shared" si="3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1"/>
        <v>57.660192749999993</v>
      </c>
      <c r="AG19" s="4">
        <f t="shared" si="4"/>
        <v>57.660192749999993</v>
      </c>
      <c r="AH19" s="4">
        <f t="shared" si="5"/>
        <v>57.660192749999993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44166</v>
      </c>
      <c r="B20" t="s">
        <v>77</v>
      </c>
      <c r="C20" t="s">
        <v>74</v>
      </c>
      <c r="D20">
        <v>13</v>
      </c>
      <c r="E20">
        <v>1</v>
      </c>
      <c r="F20">
        <v>1</v>
      </c>
      <c r="G20" t="s">
        <v>60</v>
      </c>
      <c r="H20" t="s">
        <v>61</v>
      </c>
      <c r="I20">
        <v>3.1699999999999999E-2</v>
      </c>
      <c r="J20">
        <v>0.65</v>
      </c>
      <c r="K20">
        <v>2.5</v>
      </c>
      <c r="L20" t="s">
        <v>62</v>
      </c>
      <c r="M20" t="s">
        <v>63</v>
      </c>
      <c r="N20">
        <v>6.5799999999999997E-2</v>
      </c>
      <c r="O20">
        <v>1.26</v>
      </c>
      <c r="P20">
        <v>25</v>
      </c>
      <c r="Q20" s="4"/>
      <c r="R20" s="4">
        <v>1</v>
      </c>
      <c r="S20" s="4">
        <v>1</v>
      </c>
      <c r="T20" s="4"/>
      <c r="U20" s="4">
        <f t="shared" si="0"/>
        <v>2.5</v>
      </c>
      <c r="V20" s="4">
        <f t="shared" si="2"/>
        <v>2.5</v>
      </c>
      <c r="W20" s="4">
        <f t="shared" si="3"/>
        <v>2.5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1"/>
        <v>21.911463240000003</v>
      </c>
      <c r="AG20" s="4">
        <f t="shared" si="4"/>
        <v>21.911463240000003</v>
      </c>
      <c r="AH20" s="4">
        <f t="shared" si="5"/>
        <v>21.911463240000003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44166</v>
      </c>
      <c r="B21" t="s">
        <v>77</v>
      </c>
      <c r="C21" t="s">
        <v>74</v>
      </c>
      <c r="D21">
        <v>13</v>
      </c>
      <c r="E21">
        <v>1</v>
      </c>
      <c r="F21">
        <v>1</v>
      </c>
      <c r="G21" t="s">
        <v>60</v>
      </c>
      <c r="H21" t="s">
        <v>61</v>
      </c>
      <c r="I21">
        <v>3.2399999999999998E-2</v>
      </c>
      <c r="J21">
        <v>0.65300000000000002</v>
      </c>
      <c r="K21">
        <v>2.5</v>
      </c>
      <c r="L21" t="s">
        <v>62</v>
      </c>
      <c r="M21" t="s">
        <v>63</v>
      </c>
      <c r="N21">
        <v>6.6600000000000006E-2</v>
      </c>
      <c r="O21">
        <v>1.31</v>
      </c>
      <c r="P21">
        <v>25</v>
      </c>
      <c r="Q21" s="4"/>
      <c r="R21" s="4">
        <v>1</v>
      </c>
      <c r="S21" s="4">
        <v>1</v>
      </c>
      <c r="T21" s="4"/>
      <c r="U21" s="4">
        <f t="shared" si="0"/>
        <v>2.5</v>
      </c>
      <c r="V21" s="4">
        <f t="shared" si="2"/>
        <v>2.5</v>
      </c>
      <c r="W21" s="4">
        <f t="shared" si="3"/>
        <v>2.5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1"/>
        <v>26.483415390000005</v>
      </c>
      <c r="AG21" s="4">
        <f t="shared" si="4"/>
        <v>26.483415390000005</v>
      </c>
      <c r="AH21" s="4">
        <f t="shared" si="5"/>
        <v>26.483415390000005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44166</v>
      </c>
      <c r="B22" t="s">
        <v>77</v>
      </c>
      <c r="C22" t="s">
        <v>15</v>
      </c>
      <c r="D22">
        <v>15</v>
      </c>
      <c r="E22">
        <v>1</v>
      </c>
      <c r="F22">
        <v>1</v>
      </c>
      <c r="G22" t="s">
        <v>60</v>
      </c>
      <c r="H22" t="s">
        <v>61</v>
      </c>
      <c r="I22">
        <v>3.3500000000000002E-2</v>
      </c>
      <c r="J22">
        <v>0.621</v>
      </c>
      <c r="K22">
        <v>0</v>
      </c>
      <c r="L22" t="s">
        <v>62</v>
      </c>
      <c r="M22" t="s">
        <v>63</v>
      </c>
      <c r="N22">
        <v>6.2300000000000001E-2</v>
      </c>
      <c r="O22">
        <v>1.05</v>
      </c>
      <c r="P22">
        <v>0</v>
      </c>
      <c r="Q22" s="4"/>
      <c r="R22" s="4">
        <v>1</v>
      </c>
      <c r="S22" s="4">
        <v>1</v>
      </c>
      <c r="T22" s="4"/>
      <c r="U22" s="4">
        <f t="shared" si="0"/>
        <v>0</v>
      </c>
      <c r="V22" s="4">
        <f t="shared" si="2"/>
        <v>0</v>
      </c>
      <c r="W22" s="4">
        <f t="shared" si="3"/>
        <v>0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1"/>
        <v>2.7452947499999993</v>
      </c>
      <c r="AG22" s="4">
        <f t="shared" si="4"/>
        <v>2.7452947499999993</v>
      </c>
      <c r="AH22" s="4">
        <f t="shared" si="5"/>
        <v>2.7452947499999993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44166</v>
      </c>
      <c r="B23" t="s">
        <v>77</v>
      </c>
      <c r="C23" t="s">
        <v>15</v>
      </c>
      <c r="D23">
        <v>15</v>
      </c>
      <c r="E23">
        <v>1</v>
      </c>
      <c r="F23">
        <v>1</v>
      </c>
      <c r="G23" t="s">
        <v>60</v>
      </c>
      <c r="H23" t="s">
        <v>61</v>
      </c>
      <c r="I23">
        <v>3.1600000000000003E-2</v>
      </c>
      <c r="J23">
        <v>0.56399999999999995</v>
      </c>
      <c r="K23">
        <v>0</v>
      </c>
      <c r="L23" t="s">
        <v>62</v>
      </c>
      <c r="M23" t="s">
        <v>63</v>
      </c>
      <c r="N23">
        <v>6.2899999999999998E-2</v>
      </c>
      <c r="O23">
        <v>1.2</v>
      </c>
      <c r="P23">
        <v>0</v>
      </c>
      <c r="Q23" s="4"/>
      <c r="R23" s="4">
        <v>1</v>
      </c>
      <c r="S23" s="4">
        <v>1</v>
      </c>
      <c r="T23" s="4"/>
      <c r="U23" s="4">
        <f t="shared" si="0"/>
        <v>0</v>
      </c>
      <c r="V23" s="4">
        <f t="shared" si="2"/>
        <v>0</v>
      </c>
      <c r="W23" s="4">
        <f t="shared" si="3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1"/>
        <v>16.42947599999998</v>
      </c>
      <c r="AG23" s="4">
        <f t="shared" si="4"/>
        <v>16.42947599999998</v>
      </c>
      <c r="AH23" s="4">
        <f t="shared" si="5"/>
        <v>16.42947599999998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44166</v>
      </c>
      <c r="B24" t="s">
        <v>77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0.11799999999999999</v>
      </c>
      <c r="J24">
        <v>1.41</v>
      </c>
      <c r="K24">
        <v>21.8</v>
      </c>
      <c r="L24" t="s">
        <v>62</v>
      </c>
      <c r="M24" t="s">
        <v>63</v>
      </c>
      <c r="N24">
        <v>1.36</v>
      </c>
      <c r="O24">
        <v>23.1</v>
      </c>
      <c r="P24">
        <v>1870</v>
      </c>
      <c r="Q24" s="4"/>
      <c r="R24" s="4">
        <v>1</v>
      </c>
      <c r="S24" s="4">
        <v>1</v>
      </c>
      <c r="T24" s="4"/>
      <c r="U24" s="4">
        <f t="shared" si="0"/>
        <v>21.8</v>
      </c>
      <c r="V24" s="4">
        <f t="shared" si="2"/>
        <v>21.8</v>
      </c>
      <c r="W24" s="4">
        <f t="shared" si="3"/>
        <v>21.8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1"/>
        <v>2332.9823489999999</v>
      </c>
      <c r="AG24" s="4">
        <f t="shared" si="4"/>
        <v>2332.9823489999999</v>
      </c>
      <c r="AH24" s="4">
        <f t="shared" si="5"/>
        <v>2332.9823489999999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44166</v>
      </c>
      <c r="B25" t="s">
        <v>77</v>
      </c>
      <c r="C25" t="s">
        <v>64</v>
      </c>
      <c r="D25" t="s">
        <v>13</v>
      </c>
      <c r="E25">
        <v>1</v>
      </c>
      <c r="F25">
        <v>1</v>
      </c>
      <c r="G25" t="s">
        <v>60</v>
      </c>
      <c r="H25" t="s">
        <v>61</v>
      </c>
      <c r="I25">
        <v>2.84</v>
      </c>
      <c r="J25">
        <v>49.5</v>
      </c>
      <c r="K25">
        <v>2930</v>
      </c>
      <c r="L25" t="s">
        <v>62</v>
      </c>
      <c r="M25" t="s">
        <v>63</v>
      </c>
      <c r="N25">
        <v>0.93700000000000006</v>
      </c>
      <c r="O25">
        <v>16.8</v>
      </c>
      <c r="P25">
        <v>1360</v>
      </c>
      <c r="Q25" s="4"/>
      <c r="R25" s="4">
        <v>1</v>
      </c>
      <c r="S25" s="4">
        <v>1</v>
      </c>
      <c r="T25" s="4"/>
      <c r="U25" s="4">
        <f t="shared" si="0"/>
        <v>2930</v>
      </c>
      <c r="V25" s="4">
        <f t="shared" si="2"/>
        <v>2930</v>
      </c>
      <c r="W25" s="4">
        <f t="shared" si="3"/>
        <v>2930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1"/>
        <v>1601.7217559999999</v>
      </c>
      <c r="AG25" s="4">
        <f t="shared" si="4"/>
        <v>1601.7217559999999</v>
      </c>
      <c r="AH25" s="4">
        <f t="shared" si="5"/>
        <v>1601.7217559999999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/>
      <c r="Q26" s="4"/>
      <c r="R26" s="4"/>
      <c r="S26" s="4"/>
      <c r="T26" s="4"/>
      <c r="U26" s="4"/>
      <c r="V26" s="4"/>
      <c r="W26" s="4"/>
      <c r="X26" s="5"/>
      <c r="Y26" s="5"/>
      <c r="Z26" s="4"/>
      <c r="AA26" s="4"/>
      <c r="AB26" s="5"/>
      <c r="AC26" s="5"/>
      <c r="AD26" s="4"/>
      <c r="AE26" s="4"/>
      <c r="AF26" s="4"/>
      <c r="AG26" s="4"/>
      <c r="AH26" s="4"/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/>
      <c r="Q27" s="4"/>
      <c r="R27" s="4"/>
      <c r="S27" s="4"/>
      <c r="T27" s="4"/>
      <c r="U27" s="4"/>
      <c r="V27" s="4"/>
      <c r="W27" s="4"/>
      <c r="X27" s="5"/>
      <c r="Y27" s="5"/>
      <c r="Z27" s="4"/>
      <c r="AA27" s="4"/>
      <c r="AB27" s="4"/>
      <c r="AC27" s="4"/>
      <c r="AD27" s="4"/>
      <c r="AE27" s="4"/>
      <c r="AF27" s="4"/>
      <c r="AG27" s="4"/>
      <c r="AH27" s="4"/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5"/>
      <c r="AC28" s="5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5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5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/>
      <c r="AC31" s="5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5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5"/>
      <c r="AC33" s="5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5"/>
      <c r="AC34" s="5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5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5"/>
      <c r="AC37" s="5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5"/>
      <c r="AC39" s="5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5"/>
      <c r="AC40" s="5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44166</v>
      </c>
      <c r="B41" t="s">
        <v>80</v>
      </c>
      <c r="C41" t="s">
        <v>65</v>
      </c>
      <c r="D41" t="s">
        <v>12</v>
      </c>
      <c r="E41">
        <v>1</v>
      </c>
      <c r="F41">
        <v>1</v>
      </c>
      <c r="G41" t="s">
        <v>60</v>
      </c>
      <c r="H41" t="s">
        <v>61</v>
      </c>
      <c r="I41">
        <v>0.11899999999999999</v>
      </c>
      <c r="J41">
        <v>1.43</v>
      </c>
      <c r="K41">
        <v>22.5</v>
      </c>
      <c r="L41" t="s">
        <v>62</v>
      </c>
      <c r="M41" t="s">
        <v>63</v>
      </c>
      <c r="N41">
        <v>1.08</v>
      </c>
      <c r="O41">
        <v>18.600000000000001</v>
      </c>
      <c r="P41">
        <v>1510</v>
      </c>
      <c r="Q41" s="4">
        <f>100*O42/O41</f>
        <v>83.870967741935473</v>
      </c>
      <c r="R41" s="4">
        <v>1</v>
      </c>
      <c r="S41" s="4">
        <v>2</v>
      </c>
      <c r="T41" s="4" t="s">
        <v>234</v>
      </c>
      <c r="U41" s="4">
        <f t="shared" ref="U41:U48" si="6">(0.3705*J41^2)+(28.929*J41)-12.4382</f>
        <v>29.687905449999995</v>
      </c>
      <c r="V41" s="4">
        <f t="shared" ref="V41:V42" si="7">IF(R41=1,U41,(U41-6.8))</f>
        <v>29.687905449999995</v>
      </c>
      <c r="W41" s="4">
        <f t="shared" ref="W41:W42" si="8">IF(R41=1,U41,(V41*R41))</f>
        <v>29.687905449999995</v>
      </c>
      <c r="X41" s="5"/>
      <c r="Y41" s="5"/>
      <c r="Z41" s="4"/>
      <c r="AA41" s="4"/>
      <c r="AB41" s="5"/>
      <c r="AC41" s="5"/>
      <c r="AD41" s="4">
        <v>1</v>
      </c>
      <c r="AE41" s="4"/>
      <c r="AF41" s="4">
        <f>(0.6599*O41^2)+(89.7431* O41)-92.2125</f>
        <v>1805.308164</v>
      </c>
      <c r="AG41" s="4">
        <f t="shared" ref="AG41:AG42" si="9">IF(R41=1,AF41,(AF41-379))</f>
        <v>1805.308164</v>
      </c>
      <c r="AH41" s="4">
        <f t="shared" ref="AH41:AH42" si="10">IF(R41=1,AF41,(AG41*R41))</f>
        <v>1805.308164</v>
      </c>
      <c r="AI41" s="5"/>
      <c r="AJ41" s="5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44166</v>
      </c>
      <c r="B42" t="s">
        <v>80</v>
      </c>
      <c r="C42" t="s">
        <v>64</v>
      </c>
      <c r="D42" t="s">
        <v>13</v>
      </c>
      <c r="E42">
        <v>1</v>
      </c>
      <c r="F42">
        <v>1</v>
      </c>
      <c r="G42" t="s">
        <v>60</v>
      </c>
      <c r="H42" t="s">
        <v>61</v>
      </c>
      <c r="I42">
        <v>2.82</v>
      </c>
      <c r="J42">
        <v>49.1</v>
      </c>
      <c r="K42">
        <v>2890</v>
      </c>
      <c r="L42" t="s">
        <v>62</v>
      </c>
      <c r="M42" t="s">
        <v>63</v>
      </c>
      <c r="N42">
        <v>0.873</v>
      </c>
      <c r="O42">
        <v>15.6</v>
      </c>
      <c r="P42">
        <v>1260</v>
      </c>
      <c r="Q42" s="4"/>
      <c r="R42" s="4">
        <v>1</v>
      </c>
      <c r="S42" s="4">
        <v>2</v>
      </c>
      <c r="T42" s="4" t="s">
        <v>234</v>
      </c>
      <c r="U42" s="4">
        <f t="shared" si="6"/>
        <v>2301.180805</v>
      </c>
      <c r="V42" s="4">
        <f t="shared" si="7"/>
        <v>2301.180805</v>
      </c>
      <c r="W42" s="4">
        <f t="shared" si="8"/>
        <v>2301.180805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ref="AF42:AF105" si="11">(0.6599*O42^2)+(89.7431* O42)-92.2125</f>
        <v>1468.373124</v>
      </c>
      <c r="AG42" s="4">
        <f t="shared" si="9"/>
        <v>1468.373124</v>
      </c>
      <c r="AH42" s="4">
        <f t="shared" si="10"/>
        <v>1468.373124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44166</v>
      </c>
      <c r="B43" t="s">
        <v>80</v>
      </c>
      <c r="C43" t="s">
        <v>81</v>
      </c>
      <c r="D43">
        <v>20</v>
      </c>
      <c r="E43">
        <v>1</v>
      </c>
      <c r="F43">
        <v>1</v>
      </c>
      <c r="G43" t="s">
        <v>60</v>
      </c>
      <c r="H43" t="s">
        <v>61</v>
      </c>
      <c r="I43">
        <v>5.21E-2</v>
      </c>
      <c r="J43">
        <v>1.18</v>
      </c>
      <c r="K43">
        <v>15.6</v>
      </c>
      <c r="L43" t="s">
        <v>62</v>
      </c>
      <c r="M43" t="s">
        <v>63</v>
      </c>
      <c r="N43">
        <v>4.0399999999999998E-2</v>
      </c>
      <c r="O43">
        <v>0.78400000000000003</v>
      </c>
      <c r="P43">
        <v>-25.6</v>
      </c>
      <c r="Q43" s="4"/>
      <c r="R43" s="4">
        <v>1</v>
      </c>
      <c r="S43" s="4">
        <v>3</v>
      </c>
      <c r="T43" s="4" t="s">
        <v>262</v>
      </c>
      <c r="U43" s="4">
        <f t="shared" si="6"/>
        <v>22.213904199999995</v>
      </c>
      <c r="V43" s="4">
        <f t="shared" si="2"/>
        <v>22.213904199999995</v>
      </c>
      <c r="W43" s="4">
        <f t="shared" si="3"/>
        <v>22.213904199999995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11"/>
        <v>-21.448298105600003</v>
      </c>
      <c r="AG43" s="4">
        <f t="shared" si="4"/>
        <v>-21.448298105600003</v>
      </c>
      <c r="AH43" s="4">
        <f t="shared" si="5"/>
        <v>-21.448298105600003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44166</v>
      </c>
      <c r="B44" t="s">
        <v>80</v>
      </c>
      <c r="C44" t="s">
        <v>82</v>
      </c>
      <c r="D44">
        <v>21</v>
      </c>
      <c r="E44">
        <v>1</v>
      </c>
      <c r="F44">
        <v>1</v>
      </c>
      <c r="G44" t="s">
        <v>60</v>
      </c>
      <c r="H44" t="s">
        <v>61</v>
      </c>
      <c r="I44">
        <v>3.3700000000000001E-2</v>
      </c>
      <c r="J44">
        <v>0.68899999999999995</v>
      </c>
      <c r="K44">
        <v>2.69</v>
      </c>
      <c r="L44" t="s">
        <v>62</v>
      </c>
      <c r="M44" t="s">
        <v>63</v>
      </c>
      <c r="N44">
        <v>4.1799999999999997E-2</v>
      </c>
      <c r="O44">
        <v>0.82699999999999996</v>
      </c>
      <c r="P44">
        <v>-21.7</v>
      </c>
      <c r="Q44" s="4"/>
      <c r="R44" s="4">
        <v>1</v>
      </c>
      <c r="S44" s="4">
        <v>2</v>
      </c>
      <c r="T44" s="4" t="s">
        <v>234</v>
      </c>
      <c r="U44" s="4">
        <f t="shared" si="6"/>
        <v>7.6697651304999948</v>
      </c>
      <c r="V44" s="4">
        <f t="shared" si="2"/>
        <v>7.6697651304999948</v>
      </c>
      <c r="W44" s="4">
        <f t="shared" si="3"/>
        <v>7.6697651304999948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11"/>
        <v>-17.54363155290001</v>
      </c>
      <c r="AG44" s="4">
        <f t="shared" si="4"/>
        <v>-17.54363155290001</v>
      </c>
      <c r="AH44" s="4">
        <f t="shared" si="5"/>
        <v>-17.54363155290001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44166</v>
      </c>
      <c r="B45" t="s">
        <v>80</v>
      </c>
      <c r="C45" t="s">
        <v>83</v>
      </c>
      <c r="D45">
        <v>22</v>
      </c>
      <c r="E45">
        <v>1</v>
      </c>
      <c r="F45">
        <v>1</v>
      </c>
      <c r="G45" t="s">
        <v>60</v>
      </c>
      <c r="H45" t="s">
        <v>61</v>
      </c>
      <c r="I45">
        <v>3.2599999999999997E-2</v>
      </c>
      <c r="J45">
        <v>0.65300000000000002</v>
      </c>
      <c r="K45">
        <v>1.75</v>
      </c>
      <c r="L45" t="s">
        <v>62</v>
      </c>
      <c r="M45" t="s">
        <v>63</v>
      </c>
      <c r="N45">
        <v>4.5699999999999998E-2</v>
      </c>
      <c r="O45">
        <v>1.03</v>
      </c>
      <c r="P45">
        <v>-3.08</v>
      </c>
      <c r="Q45" s="4"/>
      <c r="R45" s="4">
        <v>1</v>
      </c>
      <c r="S45" s="4">
        <v>2</v>
      </c>
      <c r="T45" s="4" t="s">
        <v>234</v>
      </c>
      <c r="U45" s="4">
        <f t="shared" si="6"/>
        <v>6.6104215344999968</v>
      </c>
      <c r="V45" s="4">
        <f t="shared" si="2"/>
        <v>6.6104215344999968</v>
      </c>
      <c r="W45" s="4">
        <f t="shared" si="3"/>
        <v>6.6104215344999968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11"/>
        <v>0.9229809099999926</v>
      </c>
      <c r="AG45" s="4">
        <f t="shared" si="4"/>
        <v>0.9229809099999926</v>
      </c>
      <c r="AH45" s="4">
        <f t="shared" si="5"/>
        <v>0.9229809099999926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44166</v>
      </c>
      <c r="B46" t="s">
        <v>80</v>
      </c>
      <c r="C46" t="s">
        <v>84</v>
      </c>
      <c r="D46">
        <v>23</v>
      </c>
      <c r="E46">
        <v>1</v>
      </c>
      <c r="F46">
        <v>1</v>
      </c>
      <c r="G46" t="s">
        <v>60</v>
      </c>
      <c r="H46" t="s">
        <v>61</v>
      </c>
      <c r="I46">
        <v>3.2899999999999999E-2</v>
      </c>
      <c r="J46">
        <v>0.66100000000000003</v>
      </c>
      <c r="K46">
        <v>1.97</v>
      </c>
      <c r="L46" t="s">
        <v>62</v>
      </c>
      <c r="M46" t="s">
        <v>63</v>
      </c>
      <c r="N46">
        <v>5.0799999999999998E-2</v>
      </c>
      <c r="O46">
        <v>0.89700000000000002</v>
      </c>
      <c r="P46">
        <v>-15.5</v>
      </c>
      <c r="Q46" s="4"/>
      <c r="R46" s="4">
        <v>1</v>
      </c>
      <c r="S46" s="4">
        <v>2</v>
      </c>
      <c r="T46" s="4" t="s">
        <v>234</v>
      </c>
      <c r="U46" s="4">
        <f t="shared" si="6"/>
        <v>6.8457482304999981</v>
      </c>
      <c r="V46" s="4">
        <f t="shared" si="2"/>
        <v>6.8457482304999981</v>
      </c>
      <c r="W46" s="4">
        <f t="shared" si="3"/>
        <v>6.8457482304999981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1"/>
        <v>-11.181977820900002</v>
      </c>
      <c r="AG46" s="4">
        <f t="shared" si="4"/>
        <v>-11.181977820900002</v>
      </c>
      <c r="AH46" s="4">
        <f t="shared" si="5"/>
        <v>-11.181977820900002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44166</v>
      </c>
      <c r="B47" t="s">
        <v>80</v>
      </c>
      <c r="C47" t="s">
        <v>85</v>
      </c>
      <c r="D47">
        <v>24</v>
      </c>
      <c r="E47">
        <v>1</v>
      </c>
      <c r="F47">
        <v>1</v>
      </c>
      <c r="G47" t="s">
        <v>60</v>
      </c>
      <c r="H47" t="s">
        <v>61</v>
      </c>
      <c r="I47">
        <v>2.9700000000000001E-2</v>
      </c>
      <c r="J47">
        <v>0.55400000000000005</v>
      </c>
      <c r="K47">
        <v>-0.82099999999999995</v>
      </c>
      <c r="L47" t="s">
        <v>62</v>
      </c>
      <c r="M47" t="s">
        <v>63</v>
      </c>
      <c r="N47">
        <v>4.2700000000000002E-2</v>
      </c>
      <c r="O47">
        <v>0.871</v>
      </c>
      <c r="P47">
        <v>-17.8</v>
      </c>
      <c r="Q47" s="4"/>
      <c r="R47" s="4">
        <v>1</v>
      </c>
      <c r="S47" s="4">
        <v>2</v>
      </c>
      <c r="T47" s="4" t="s">
        <v>234</v>
      </c>
      <c r="U47" s="4">
        <f t="shared" si="6"/>
        <v>3.702178378000001</v>
      </c>
      <c r="V47" s="4">
        <f t="shared" si="2"/>
        <v>3.702178378000001</v>
      </c>
      <c r="W47" s="4">
        <f t="shared" si="3"/>
        <v>3.702178378000001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1"/>
        <v>-13.545632704100015</v>
      </c>
      <c r="AG47" s="4">
        <f t="shared" si="4"/>
        <v>-13.545632704100015</v>
      </c>
      <c r="AH47" s="4">
        <f t="shared" si="5"/>
        <v>-13.545632704100015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44166</v>
      </c>
      <c r="B48" t="s">
        <v>80</v>
      </c>
      <c r="C48" t="s">
        <v>86</v>
      </c>
      <c r="D48">
        <v>25</v>
      </c>
      <c r="E48">
        <v>1</v>
      </c>
      <c r="F48">
        <v>1</v>
      </c>
      <c r="G48" t="s">
        <v>60</v>
      </c>
      <c r="H48" t="s">
        <v>61</v>
      </c>
      <c r="I48">
        <v>8.7999999999999995E-2</v>
      </c>
      <c r="J48">
        <v>1.9</v>
      </c>
      <c r="K48">
        <v>35.4</v>
      </c>
      <c r="L48" t="s">
        <v>62</v>
      </c>
      <c r="M48" t="s">
        <v>63</v>
      </c>
      <c r="N48">
        <v>0.25</v>
      </c>
      <c r="O48">
        <v>4.4000000000000004</v>
      </c>
      <c r="P48">
        <v>297</v>
      </c>
      <c r="Q48" s="4"/>
      <c r="R48" s="4">
        <v>1</v>
      </c>
      <c r="S48" s="4">
        <v>2</v>
      </c>
      <c r="T48" s="4" t="s">
        <v>234</v>
      </c>
      <c r="U48" s="4">
        <f t="shared" si="6"/>
        <v>43.864404999999991</v>
      </c>
      <c r="V48" s="4">
        <f t="shared" si="2"/>
        <v>43.864404999999991</v>
      </c>
      <c r="W48" s="4">
        <f t="shared" si="3"/>
        <v>43.864404999999991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1"/>
        <v>315.43280400000003</v>
      </c>
      <c r="AG48" s="4">
        <f t="shared" si="4"/>
        <v>315.43280400000003</v>
      </c>
      <c r="AH48" s="4">
        <f t="shared" si="5"/>
        <v>315.43280400000003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44166</v>
      </c>
      <c r="B49" t="s">
        <v>80</v>
      </c>
      <c r="C49" t="s">
        <v>87</v>
      </c>
      <c r="D49">
        <v>26</v>
      </c>
      <c r="E49">
        <v>1</v>
      </c>
      <c r="F49">
        <v>1</v>
      </c>
      <c r="G49" t="s">
        <v>60</v>
      </c>
      <c r="H49" t="s">
        <v>61</v>
      </c>
      <c r="I49">
        <v>8.5300000000000001E-2</v>
      </c>
      <c r="J49">
        <v>1.86</v>
      </c>
      <c r="K49">
        <v>34.299999999999997</v>
      </c>
      <c r="L49" t="s">
        <v>62</v>
      </c>
      <c r="M49" t="s">
        <v>63</v>
      </c>
      <c r="N49">
        <v>0.19400000000000001</v>
      </c>
      <c r="O49">
        <v>3.51</v>
      </c>
      <c r="P49">
        <v>219</v>
      </c>
      <c r="Q49" s="4"/>
      <c r="R49" s="4">
        <v>1</v>
      </c>
      <c r="S49" s="4">
        <v>2</v>
      </c>
      <c r="T49" s="4" t="s">
        <v>234</v>
      </c>
      <c r="U49" s="4">
        <f t="shared" ref="U49:U112" si="12">(0.3705*J49^2)+(28.929*J49)-12.4382</f>
        <v>42.651521799999998</v>
      </c>
      <c r="V49" s="4">
        <f t="shared" si="2"/>
        <v>42.651521799999998</v>
      </c>
      <c r="W49" s="4">
        <f t="shared" si="3"/>
        <v>42.651521799999998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1"/>
        <v>230.91581498999997</v>
      </c>
      <c r="AG49" s="4">
        <f t="shared" si="4"/>
        <v>230.91581498999997</v>
      </c>
      <c r="AH49" s="4">
        <f t="shared" si="5"/>
        <v>230.91581498999997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44166</v>
      </c>
      <c r="B50" t="s">
        <v>80</v>
      </c>
      <c r="C50" t="s">
        <v>88</v>
      </c>
      <c r="D50">
        <v>27</v>
      </c>
      <c r="E50">
        <v>1</v>
      </c>
      <c r="F50">
        <v>1</v>
      </c>
      <c r="G50" t="s">
        <v>60</v>
      </c>
      <c r="H50" t="s">
        <v>61</v>
      </c>
      <c r="I50">
        <v>8.6699999999999999E-2</v>
      </c>
      <c r="J50">
        <v>1.88</v>
      </c>
      <c r="K50">
        <v>34.799999999999997</v>
      </c>
      <c r="L50" t="s">
        <v>62</v>
      </c>
      <c r="M50" t="s">
        <v>63</v>
      </c>
      <c r="N50">
        <v>0.28000000000000003</v>
      </c>
      <c r="O50">
        <v>5.09</v>
      </c>
      <c r="P50">
        <v>358</v>
      </c>
      <c r="Q50" s="4"/>
      <c r="R50" s="4">
        <v>1</v>
      </c>
      <c r="S50" s="4">
        <v>2</v>
      </c>
      <c r="T50" s="4" t="s">
        <v>234</v>
      </c>
      <c r="U50" s="4">
        <f t="shared" si="12"/>
        <v>43.257815199999996</v>
      </c>
      <c r="V50" s="4">
        <f t="shared" si="2"/>
        <v>43.257815199999996</v>
      </c>
      <c r="W50" s="4">
        <f t="shared" si="3"/>
        <v>43.257815199999996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11"/>
        <v>381.67663418999996</v>
      </c>
      <c r="AG50" s="4">
        <f t="shared" si="4"/>
        <v>381.67663418999996</v>
      </c>
      <c r="AH50" s="4">
        <f t="shared" si="5"/>
        <v>381.67663418999996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44166</v>
      </c>
      <c r="B51" t="s">
        <v>80</v>
      </c>
      <c r="C51" t="s">
        <v>89</v>
      </c>
      <c r="D51">
        <v>28</v>
      </c>
      <c r="E51">
        <v>1</v>
      </c>
      <c r="F51">
        <v>1</v>
      </c>
      <c r="G51" t="s">
        <v>60</v>
      </c>
      <c r="H51" t="s">
        <v>61</v>
      </c>
      <c r="I51">
        <v>8.4699999999999998E-2</v>
      </c>
      <c r="J51">
        <v>1.81</v>
      </c>
      <c r="K51">
        <v>32.9</v>
      </c>
      <c r="L51" t="s">
        <v>62</v>
      </c>
      <c r="M51" t="s">
        <v>63</v>
      </c>
      <c r="N51">
        <v>0.23200000000000001</v>
      </c>
      <c r="O51">
        <v>4.2</v>
      </c>
      <c r="P51">
        <v>280</v>
      </c>
      <c r="Q51" s="4"/>
      <c r="R51" s="4">
        <v>1</v>
      </c>
      <c r="S51" s="4">
        <v>2</v>
      </c>
      <c r="T51" s="4" t="s">
        <v>234</v>
      </c>
      <c r="U51" s="4">
        <f t="shared" si="12"/>
        <v>41.137085049999996</v>
      </c>
      <c r="V51" s="4">
        <f t="shared" si="2"/>
        <v>41.137085049999996</v>
      </c>
      <c r="W51" s="4">
        <f t="shared" si="3"/>
        <v>41.137085049999996</v>
      </c>
      <c r="X51" s="4"/>
      <c r="Y51" s="4"/>
      <c r="Z51" s="7"/>
      <c r="AA51" s="7"/>
      <c r="AB51" s="4"/>
      <c r="AC51" s="4"/>
      <c r="AD51" s="4">
        <v>1</v>
      </c>
      <c r="AE51" s="4"/>
      <c r="AF51" s="4">
        <f t="shared" si="11"/>
        <v>296.34915599999999</v>
      </c>
      <c r="AG51" s="4">
        <f t="shared" si="4"/>
        <v>296.34915599999999</v>
      </c>
      <c r="AH51" s="4">
        <f t="shared" si="5"/>
        <v>296.34915599999999</v>
      </c>
      <c r="AI51" s="4"/>
      <c r="AJ51" s="4"/>
      <c r="AK51" s="7"/>
      <c r="AL51" s="7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44166</v>
      </c>
      <c r="B52" t="s">
        <v>80</v>
      </c>
      <c r="C52" t="s">
        <v>90</v>
      </c>
      <c r="D52">
        <v>29</v>
      </c>
      <c r="E52">
        <v>1</v>
      </c>
      <c r="F52">
        <v>1</v>
      </c>
      <c r="G52" t="s">
        <v>60</v>
      </c>
      <c r="H52" t="s">
        <v>61</v>
      </c>
      <c r="I52">
        <v>8.4199999999999997E-2</v>
      </c>
      <c r="J52">
        <v>1.88</v>
      </c>
      <c r="K52">
        <v>34.799999999999997</v>
      </c>
      <c r="L52" t="s">
        <v>62</v>
      </c>
      <c r="M52" t="s">
        <v>63</v>
      </c>
      <c r="N52">
        <v>0.20799999999999999</v>
      </c>
      <c r="O52">
        <v>3.79</v>
      </c>
      <c r="P52">
        <v>243</v>
      </c>
      <c r="Q52" s="4"/>
      <c r="R52" s="4">
        <v>1</v>
      </c>
      <c r="S52" s="4">
        <v>2</v>
      </c>
      <c r="T52" s="4" t="s">
        <v>234</v>
      </c>
      <c r="U52" s="4">
        <f t="shared" si="12"/>
        <v>43.257815199999996</v>
      </c>
      <c r="V52" s="4">
        <f t="shared" si="2"/>
        <v>43.257815199999996</v>
      </c>
      <c r="W52" s="4">
        <f t="shared" si="3"/>
        <v>43.257815199999996</v>
      </c>
      <c r="X52" s="5"/>
      <c r="Y52" s="5"/>
      <c r="Z52" s="4"/>
      <c r="AA52" s="4"/>
      <c r="AB52" s="5"/>
      <c r="AC52" s="5"/>
      <c r="AD52" s="4">
        <v>1</v>
      </c>
      <c r="AE52" s="4"/>
      <c r="AF52" s="4">
        <f t="shared" si="11"/>
        <v>257.39271858999996</v>
      </c>
      <c r="AG52" s="4">
        <f t="shared" si="4"/>
        <v>257.39271858999996</v>
      </c>
      <c r="AH52" s="4">
        <f t="shared" si="5"/>
        <v>257.39271858999996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44166</v>
      </c>
      <c r="B53" t="s">
        <v>80</v>
      </c>
      <c r="C53" t="s">
        <v>91</v>
      </c>
      <c r="D53">
        <v>30</v>
      </c>
      <c r="E53">
        <v>1</v>
      </c>
      <c r="F53">
        <v>1</v>
      </c>
      <c r="G53" t="s">
        <v>60</v>
      </c>
      <c r="H53" t="s">
        <v>61</v>
      </c>
      <c r="I53">
        <v>5.7799999999999997E-2</v>
      </c>
      <c r="J53">
        <v>1.29</v>
      </c>
      <c r="K53">
        <v>18.7</v>
      </c>
      <c r="L53" t="s">
        <v>62</v>
      </c>
      <c r="M53" t="s">
        <v>63</v>
      </c>
      <c r="N53">
        <v>0.16400000000000001</v>
      </c>
      <c r="O53">
        <v>2.98</v>
      </c>
      <c r="P53">
        <v>171</v>
      </c>
      <c r="Q53" s="4"/>
      <c r="R53" s="4">
        <v>1</v>
      </c>
      <c r="S53" s="4">
        <v>2</v>
      </c>
      <c r="T53" s="4" t="s">
        <v>234</v>
      </c>
      <c r="U53" s="4">
        <f t="shared" si="12"/>
        <v>25.496759050000001</v>
      </c>
      <c r="V53" s="4">
        <f t="shared" si="2"/>
        <v>25.496759050000001</v>
      </c>
      <c r="W53" s="4">
        <f t="shared" si="3"/>
        <v>25.496759050000001</v>
      </c>
      <c r="X53" s="5"/>
      <c r="Y53" s="5"/>
      <c r="Z53" s="5"/>
      <c r="AA53" s="5"/>
      <c r="AB53" s="4"/>
      <c r="AC53" s="4"/>
      <c r="AD53" s="4">
        <v>1</v>
      </c>
      <c r="AE53" s="4"/>
      <c r="AF53" s="4">
        <f t="shared" si="11"/>
        <v>181.08211395999999</v>
      </c>
      <c r="AG53" s="4">
        <f t="shared" si="4"/>
        <v>181.08211395999999</v>
      </c>
      <c r="AH53" s="4">
        <f t="shared" si="5"/>
        <v>181.08211395999999</v>
      </c>
      <c r="AI53" s="5"/>
      <c r="AJ53" s="5"/>
      <c r="AK53" s="5"/>
      <c r="AL53" s="5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44166</v>
      </c>
      <c r="B54" t="s">
        <v>80</v>
      </c>
      <c r="C54" t="s">
        <v>92</v>
      </c>
      <c r="D54">
        <v>31</v>
      </c>
      <c r="E54">
        <v>1</v>
      </c>
      <c r="F54">
        <v>1</v>
      </c>
      <c r="G54" t="s">
        <v>60</v>
      </c>
      <c r="H54" t="s">
        <v>61</v>
      </c>
      <c r="I54">
        <v>5.8799999999999998E-2</v>
      </c>
      <c r="J54">
        <v>1.33</v>
      </c>
      <c r="K54">
        <v>19.600000000000001</v>
      </c>
      <c r="L54" t="s">
        <v>62</v>
      </c>
      <c r="M54" t="s">
        <v>63</v>
      </c>
      <c r="N54">
        <v>0.19700000000000001</v>
      </c>
      <c r="O54">
        <v>3.6</v>
      </c>
      <c r="P54">
        <v>226</v>
      </c>
      <c r="Q54" s="4"/>
      <c r="R54" s="4">
        <v>1</v>
      </c>
      <c r="S54" s="4">
        <v>2</v>
      </c>
      <c r="T54" s="4" t="s">
        <v>234</v>
      </c>
      <c r="U54" s="4">
        <f t="shared" si="12"/>
        <v>26.692747449999999</v>
      </c>
      <c r="V54" s="4">
        <f t="shared" si="2"/>
        <v>26.692747449999999</v>
      </c>
      <c r="W54" s="4">
        <f t="shared" si="3"/>
        <v>26.692747449999999</v>
      </c>
      <c r="X54" s="5"/>
      <c r="Y54" s="5"/>
      <c r="Z54" s="5"/>
      <c r="AA54" s="5"/>
      <c r="AB54" s="4"/>
      <c r="AC54" s="4"/>
      <c r="AD54" s="4">
        <v>1</v>
      </c>
      <c r="AE54" s="4"/>
      <c r="AF54" s="4">
        <f t="shared" si="11"/>
        <v>239.41496399999997</v>
      </c>
      <c r="AG54" s="4">
        <f t="shared" si="4"/>
        <v>239.41496399999997</v>
      </c>
      <c r="AH54" s="4">
        <f t="shared" si="5"/>
        <v>239.41496399999997</v>
      </c>
      <c r="AI54" s="5"/>
      <c r="AJ54" s="5"/>
      <c r="AK54" s="5"/>
      <c r="AL54" s="5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44166</v>
      </c>
      <c r="B55" t="s">
        <v>80</v>
      </c>
      <c r="C55" t="s">
        <v>93</v>
      </c>
      <c r="D55">
        <v>32</v>
      </c>
      <c r="E55">
        <v>1</v>
      </c>
      <c r="F55">
        <v>1</v>
      </c>
      <c r="G55" t="s">
        <v>60</v>
      </c>
      <c r="H55" t="s">
        <v>61</v>
      </c>
      <c r="I55">
        <v>6.0900000000000003E-2</v>
      </c>
      <c r="J55">
        <v>1.34</v>
      </c>
      <c r="K55">
        <v>19.899999999999999</v>
      </c>
      <c r="L55" t="s">
        <v>62</v>
      </c>
      <c r="M55" t="s">
        <v>63</v>
      </c>
      <c r="N55">
        <v>0.22500000000000001</v>
      </c>
      <c r="O55">
        <v>4.04</v>
      </c>
      <c r="P55">
        <v>266</v>
      </c>
      <c r="Q55" s="4"/>
      <c r="R55" s="4">
        <v>1</v>
      </c>
      <c r="S55" s="4">
        <v>2</v>
      </c>
      <c r="T55" s="4" t="s">
        <v>234</v>
      </c>
      <c r="U55" s="4">
        <f t="shared" si="12"/>
        <v>26.991929799999994</v>
      </c>
      <c r="V55" s="4">
        <f t="shared" si="2"/>
        <v>26.991929799999994</v>
      </c>
      <c r="W55" s="4">
        <f t="shared" si="3"/>
        <v>26.991929799999994</v>
      </c>
      <c r="X55" s="5"/>
      <c r="Y55" s="5"/>
      <c r="Z55" s="4"/>
      <c r="AA55" s="4"/>
      <c r="AB55" s="4"/>
      <c r="AC55" s="4"/>
      <c r="AD55" s="4">
        <v>1</v>
      </c>
      <c r="AE55" s="4"/>
      <c r="AF55" s="4">
        <f t="shared" si="11"/>
        <v>281.12024783999993</v>
      </c>
      <c r="AG55" s="4">
        <f t="shared" si="4"/>
        <v>281.12024783999993</v>
      </c>
      <c r="AH55" s="4">
        <f t="shared" si="5"/>
        <v>281.12024783999993</v>
      </c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44166</v>
      </c>
      <c r="B56" t="s">
        <v>80</v>
      </c>
      <c r="C56" t="s">
        <v>94</v>
      </c>
      <c r="D56">
        <v>33</v>
      </c>
      <c r="E56">
        <v>1</v>
      </c>
      <c r="F56">
        <v>1</v>
      </c>
      <c r="G56" t="s">
        <v>60</v>
      </c>
      <c r="H56" t="s">
        <v>61</v>
      </c>
      <c r="I56">
        <v>5.91E-2</v>
      </c>
      <c r="J56">
        <v>1.34</v>
      </c>
      <c r="K56">
        <v>19.8</v>
      </c>
      <c r="L56" t="s">
        <v>62</v>
      </c>
      <c r="M56" t="s">
        <v>63</v>
      </c>
      <c r="N56">
        <v>0.218</v>
      </c>
      <c r="O56">
        <v>3.9</v>
      </c>
      <c r="P56">
        <v>253</v>
      </c>
      <c r="Q56" s="4"/>
      <c r="R56" s="4">
        <v>1</v>
      </c>
      <c r="S56" s="4">
        <v>2</v>
      </c>
      <c r="T56" s="4" t="s">
        <v>234</v>
      </c>
      <c r="U56" s="4">
        <f t="shared" si="12"/>
        <v>26.991929799999994</v>
      </c>
      <c r="V56" s="4">
        <f t="shared" si="2"/>
        <v>26.991929799999994</v>
      </c>
      <c r="W56" s="4">
        <f t="shared" si="3"/>
        <v>26.991929799999994</v>
      </c>
      <c r="X56" s="5"/>
      <c r="Y56" s="5"/>
      <c r="Z56" s="7"/>
      <c r="AA56" s="7"/>
      <c r="AB56" s="4"/>
      <c r="AC56" s="4"/>
      <c r="AD56" s="4">
        <v>1</v>
      </c>
      <c r="AE56" s="4"/>
      <c r="AF56" s="4">
        <f t="shared" si="11"/>
        <v>267.82266900000002</v>
      </c>
      <c r="AG56" s="4">
        <f t="shared" si="4"/>
        <v>267.82266900000002</v>
      </c>
      <c r="AH56" s="4">
        <f t="shared" si="5"/>
        <v>267.82266900000002</v>
      </c>
      <c r="AI56" s="5"/>
      <c r="AJ56" s="5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44166</v>
      </c>
      <c r="B57" t="s">
        <v>80</v>
      </c>
      <c r="C57" t="s">
        <v>95</v>
      </c>
      <c r="D57">
        <v>34</v>
      </c>
      <c r="E57">
        <v>1</v>
      </c>
      <c r="F57">
        <v>1</v>
      </c>
      <c r="G57" t="s">
        <v>60</v>
      </c>
      <c r="H57" t="s">
        <v>61</v>
      </c>
      <c r="I57">
        <v>5.62E-2</v>
      </c>
      <c r="J57">
        <v>1.29</v>
      </c>
      <c r="K57">
        <v>18.7</v>
      </c>
      <c r="L57" t="s">
        <v>62</v>
      </c>
      <c r="M57" t="s">
        <v>63</v>
      </c>
      <c r="N57">
        <v>0.188</v>
      </c>
      <c r="O57">
        <v>3.43</v>
      </c>
      <c r="P57">
        <v>212</v>
      </c>
      <c r="Q57" s="4"/>
      <c r="R57" s="4">
        <v>1</v>
      </c>
      <c r="S57" s="4">
        <v>2</v>
      </c>
      <c r="T57" s="4" t="s">
        <v>234</v>
      </c>
      <c r="U57" s="4">
        <f t="shared" si="12"/>
        <v>25.496759050000001</v>
      </c>
      <c r="V57" s="4">
        <f t="shared" si="2"/>
        <v>25.496759050000001</v>
      </c>
      <c r="W57" s="4">
        <f t="shared" si="3"/>
        <v>25.496759050000001</v>
      </c>
      <c r="X57" s="4"/>
      <c r="Y57" s="4"/>
      <c r="Z57" s="7"/>
      <c r="AA57" s="7"/>
      <c r="AD57" s="4">
        <v>1</v>
      </c>
      <c r="AE57" s="4"/>
      <c r="AF57" s="4">
        <f t="shared" si="11"/>
        <v>223.36999050999995</v>
      </c>
      <c r="AG57" s="4">
        <f t="shared" si="4"/>
        <v>223.36999050999995</v>
      </c>
      <c r="AH57" s="4">
        <f t="shared" si="5"/>
        <v>223.36999050999995</v>
      </c>
      <c r="AI57" s="4"/>
      <c r="AJ57" s="4"/>
      <c r="AK57" s="7"/>
      <c r="AL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44166</v>
      </c>
      <c r="B58" t="s">
        <v>80</v>
      </c>
      <c r="C58" t="s">
        <v>52</v>
      </c>
      <c r="D58">
        <v>7</v>
      </c>
      <c r="E58">
        <v>1</v>
      </c>
      <c r="F58">
        <v>1</v>
      </c>
      <c r="G58" t="s">
        <v>60</v>
      </c>
      <c r="H58" t="s">
        <v>61</v>
      </c>
      <c r="I58">
        <v>5.5100000000000003E-2</v>
      </c>
      <c r="J58">
        <v>1.28</v>
      </c>
      <c r="K58">
        <v>18.3</v>
      </c>
      <c r="L58" t="s">
        <v>62</v>
      </c>
      <c r="M58" t="s">
        <v>63</v>
      </c>
      <c r="N58">
        <v>0.19600000000000001</v>
      </c>
      <c r="O58">
        <v>3.57</v>
      </c>
      <c r="P58">
        <v>224</v>
      </c>
      <c r="Q58" s="4"/>
      <c r="R58" s="4">
        <v>1</v>
      </c>
      <c r="S58" s="4">
        <v>2</v>
      </c>
      <c r="T58" s="4" t="s">
        <v>234</v>
      </c>
      <c r="U58" s="4">
        <f t="shared" si="12"/>
        <v>25.197947199999994</v>
      </c>
      <c r="V58" s="4">
        <f>IF(R58=1,U58,(U58-6.8))</f>
        <v>25.197947199999994</v>
      </c>
      <c r="W58" s="4">
        <f>IF(R58=1,U58,(V58*R58))</f>
        <v>25.197947199999994</v>
      </c>
      <c r="X58" s="5">
        <f>100*(W58-25)/25</f>
        <v>0.79178879999997775</v>
      </c>
      <c r="Y58" s="5" t="str">
        <f>IF((ABS(X58))&lt;=20,"PASS","FAIL")</f>
        <v>PASS</v>
      </c>
      <c r="Z58" s="7"/>
      <c r="AA58" s="7"/>
      <c r="AB58" s="4"/>
      <c r="AC58" s="4"/>
      <c r="AD58" s="4">
        <v>1</v>
      </c>
      <c r="AE58" s="4"/>
      <c r="AF58" s="4">
        <f t="shared" si="11"/>
        <v>236.58072650999995</v>
      </c>
      <c r="AG58" s="4">
        <f>IF(R58=1,AF58,(AF58-379))</f>
        <v>236.58072650999995</v>
      </c>
      <c r="AH58" s="4">
        <f>IF(R58=1,AF58,(AG58*R58))</f>
        <v>236.58072650999995</v>
      </c>
      <c r="AI58" s="5">
        <f>100*(AH58-250)/250</f>
        <v>-5.36770939600002</v>
      </c>
      <c r="AJ58" s="5" t="str">
        <f>IF((ABS(AI58))&lt;=20,"PASS","FAIL")</f>
        <v>PASS</v>
      </c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44166</v>
      </c>
      <c r="B59" t="s">
        <v>80</v>
      </c>
      <c r="C59" t="s">
        <v>96</v>
      </c>
      <c r="D59" t="s">
        <v>14</v>
      </c>
      <c r="E59">
        <v>1</v>
      </c>
      <c r="F59">
        <v>1</v>
      </c>
      <c r="G59" t="s">
        <v>60</v>
      </c>
      <c r="H59" t="s">
        <v>61</v>
      </c>
      <c r="I59">
        <v>4.6100000000000004E-3</v>
      </c>
      <c r="J59">
        <v>-8.8599999999999998E-3</v>
      </c>
      <c r="K59">
        <v>-15.2</v>
      </c>
      <c r="L59" t="s">
        <v>62</v>
      </c>
      <c r="M59" t="s">
        <v>63</v>
      </c>
      <c r="N59">
        <v>-9.0600000000000003E-3</v>
      </c>
      <c r="O59">
        <v>-0.219</v>
      </c>
      <c r="P59">
        <v>-116</v>
      </c>
      <c r="Q59" s="4"/>
      <c r="R59" s="4">
        <v>1</v>
      </c>
      <c r="S59" s="4">
        <v>2</v>
      </c>
      <c r="T59" s="4" t="s">
        <v>234</v>
      </c>
      <c r="U59" s="4">
        <f t="shared" si="12"/>
        <v>-12.6944818558982</v>
      </c>
      <c r="V59" s="4">
        <f>IF(R59=1,U59,(U59-6.8))</f>
        <v>-12.6944818558982</v>
      </c>
      <c r="W59" s="4">
        <f>IF(R59=1,U59,(V59*R59))</f>
        <v>-12.6944818558982</v>
      </c>
      <c r="X59" s="5"/>
      <c r="Y59" s="5"/>
      <c r="Z59" s="4"/>
      <c r="AA59" s="4"/>
      <c r="AB59" s="5"/>
      <c r="AC59" s="5"/>
      <c r="AD59" s="4">
        <v>1</v>
      </c>
      <c r="AE59" s="4"/>
      <c r="AF59" s="4">
        <f t="shared" si="11"/>
        <v>-111.8345894361</v>
      </c>
      <c r="AG59" s="4">
        <f>IF(R59=1,AF59,(AF59-379))</f>
        <v>-111.8345894361</v>
      </c>
      <c r="AH59" s="4">
        <f>IF(R59=1,AF59,(AG59*R59))</f>
        <v>-111.8345894361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44166</v>
      </c>
      <c r="B60" t="s">
        <v>80</v>
      </c>
      <c r="C60" t="s">
        <v>97</v>
      </c>
      <c r="D60">
        <v>35</v>
      </c>
      <c r="E60">
        <v>1</v>
      </c>
      <c r="F60">
        <v>1</v>
      </c>
      <c r="G60" t="s">
        <v>60</v>
      </c>
      <c r="H60" t="s">
        <v>61</v>
      </c>
      <c r="I60">
        <v>6.4600000000000005E-2</v>
      </c>
      <c r="J60">
        <v>1.43</v>
      </c>
      <c r="K60">
        <v>22.5</v>
      </c>
      <c r="L60" t="s">
        <v>62</v>
      </c>
      <c r="M60" t="s">
        <v>63</v>
      </c>
      <c r="N60">
        <v>0.22700000000000001</v>
      </c>
      <c r="O60">
        <v>4.1500000000000004</v>
      </c>
      <c r="P60">
        <v>276</v>
      </c>
      <c r="Q60" s="4"/>
      <c r="R60" s="4">
        <v>1</v>
      </c>
      <c r="S60" s="4">
        <v>2</v>
      </c>
      <c r="T60" s="4" t="s">
        <v>234</v>
      </c>
      <c r="U60" s="4">
        <f t="shared" si="12"/>
        <v>29.687905449999995</v>
      </c>
      <c r="V60" s="4">
        <f t="shared" si="2"/>
        <v>29.687905449999995</v>
      </c>
      <c r="W60" s="4">
        <f t="shared" si="3"/>
        <v>29.687905449999995</v>
      </c>
      <c r="X60" s="5"/>
      <c r="Y60" s="5"/>
      <c r="AB60" s="7"/>
      <c r="AC60" s="7"/>
      <c r="AD60" s="4">
        <v>1</v>
      </c>
      <c r="AE60" s="4"/>
      <c r="AF60" s="4">
        <f t="shared" si="11"/>
        <v>291.58649275000005</v>
      </c>
      <c r="AG60" s="4">
        <f t="shared" si="4"/>
        <v>291.58649275000005</v>
      </c>
      <c r="AH60" s="4">
        <f t="shared" si="5"/>
        <v>291.58649275000005</v>
      </c>
      <c r="AI60" s="5"/>
      <c r="AJ60" s="5"/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44166</v>
      </c>
      <c r="B61" t="s">
        <v>80</v>
      </c>
      <c r="C61" t="s">
        <v>98</v>
      </c>
      <c r="D61">
        <v>36</v>
      </c>
      <c r="E61">
        <v>1</v>
      </c>
      <c r="F61">
        <v>1</v>
      </c>
      <c r="G61" t="s">
        <v>60</v>
      </c>
      <c r="H61" t="s">
        <v>61</v>
      </c>
      <c r="I61">
        <v>7.8700000000000006E-2</v>
      </c>
      <c r="J61">
        <v>1.74</v>
      </c>
      <c r="K61">
        <v>30.9</v>
      </c>
      <c r="L61" t="s">
        <v>62</v>
      </c>
      <c r="M61" t="s">
        <v>63</v>
      </c>
      <c r="N61">
        <v>0.51300000000000001</v>
      </c>
      <c r="O61">
        <v>9.23</v>
      </c>
      <c r="P61">
        <v>719</v>
      </c>
      <c r="Q61" s="4"/>
      <c r="R61" s="4">
        <v>1</v>
      </c>
      <c r="S61" s="4">
        <v>2</v>
      </c>
      <c r="T61" s="4" t="s">
        <v>234</v>
      </c>
      <c r="U61" s="4">
        <f t="shared" si="12"/>
        <v>39.019985799999994</v>
      </c>
      <c r="V61" s="4">
        <f t="shared" si="2"/>
        <v>39.019985799999994</v>
      </c>
      <c r="W61" s="4">
        <f t="shared" si="3"/>
        <v>39.019985799999994</v>
      </c>
      <c r="X61" s="4"/>
      <c r="Y61" s="4"/>
      <c r="Z61" s="4"/>
      <c r="AA61" s="4"/>
      <c r="AB61" s="7"/>
      <c r="AC61" s="7"/>
      <c r="AD61" s="4">
        <v>1</v>
      </c>
      <c r="AE61" s="4"/>
      <c r="AF61" s="4">
        <f t="shared" si="11"/>
        <v>792.33510770999999</v>
      </c>
      <c r="AG61" s="4">
        <f t="shared" si="4"/>
        <v>792.33510770999999</v>
      </c>
      <c r="AH61" s="4">
        <f t="shared" si="5"/>
        <v>792.33510770999999</v>
      </c>
      <c r="AI61" s="4"/>
      <c r="AJ61" s="4"/>
      <c r="AK61" s="4"/>
      <c r="AL61" s="4"/>
      <c r="AM61" s="7"/>
      <c r="AN61" s="7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44166</v>
      </c>
      <c r="B62" t="s">
        <v>80</v>
      </c>
      <c r="C62" t="s">
        <v>99</v>
      </c>
      <c r="D62">
        <v>37</v>
      </c>
      <c r="E62">
        <v>1</v>
      </c>
      <c r="F62">
        <v>1</v>
      </c>
      <c r="G62" t="s">
        <v>60</v>
      </c>
      <c r="H62" t="s">
        <v>61</v>
      </c>
      <c r="I62">
        <v>6.5500000000000003E-2</v>
      </c>
      <c r="J62">
        <v>1.47</v>
      </c>
      <c r="K62">
        <v>23.4</v>
      </c>
      <c r="L62" t="s">
        <v>62</v>
      </c>
      <c r="M62" t="s">
        <v>63</v>
      </c>
      <c r="N62">
        <v>0.221</v>
      </c>
      <c r="O62">
        <v>4</v>
      </c>
      <c r="P62">
        <v>262</v>
      </c>
      <c r="Q62" s="4"/>
      <c r="R62" s="4">
        <v>1</v>
      </c>
      <c r="S62" s="4">
        <v>2</v>
      </c>
      <c r="T62" s="4" t="s">
        <v>234</v>
      </c>
      <c r="U62" s="4">
        <f t="shared" si="12"/>
        <v>30.888043449999998</v>
      </c>
      <c r="V62" s="4">
        <f t="shared" si="2"/>
        <v>30.888043449999998</v>
      </c>
      <c r="W62" s="4">
        <f t="shared" si="3"/>
        <v>30.888043449999998</v>
      </c>
      <c r="X62" s="5"/>
      <c r="Y62" s="5"/>
      <c r="Z62" s="4"/>
      <c r="AA62" s="4"/>
      <c r="AB62" s="5"/>
      <c r="AC62" s="5"/>
      <c r="AD62" s="4">
        <v>1</v>
      </c>
      <c r="AE62" s="4"/>
      <c r="AF62" s="4">
        <f t="shared" si="11"/>
        <v>277.31830000000002</v>
      </c>
      <c r="AG62" s="4">
        <f t="shared" si="4"/>
        <v>277.31830000000002</v>
      </c>
      <c r="AH62" s="4">
        <f t="shared" si="5"/>
        <v>277.31830000000002</v>
      </c>
      <c r="AI62" s="5"/>
      <c r="AJ62" s="5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44166</v>
      </c>
      <c r="B63" t="s">
        <v>80</v>
      </c>
      <c r="C63" t="s">
        <v>100</v>
      </c>
      <c r="D63">
        <v>38</v>
      </c>
      <c r="E63">
        <v>1</v>
      </c>
      <c r="F63">
        <v>1</v>
      </c>
      <c r="G63" t="s">
        <v>60</v>
      </c>
      <c r="H63" t="s">
        <v>61</v>
      </c>
      <c r="I63">
        <v>0.15</v>
      </c>
      <c r="J63">
        <v>3.02</v>
      </c>
      <c r="K63">
        <v>67.400000000000006</v>
      </c>
      <c r="L63" t="s">
        <v>62</v>
      </c>
      <c r="M63" t="s">
        <v>63</v>
      </c>
      <c r="N63">
        <v>1.04</v>
      </c>
      <c r="O63">
        <v>18.7</v>
      </c>
      <c r="P63">
        <v>1520</v>
      </c>
      <c r="Q63" s="4"/>
      <c r="R63" s="4">
        <v>1</v>
      </c>
      <c r="S63" s="4">
        <v>2</v>
      </c>
      <c r="T63" s="4" t="s">
        <v>234</v>
      </c>
      <c r="U63" s="4">
        <f t="shared" si="12"/>
        <v>78.306488200000004</v>
      </c>
      <c r="V63" s="4">
        <f t="shared" si="2"/>
        <v>78.306488200000004</v>
      </c>
      <c r="W63" s="4">
        <f t="shared" si="3"/>
        <v>78.306488200000004</v>
      </c>
      <c r="X63" s="5"/>
      <c r="Y63" s="5"/>
      <c r="Z63" s="4"/>
      <c r="AA63" s="4"/>
      <c r="AB63" s="4"/>
      <c r="AC63" s="4"/>
      <c r="AD63" s="4">
        <v>1</v>
      </c>
      <c r="AE63" s="4"/>
      <c r="AF63" s="4">
        <f t="shared" si="11"/>
        <v>1816.7439009999998</v>
      </c>
      <c r="AG63" s="4">
        <f t="shared" si="4"/>
        <v>1816.7439009999998</v>
      </c>
      <c r="AH63" s="4">
        <f t="shared" si="5"/>
        <v>1816.7439009999998</v>
      </c>
      <c r="AI63" s="5"/>
      <c r="AJ63" s="5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44166</v>
      </c>
      <c r="B64" t="s">
        <v>80</v>
      </c>
      <c r="C64" t="s">
        <v>101</v>
      </c>
      <c r="D64">
        <v>39</v>
      </c>
      <c r="E64">
        <v>1</v>
      </c>
      <c r="F64">
        <v>1</v>
      </c>
      <c r="G64" t="s">
        <v>60</v>
      </c>
      <c r="H64" t="s">
        <v>61</v>
      </c>
      <c r="I64">
        <v>4.8000000000000001E-2</v>
      </c>
      <c r="J64">
        <v>1.0900000000000001</v>
      </c>
      <c r="K64">
        <v>13.4</v>
      </c>
      <c r="L64" t="s">
        <v>62</v>
      </c>
      <c r="M64" t="s">
        <v>63</v>
      </c>
      <c r="N64">
        <v>0.16500000000000001</v>
      </c>
      <c r="O64">
        <v>3.01</v>
      </c>
      <c r="P64">
        <v>174</v>
      </c>
      <c r="Q64" s="4"/>
      <c r="R64" s="4">
        <v>1</v>
      </c>
      <c r="S64" s="4">
        <v>2</v>
      </c>
      <c r="T64" s="4" t="s">
        <v>234</v>
      </c>
      <c r="U64" s="4">
        <f t="shared" si="12"/>
        <v>19.534601049999999</v>
      </c>
      <c r="V64" s="4">
        <f t="shared" si="2"/>
        <v>19.534601049999999</v>
      </c>
      <c r="W64" s="4">
        <f t="shared" si="3"/>
        <v>19.534601049999999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11"/>
        <v>183.89299098999996</v>
      </c>
      <c r="AG64" s="4">
        <f t="shared" si="4"/>
        <v>183.89299098999996</v>
      </c>
      <c r="AH64" s="4">
        <f t="shared" si="5"/>
        <v>183.89299098999996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44166</v>
      </c>
      <c r="B65" t="s">
        <v>80</v>
      </c>
      <c r="C65" t="s">
        <v>102</v>
      </c>
      <c r="D65">
        <v>40</v>
      </c>
      <c r="E65">
        <v>1</v>
      </c>
      <c r="F65">
        <v>1</v>
      </c>
      <c r="G65" t="s">
        <v>60</v>
      </c>
      <c r="H65" t="s">
        <v>61</v>
      </c>
      <c r="I65">
        <v>5.4899999999999997E-2</v>
      </c>
      <c r="J65">
        <v>1.23</v>
      </c>
      <c r="K65">
        <v>16.899999999999999</v>
      </c>
      <c r="L65" t="s">
        <v>62</v>
      </c>
      <c r="M65" t="s">
        <v>63</v>
      </c>
      <c r="N65">
        <v>0.22700000000000001</v>
      </c>
      <c r="O65">
        <v>4.0999999999999996</v>
      </c>
      <c r="P65">
        <v>271</v>
      </c>
      <c r="Q65" s="4"/>
      <c r="R65" s="4">
        <v>1</v>
      </c>
      <c r="S65" s="4">
        <v>2</v>
      </c>
      <c r="T65" s="4" t="s">
        <v>234</v>
      </c>
      <c r="U65" s="4">
        <f t="shared" si="12"/>
        <v>23.704999449999995</v>
      </c>
      <c r="V65" s="4">
        <f t="shared" si="2"/>
        <v>23.704999449999995</v>
      </c>
      <c r="W65" s="4">
        <f t="shared" si="3"/>
        <v>23.704999449999995</v>
      </c>
      <c r="X65" s="5"/>
      <c r="Y65" s="5"/>
      <c r="Z65" s="4"/>
      <c r="AA65" s="4"/>
      <c r="AB65" s="7"/>
      <c r="AC65" s="7"/>
      <c r="AD65" s="4">
        <v>1</v>
      </c>
      <c r="AE65" s="4"/>
      <c r="AF65" s="4">
        <f t="shared" si="11"/>
        <v>286.8271289999999</v>
      </c>
      <c r="AG65" s="4">
        <f t="shared" si="4"/>
        <v>286.8271289999999</v>
      </c>
      <c r="AH65" s="4">
        <f t="shared" si="5"/>
        <v>286.8271289999999</v>
      </c>
      <c r="AI65" s="5"/>
      <c r="AJ65" s="5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44166</v>
      </c>
      <c r="B66" t="s">
        <v>80</v>
      </c>
      <c r="C66" t="s">
        <v>103</v>
      </c>
      <c r="D66">
        <v>41</v>
      </c>
      <c r="E66">
        <v>1</v>
      </c>
      <c r="F66">
        <v>1</v>
      </c>
      <c r="G66" t="s">
        <v>60</v>
      </c>
      <c r="H66" t="s">
        <v>61</v>
      </c>
      <c r="I66">
        <v>6.4199999999999993E-2</v>
      </c>
      <c r="J66">
        <v>1.44</v>
      </c>
      <c r="K66">
        <v>22.7</v>
      </c>
      <c r="L66" t="s">
        <v>62</v>
      </c>
      <c r="M66" t="s">
        <v>63</v>
      </c>
      <c r="N66">
        <v>0.79700000000000004</v>
      </c>
      <c r="O66">
        <v>14.5</v>
      </c>
      <c r="P66">
        <v>1170</v>
      </c>
      <c r="Q66" s="4"/>
      <c r="R66" s="4">
        <v>1</v>
      </c>
      <c r="S66" s="4">
        <v>2</v>
      </c>
      <c r="T66" s="4" t="s">
        <v>234</v>
      </c>
      <c r="U66" s="4">
        <f t="shared" si="12"/>
        <v>29.987828799999996</v>
      </c>
      <c r="V66" s="4">
        <f t="shared" si="2"/>
        <v>29.987828799999996</v>
      </c>
      <c r="W66" s="4">
        <f t="shared" si="3"/>
        <v>29.987828799999996</v>
      </c>
      <c r="X66" s="4"/>
      <c r="Y66" s="4"/>
      <c r="Z66" s="5"/>
      <c r="AA66" s="5"/>
      <c r="AB66" s="5"/>
      <c r="AC66" s="5"/>
      <c r="AD66" s="4">
        <v>1</v>
      </c>
      <c r="AE66" s="4"/>
      <c r="AF66" s="4">
        <f t="shared" si="11"/>
        <v>1347.806425</v>
      </c>
      <c r="AG66" s="4">
        <f t="shared" si="4"/>
        <v>1347.806425</v>
      </c>
      <c r="AH66" s="4">
        <f t="shared" si="5"/>
        <v>1347.806425</v>
      </c>
      <c r="AI66" s="4"/>
      <c r="AJ66" s="4"/>
      <c r="AK66" s="5"/>
      <c r="AL66" s="5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44166</v>
      </c>
      <c r="B67" t="s">
        <v>80</v>
      </c>
      <c r="C67" t="s">
        <v>104</v>
      </c>
      <c r="D67">
        <v>42</v>
      </c>
      <c r="E67">
        <v>1</v>
      </c>
      <c r="F67">
        <v>1</v>
      </c>
      <c r="G67" t="s">
        <v>60</v>
      </c>
      <c r="H67" t="s">
        <v>61</v>
      </c>
      <c r="I67">
        <v>6.3500000000000001E-2</v>
      </c>
      <c r="J67">
        <v>1.44</v>
      </c>
      <c r="K67">
        <v>22.6</v>
      </c>
      <c r="L67" t="s">
        <v>62</v>
      </c>
      <c r="M67" t="s">
        <v>63</v>
      </c>
      <c r="N67">
        <v>0.73399999999999999</v>
      </c>
      <c r="O67">
        <v>13.2</v>
      </c>
      <c r="P67">
        <v>1060</v>
      </c>
      <c r="Q67" s="4"/>
      <c r="R67" s="4">
        <v>1</v>
      </c>
      <c r="S67" s="4">
        <v>2</v>
      </c>
      <c r="T67" s="4" t="s">
        <v>234</v>
      </c>
      <c r="U67" s="4">
        <f t="shared" si="12"/>
        <v>29.987828799999996</v>
      </c>
      <c r="V67" s="4">
        <f t="shared" si="2"/>
        <v>29.987828799999996</v>
      </c>
      <c r="W67" s="4">
        <f t="shared" si="3"/>
        <v>29.987828799999996</v>
      </c>
      <c r="X67" s="5"/>
      <c r="Y67" s="5"/>
      <c r="Z67" s="5"/>
      <c r="AA67" s="5"/>
      <c r="AB67" s="4"/>
      <c r="AC67" s="4"/>
      <c r="AD67" s="4">
        <v>1</v>
      </c>
      <c r="AE67" s="4"/>
      <c r="AF67" s="4">
        <f t="shared" si="11"/>
        <v>1207.3773959999999</v>
      </c>
      <c r="AG67" s="4">
        <f t="shared" si="4"/>
        <v>1207.3773959999999</v>
      </c>
      <c r="AH67" s="4">
        <f t="shared" si="5"/>
        <v>1207.3773959999999</v>
      </c>
      <c r="AI67" s="5"/>
      <c r="AJ67" s="5"/>
      <c r="AK67" s="5"/>
      <c r="AL67" s="5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44166</v>
      </c>
      <c r="B68" t="s">
        <v>80</v>
      </c>
      <c r="C68" t="s">
        <v>105</v>
      </c>
      <c r="D68">
        <v>43</v>
      </c>
      <c r="E68">
        <v>1</v>
      </c>
      <c r="F68">
        <v>1</v>
      </c>
      <c r="G68" t="s">
        <v>60</v>
      </c>
      <c r="H68" t="s">
        <v>61</v>
      </c>
      <c r="I68">
        <v>5.3199999999999997E-2</v>
      </c>
      <c r="J68">
        <v>1.2</v>
      </c>
      <c r="K68">
        <v>16.3</v>
      </c>
      <c r="L68" t="s">
        <v>62</v>
      </c>
      <c r="M68" t="s">
        <v>63</v>
      </c>
      <c r="N68">
        <v>0.222</v>
      </c>
      <c r="O68">
        <v>4.0199999999999996</v>
      </c>
      <c r="P68">
        <v>264</v>
      </c>
      <c r="Q68" s="4"/>
      <c r="R68" s="4">
        <v>1</v>
      </c>
      <c r="S68" s="4">
        <v>2</v>
      </c>
      <c r="T68" s="4" t="s">
        <v>234</v>
      </c>
      <c r="U68" s="4">
        <f t="shared" si="12"/>
        <v>22.810119999999998</v>
      </c>
      <c r="V68" s="4">
        <f t="shared" si="2"/>
        <v>22.810119999999998</v>
      </c>
      <c r="W68" s="4">
        <f t="shared" si="3"/>
        <v>22.810119999999998</v>
      </c>
      <c r="X68" s="5"/>
      <c r="Y68" s="5"/>
      <c r="Z68" s="5"/>
      <c r="AA68" s="5"/>
      <c r="AB68" s="4"/>
      <c r="AC68" s="4"/>
      <c r="AD68" s="4">
        <v>1</v>
      </c>
      <c r="AE68" s="4"/>
      <c r="AF68" s="4">
        <f t="shared" si="11"/>
        <v>279.21900995999999</v>
      </c>
      <c r="AG68" s="4">
        <f t="shared" si="4"/>
        <v>279.21900995999999</v>
      </c>
      <c r="AH68" s="4">
        <f t="shared" si="5"/>
        <v>279.21900995999999</v>
      </c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44166</v>
      </c>
      <c r="B69" t="s">
        <v>80</v>
      </c>
      <c r="C69" t="s">
        <v>106</v>
      </c>
      <c r="D69">
        <v>44</v>
      </c>
      <c r="E69">
        <v>1</v>
      </c>
      <c r="F69">
        <v>1</v>
      </c>
      <c r="G69" t="s">
        <v>60</v>
      </c>
      <c r="H69" t="s">
        <v>61</v>
      </c>
      <c r="I69">
        <v>0.114</v>
      </c>
      <c r="J69">
        <v>2.4</v>
      </c>
      <c r="K69">
        <v>49.2</v>
      </c>
      <c r="L69" t="s">
        <v>62</v>
      </c>
      <c r="M69" t="s">
        <v>63</v>
      </c>
      <c r="N69">
        <v>0.16</v>
      </c>
      <c r="O69">
        <v>2.86</v>
      </c>
      <c r="P69">
        <v>160</v>
      </c>
      <c r="Q69" s="4"/>
      <c r="R69" s="4">
        <v>1</v>
      </c>
      <c r="S69" s="4">
        <v>2</v>
      </c>
      <c r="T69" s="4" t="s">
        <v>234</v>
      </c>
      <c r="U69" s="4">
        <f t="shared" si="12"/>
        <v>59.125479999999989</v>
      </c>
      <c r="V69" s="4">
        <f t="shared" si="2"/>
        <v>59.125479999999989</v>
      </c>
      <c r="W69" s="4">
        <f t="shared" si="3"/>
        <v>59.125479999999989</v>
      </c>
      <c r="X69" s="5"/>
      <c r="Y69" s="5"/>
      <c r="Z69" s="4"/>
      <c r="AA69" s="4"/>
      <c r="AB69" s="4"/>
      <c r="AC69" s="4"/>
      <c r="AD69" s="4">
        <v>1</v>
      </c>
      <c r="AE69" s="4"/>
      <c r="AF69" s="4">
        <f t="shared" si="11"/>
        <v>169.85048403999994</v>
      </c>
      <c r="AG69" s="4">
        <f t="shared" si="4"/>
        <v>169.85048403999994</v>
      </c>
      <c r="AH69" s="4">
        <f t="shared" si="5"/>
        <v>169.85048403999994</v>
      </c>
      <c r="AI69" s="5"/>
      <c r="AJ69" s="5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44166</v>
      </c>
      <c r="B70" t="s">
        <v>80</v>
      </c>
      <c r="C70" t="s">
        <v>107</v>
      </c>
      <c r="D70">
        <v>45</v>
      </c>
      <c r="E70">
        <v>1</v>
      </c>
      <c r="F70">
        <v>1</v>
      </c>
      <c r="G70" t="s">
        <v>60</v>
      </c>
      <c r="H70" t="s">
        <v>61</v>
      </c>
      <c r="I70">
        <v>4.8500000000000001E-2</v>
      </c>
      <c r="J70">
        <v>1.0900000000000001</v>
      </c>
      <c r="K70">
        <v>13.3</v>
      </c>
      <c r="L70" t="s">
        <v>62</v>
      </c>
      <c r="M70" t="s">
        <v>63</v>
      </c>
      <c r="N70">
        <v>0.16700000000000001</v>
      </c>
      <c r="O70">
        <v>3.05</v>
      </c>
      <c r="P70">
        <v>178</v>
      </c>
      <c r="Q70" s="4"/>
      <c r="R70" s="4">
        <v>1</v>
      </c>
      <c r="S70" s="4">
        <v>2</v>
      </c>
      <c r="T70" s="4" t="s">
        <v>234</v>
      </c>
      <c r="U70" s="4">
        <f t="shared" si="12"/>
        <v>19.534601049999999</v>
      </c>
      <c r="V70" s="4">
        <f t="shared" si="2"/>
        <v>19.534601049999999</v>
      </c>
      <c r="W70" s="4">
        <f t="shared" si="3"/>
        <v>19.534601049999999</v>
      </c>
      <c r="X70" s="5"/>
      <c r="Y70" s="5"/>
      <c r="Z70" s="7">
        <f>ABS(100*ABS(W70-W64)/AVERAGE(W70,W64))</f>
        <v>0</v>
      </c>
      <c r="AA70" s="7" t="str">
        <f>IF(W70&gt;10, (IF((AND(Z70&gt;=0,Z70&lt;=20)=TRUE),"PASS","FAIL")),(IF((AND(Z70&gt;=0,Z70&lt;=50)=TRUE),"PASS","FAIL")))</f>
        <v>PASS</v>
      </c>
      <c r="AB70" s="7"/>
      <c r="AC70" s="7"/>
      <c r="AD70" s="4">
        <v>1</v>
      </c>
      <c r="AE70" s="4"/>
      <c r="AF70" s="4">
        <f t="shared" si="11"/>
        <v>187.64267475</v>
      </c>
      <c r="AG70" s="4">
        <f t="shared" si="4"/>
        <v>187.64267475</v>
      </c>
      <c r="AH70" s="4">
        <f t="shared" si="5"/>
        <v>187.64267475</v>
      </c>
      <c r="AI70" s="5"/>
      <c r="AJ70" s="5"/>
      <c r="AK70" s="7">
        <f>ABS(100*ABS(AH70-AH64)/AVERAGE(AH70,AH64))</f>
        <v>2.0184784965565385</v>
      </c>
      <c r="AL70" s="7" t="str">
        <f>IF(AH70&gt;10, (IF((AND(AK70&gt;=0,AK70&lt;=20)=TRUE),"PASS","FAIL")),(IF((AND(AK70&gt;=0,AK70&lt;=50)=TRUE),"PASS","FAIL")))</f>
        <v>PASS</v>
      </c>
      <c r="AM70" s="7"/>
      <c r="AN70" s="7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44166</v>
      </c>
      <c r="B71" t="s">
        <v>80</v>
      </c>
      <c r="C71" t="s">
        <v>108</v>
      </c>
      <c r="D71">
        <v>46</v>
      </c>
      <c r="E71">
        <v>1</v>
      </c>
      <c r="F71">
        <v>1</v>
      </c>
      <c r="G71" t="s">
        <v>60</v>
      </c>
      <c r="H71" t="s">
        <v>61</v>
      </c>
      <c r="I71">
        <v>0.153</v>
      </c>
      <c r="J71">
        <v>3.11</v>
      </c>
      <c r="K71">
        <v>69.8</v>
      </c>
      <c r="L71" t="s">
        <v>62</v>
      </c>
      <c r="M71" t="s">
        <v>63</v>
      </c>
      <c r="N71">
        <v>0.28999999999999998</v>
      </c>
      <c r="O71">
        <v>5.25</v>
      </c>
      <c r="P71">
        <v>372</v>
      </c>
      <c r="R71" s="4">
        <v>1</v>
      </c>
      <c r="S71" s="4">
        <v>2</v>
      </c>
      <c r="T71" s="4" t="s">
        <v>234</v>
      </c>
      <c r="U71" s="4">
        <f t="shared" si="12"/>
        <v>81.114503049999996</v>
      </c>
      <c r="V71" s="4">
        <f t="shared" si="2"/>
        <v>81.114503049999996</v>
      </c>
      <c r="W71" s="4">
        <f t="shared" si="3"/>
        <v>81.114503049999996</v>
      </c>
      <c r="X71" s="5"/>
      <c r="Y71" s="5"/>
      <c r="Z71" s="7"/>
      <c r="AA71" s="7"/>
      <c r="AB71" s="7">
        <f>100*((W71*10250)-(W69*10000))/(1000*250)</f>
        <v>96.06754250500002</v>
      </c>
      <c r="AC71" s="7" t="str">
        <f>IF(W71&gt;30, (IF((AND(AB71&gt;=80,AB71&lt;=120)=TRUE),"PASS","FAIL")),(IF((AND(AB71&gt;=50,AB71&lt;=150)=TRUE),"PASS","FAIL")))</f>
        <v>PASS</v>
      </c>
      <c r="AD71" s="4">
        <v>1</v>
      </c>
      <c r="AE71" s="4"/>
      <c r="AF71" s="4">
        <f t="shared" si="11"/>
        <v>397.12726874999998</v>
      </c>
      <c r="AG71" s="4">
        <f t="shared" si="4"/>
        <v>397.12726874999998</v>
      </c>
      <c r="AH71" s="4">
        <f t="shared" si="5"/>
        <v>397.12726874999998</v>
      </c>
      <c r="AI71" s="5"/>
      <c r="AJ71" s="5"/>
      <c r="AK71" s="7"/>
      <c r="AL71" s="7"/>
      <c r="AM71" s="7">
        <f>100*((AH71*10250)-(AH69*10000))/(10000*250)</f>
        <v>94.881986571500008</v>
      </c>
      <c r="AN71" s="7" t="str">
        <f>IF(AH71&gt;30, (IF((AND(AM71&gt;=80,AM71&lt;=120)=TRUE),"PASS","FAIL")),(IF((AND(AM71&gt;=50,AM71&lt;=150)=TRUE),"PASS","FAIL")))</f>
        <v>PASS</v>
      </c>
      <c r="AO71" s="4"/>
      <c r="AP71" s="4"/>
      <c r="AQ71" s="4"/>
    </row>
    <row r="72" spans="1:70" x14ac:dyDescent="0.2">
      <c r="A72" s="1">
        <v>44166</v>
      </c>
      <c r="B72" t="s">
        <v>80</v>
      </c>
      <c r="C72" t="s">
        <v>52</v>
      </c>
      <c r="D72">
        <v>7</v>
      </c>
      <c r="E72">
        <v>1</v>
      </c>
      <c r="F72">
        <v>1</v>
      </c>
      <c r="G72" t="s">
        <v>60</v>
      </c>
      <c r="H72" t="s">
        <v>61</v>
      </c>
      <c r="I72">
        <v>5.5199999999999999E-2</v>
      </c>
      <c r="J72">
        <v>1.26</v>
      </c>
      <c r="K72">
        <v>17.8</v>
      </c>
      <c r="L72" t="s">
        <v>62</v>
      </c>
      <c r="M72" t="s">
        <v>63</v>
      </c>
      <c r="N72">
        <v>0.191</v>
      </c>
      <c r="O72">
        <v>3.49</v>
      </c>
      <c r="P72">
        <v>216</v>
      </c>
      <c r="Q72" s="4"/>
      <c r="R72" s="4">
        <v>1</v>
      </c>
      <c r="S72" s="4">
        <v>2</v>
      </c>
      <c r="T72" s="4" t="s">
        <v>234</v>
      </c>
      <c r="U72" s="4">
        <f t="shared" si="12"/>
        <v>24.600545799999992</v>
      </c>
      <c r="V72" s="4">
        <f t="shared" ref="V72:V73" si="13">IF(R72=1,U72,(U72-6.8))</f>
        <v>24.600545799999992</v>
      </c>
      <c r="W72" s="4">
        <f t="shared" ref="W72:W73" si="14">IF(R72=1,U72,(V72*R72))</f>
        <v>24.600545799999992</v>
      </c>
      <c r="X72" s="5">
        <f>100*(W72-25)/25</f>
        <v>-1.5978168000000323</v>
      </c>
      <c r="Y72" s="5" t="str">
        <f>IF((ABS(X72))&lt;=20,"PASS","FAIL")</f>
        <v>PASS</v>
      </c>
      <c r="Z72" s="7"/>
      <c r="AA72" s="7"/>
      <c r="AB72" s="7"/>
      <c r="AC72" s="7"/>
      <c r="AD72" s="4">
        <v>1</v>
      </c>
      <c r="AE72" s="4"/>
      <c r="AF72" s="4">
        <f t="shared" si="11"/>
        <v>229.02856698999997</v>
      </c>
      <c r="AG72" s="4">
        <f t="shared" ref="AG72:AG73" si="15">IF(R72=1,AF72,(AF72-379))</f>
        <v>229.02856698999997</v>
      </c>
      <c r="AH72" s="4">
        <f t="shared" ref="AH72:AH73" si="16">IF(R72=1,AF72,(AG72*R72))</f>
        <v>229.02856698999997</v>
      </c>
      <c r="AI72" s="5">
        <f>100*(AH72-250)/250</f>
        <v>-8.3885732040000107</v>
      </c>
      <c r="AJ72" s="5" t="str">
        <f>IF((ABS(AI72))&lt;=20,"PASS","FAIL")</f>
        <v>PASS</v>
      </c>
      <c r="AK72" s="7"/>
      <c r="AL72" s="7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44166</v>
      </c>
      <c r="B73" t="s">
        <v>80</v>
      </c>
      <c r="C73" t="s">
        <v>109</v>
      </c>
      <c r="D73" t="s">
        <v>12</v>
      </c>
      <c r="E73">
        <v>1</v>
      </c>
      <c r="F73">
        <v>1</v>
      </c>
      <c r="G73" t="s">
        <v>60</v>
      </c>
      <c r="H73" t="s">
        <v>61</v>
      </c>
      <c r="I73">
        <v>0.11899999999999999</v>
      </c>
      <c r="J73">
        <v>1.43</v>
      </c>
      <c r="K73">
        <v>22.3</v>
      </c>
      <c r="L73" t="s">
        <v>62</v>
      </c>
      <c r="M73" t="s">
        <v>63</v>
      </c>
      <c r="N73">
        <v>1.32</v>
      </c>
      <c r="O73">
        <v>22.6</v>
      </c>
      <c r="P73">
        <v>1830</v>
      </c>
      <c r="Q73" s="4">
        <f>100*O74/O73</f>
        <v>63.274336283185839</v>
      </c>
      <c r="R73" s="4">
        <v>1</v>
      </c>
      <c r="S73" s="4">
        <v>2</v>
      </c>
      <c r="T73" s="4" t="s">
        <v>234</v>
      </c>
      <c r="U73" s="4">
        <f t="shared" si="12"/>
        <v>29.687905449999995</v>
      </c>
      <c r="V73" s="4">
        <f t="shared" si="13"/>
        <v>29.687905449999995</v>
      </c>
      <c r="W73" s="4">
        <f t="shared" si="14"/>
        <v>29.687905449999995</v>
      </c>
      <c r="X73" s="5"/>
      <c r="Y73" s="5"/>
      <c r="Z73" s="7"/>
      <c r="AA73" s="7"/>
      <c r="AB73" s="7"/>
      <c r="AC73" s="7"/>
      <c r="AD73" s="4">
        <v>1</v>
      </c>
      <c r="AE73" s="4"/>
      <c r="AF73" s="4">
        <f t="shared" si="11"/>
        <v>2273.0320839999999</v>
      </c>
      <c r="AG73" s="4">
        <f t="shared" si="15"/>
        <v>2273.0320839999999</v>
      </c>
      <c r="AH73" s="4">
        <f t="shared" si="16"/>
        <v>2273.0320839999999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44166</v>
      </c>
      <c r="B74" t="s">
        <v>80</v>
      </c>
      <c r="C74" t="s">
        <v>110</v>
      </c>
      <c r="D74" t="s">
        <v>13</v>
      </c>
      <c r="E74">
        <v>1</v>
      </c>
      <c r="F74">
        <v>1</v>
      </c>
      <c r="G74" t="s">
        <v>60</v>
      </c>
      <c r="H74" t="s">
        <v>61</v>
      </c>
      <c r="I74">
        <v>2.82</v>
      </c>
      <c r="J74">
        <v>49</v>
      </c>
      <c r="K74">
        <v>2880</v>
      </c>
      <c r="L74" t="s">
        <v>62</v>
      </c>
      <c r="M74" t="s">
        <v>63</v>
      </c>
      <c r="N74">
        <v>0.79300000000000004</v>
      </c>
      <c r="O74">
        <v>14.3</v>
      </c>
      <c r="P74">
        <v>1150</v>
      </c>
      <c r="Q74" s="4"/>
      <c r="R74" s="4">
        <v>1</v>
      </c>
      <c r="S74" s="4">
        <v>2</v>
      </c>
      <c r="T74" s="4" t="s">
        <v>234</v>
      </c>
      <c r="U74" s="4">
        <f t="shared" si="12"/>
        <v>2294.6532999999999</v>
      </c>
      <c r="V74" s="4">
        <f>IF(R74=1,U74,(U74-6.8))</f>
        <v>2294.6532999999999</v>
      </c>
      <c r="W74" s="4">
        <f>IF(R74=1,U74,(V74*R74))</f>
        <v>2294.6532999999999</v>
      </c>
      <c r="X74" s="5"/>
      <c r="Y74" s="5"/>
      <c r="Z74" s="7"/>
      <c r="AA74" s="7"/>
      <c r="AB74" s="4"/>
      <c r="AC74" s="4"/>
      <c r="AD74" s="4">
        <v>1</v>
      </c>
      <c r="AE74" s="4"/>
      <c r="AF74" s="4">
        <f t="shared" si="11"/>
        <v>1326.056781</v>
      </c>
      <c r="AG74" s="4">
        <f>IF(R74=1,AF74,(AF74-379))</f>
        <v>1326.056781</v>
      </c>
      <c r="AH74" s="4">
        <f>IF(R74=1,AF74,(AG74*R74))</f>
        <v>1326.056781</v>
      </c>
      <c r="AI74" s="5"/>
      <c r="AJ74" s="5"/>
      <c r="AK74" s="7"/>
      <c r="AL74" s="7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44166</v>
      </c>
      <c r="B75" t="s">
        <v>80</v>
      </c>
      <c r="C75" t="s">
        <v>96</v>
      </c>
      <c r="D75" t="s">
        <v>14</v>
      </c>
      <c r="E75">
        <v>1</v>
      </c>
      <c r="F75">
        <v>1</v>
      </c>
      <c r="G75" t="s">
        <v>60</v>
      </c>
      <c r="H75" t="s">
        <v>61</v>
      </c>
      <c r="I75">
        <v>2.5100000000000001E-2</v>
      </c>
      <c r="J75">
        <v>0.41299999999999998</v>
      </c>
      <c r="K75">
        <v>-4.46</v>
      </c>
      <c r="L75" t="s">
        <v>62</v>
      </c>
      <c r="M75" t="s">
        <v>63</v>
      </c>
      <c r="N75">
        <v>-1.0999999999999999E-2</v>
      </c>
      <c r="O75">
        <v>-0.123</v>
      </c>
      <c r="P75">
        <v>-108</v>
      </c>
      <c r="Q75" s="4"/>
      <c r="R75" s="4">
        <v>1</v>
      </c>
      <c r="S75" s="4">
        <v>2</v>
      </c>
      <c r="T75" s="4" t="s">
        <v>234</v>
      </c>
      <c r="U75" s="4">
        <f t="shared" si="12"/>
        <v>-0.42732718550000115</v>
      </c>
      <c r="V75" s="4">
        <f>IF(R75=1,U75,(U75-6.8))</f>
        <v>-0.42732718550000115</v>
      </c>
      <c r="W75" s="4">
        <f>IF(R75=1,U75,(V75*R75))</f>
        <v>-0.42732718550000115</v>
      </c>
      <c r="X75" s="5"/>
      <c r="Y75" s="5"/>
      <c r="Z75" s="4"/>
      <c r="AA75" s="4"/>
      <c r="AB75" s="5"/>
      <c r="AC75" s="5"/>
      <c r="AD75" s="4">
        <v>1</v>
      </c>
      <c r="AE75" s="4"/>
      <c r="AF75" s="4">
        <f t="shared" si="11"/>
        <v>-103.24091767290001</v>
      </c>
      <c r="AG75" s="4">
        <f>IF(R75=1,AF75,(AF75-379))</f>
        <v>-103.24091767290001</v>
      </c>
      <c r="AH75" s="4">
        <f>IF(R75=1,AF75,(AG75*R75))</f>
        <v>-103.24091767290001</v>
      </c>
      <c r="AI75" s="5"/>
      <c r="AJ75" s="5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44166</v>
      </c>
      <c r="B76" t="s">
        <v>80</v>
      </c>
      <c r="C76" t="s">
        <v>111</v>
      </c>
      <c r="D76">
        <v>47</v>
      </c>
      <c r="E76">
        <v>1</v>
      </c>
      <c r="F76">
        <v>1</v>
      </c>
      <c r="G76" t="s">
        <v>60</v>
      </c>
      <c r="H76" t="s">
        <v>61</v>
      </c>
      <c r="I76">
        <v>5.8099999999999999E-2</v>
      </c>
      <c r="J76">
        <v>1.3</v>
      </c>
      <c r="K76">
        <v>18.8</v>
      </c>
      <c r="L76" t="s">
        <v>62</v>
      </c>
      <c r="M76" t="s">
        <v>63</v>
      </c>
      <c r="N76">
        <v>0.20499999999999999</v>
      </c>
      <c r="O76">
        <v>3.73</v>
      </c>
      <c r="P76">
        <v>238</v>
      </c>
      <c r="R76" s="4">
        <v>1</v>
      </c>
      <c r="S76" s="4">
        <v>2</v>
      </c>
      <c r="T76" s="4" t="s">
        <v>234</v>
      </c>
      <c r="U76" s="4">
        <f t="shared" si="12"/>
        <v>25.795645</v>
      </c>
      <c r="V76" s="4">
        <f t="shared" si="2"/>
        <v>25.795645</v>
      </c>
      <c r="W76" s="4">
        <f t="shared" si="3"/>
        <v>25.795645</v>
      </c>
      <c r="X76" s="5"/>
      <c r="Y76" s="5"/>
      <c r="Z76" s="7"/>
      <c r="AA76" s="7"/>
      <c r="AB76" s="4"/>
      <c r="AC76" s="4"/>
      <c r="AD76" s="4">
        <v>1</v>
      </c>
      <c r="AE76" s="4"/>
      <c r="AF76" s="4">
        <f t="shared" si="11"/>
        <v>251.71038571</v>
      </c>
      <c r="AG76" s="4">
        <f t="shared" si="4"/>
        <v>251.71038571</v>
      </c>
      <c r="AH76" s="4">
        <f t="shared" si="5"/>
        <v>251.71038571</v>
      </c>
      <c r="AI76" s="5"/>
      <c r="AJ76" s="5"/>
      <c r="AK76" s="7"/>
      <c r="AL76" s="7"/>
      <c r="AM76" s="4"/>
      <c r="AN76" s="4"/>
      <c r="AO76" s="4"/>
      <c r="AP76" s="4"/>
      <c r="AQ76" s="4"/>
    </row>
    <row r="77" spans="1:70" x14ac:dyDescent="0.2">
      <c r="A77" s="1">
        <v>44166</v>
      </c>
      <c r="B77" t="s">
        <v>80</v>
      </c>
      <c r="C77" t="s">
        <v>112</v>
      </c>
      <c r="D77">
        <v>48</v>
      </c>
      <c r="E77">
        <v>1</v>
      </c>
      <c r="F77">
        <v>1</v>
      </c>
      <c r="G77" t="s">
        <v>60</v>
      </c>
      <c r="H77" t="s">
        <v>61</v>
      </c>
      <c r="I77">
        <v>9.4100000000000003E-2</v>
      </c>
      <c r="J77">
        <v>2.0099999999999998</v>
      </c>
      <c r="K77">
        <v>38.4</v>
      </c>
      <c r="L77" t="s">
        <v>62</v>
      </c>
      <c r="M77" t="s">
        <v>63</v>
      </c>
      <c r="N77">
        <v>0.95799999999999996</v>
      </c>
      <c r="O77">
        <v>17.3</v>
      </c>
      <c r="P77">
        <v>1400</v>
      </c>
      <c r="R77" s="4">
        <v>1</v>
      </c>
      <c r="S77" s="4">
        <v>2</v>
      </c>
      <c r="T77" s="4" t="s">
        <v>234</v>
      </c>
      <c r="U77" s="4">
        <f t="shared" si="12"/>
        <v>47.205947049999992</v>
      </c>
      <c r="V77" s="4">
        <f t="shared" si="2"/>
        <v>47.205947049999992</v>
      </c>
      <c r="W77" s="4">
        <f t="shared" si="3"/>
        <v>47.205947049999992</v>
      </c>
      <c r="X77" s="4"/>
      <c r="Y77" s="4"/>
      <c r="Z77" s="7"/>
      <c r="AA77" s="7"/>
      <c r="AB77" s="7"/>
      <c r="AC77" s="7"/>
      <c r="AD77" s="4">
        <v>1</v>
      </c>
      <c r="AE77" s="4"/>
      <c r="AF77" s="4">
        <f t="shared" si="11"/>
        <v>1657.844601</v>
      </c>
      <c r="AG77" s="4">
        <f t="shared" si="4"/>
        <v>1657.844601</v>
      </c>
      <c r="AH77" s="4">
        <f t="shared" si="5"/>
        <v>1657.844601</v>
      </c>
      <c r="AI77" s="4"/>
      <c r="AJ77" s="4"/>
      <c r="AK77" s="7"/>
      <c r="AL77" s="7"/>
      <c r="AM77" s="7"/>
      <c r="AN77" s="7"/>
      <c r="AO77" s="4"/>
      <c r="AP77" s="4"/>
      <c r="AQ77" s="4"/>
    </row>
    <row r="78" spans="1:70" x14ac:dyDescent="0.2">
      <c r="A78" s="1">
        <v>44166</v>
      </c>
      <c r="B78" t="s">
        <v>80</v>
      </c>
      <c r="C78" t="s">
        <v>113</v>
      </c>
      <c r="D78">
        <v>49</v>
      </c>
      <c r="E78">
        <v>1</v>
      </c>
      <c r="F78">
        <v>1</v>
      </c>
      <c r="G78" t="s">
        <v>60</v>
      </c>
      <c r="H78" t="s">
        <v>61</v>
      </c>
      <c r="I78">
        <v>5.8799999999999998E-2</v>
      </c>
      <c r="J78">
        <v>1.32</v>
      </c>
      <c r="K78">
        <v>19.5</v>
      </c>
      <c r="L78" t="s">
        <v>62</v>
      </c>
      <c r="M78" t="s">
        <v>63</v>
      </c>
      <c r="N78">
        <v>0.214</v>
      </c>
      <c r="O78">
        <v>3.93</v>
      </c>
      <c r="P78">
        <v>255</v>
      </c>
      <c r="R78" s="4">
        <v>1</v>
      </c>
      <c r="S78" s="4">
        <v>2</v>
      </c>
      <c r="T78" s="4" t="s">
        <v>234</v>
      </c>
      <c r="U78" s="4">
        <f t="shared" si="12"/>
        <v>26.393639199999996</v>
      </c>
      <c r="V78" s="4">
        <f t="shared" si="2"/>
        <v>26.393639199999996</v>
      </c>
      <c r="W78" s="4">
        <f t="shared" si="3"/>
        <v>26.393639199999996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11"/>
        <v>270.66997250999998</v>
      </c>
      <c r="AG78" s="4">
        <f t="shared" si="4"/>
        <v>270.66997250999998</v>
      </c>
      <c r="AH78" s="4">
        <f t="shared" si="5"/>
        <v>270.66997250999998</v>
      </c>
      <c r="AI78" s="5"/>
      <c r="AJ78" s="5"/>
      <c r="AK78" s="7"/>
      <c r="AL78" s="7"/>
      <c r="AM78" s="7"/>
      <c r="AN78" s="7"/>
      <c r="AO78" s="4"/>
      <c r="AP78" s="4"/>
      <c r="AQ78" s="4"/>
    </row>
    <row r="79" spans="1:70" x14ac:dyDescent="0.2">
      <c r="A79" s="1">
        <v>44166</v>
      </c>
      <c r="B79" t="s">
        <v>80</v>
      </c>
      <c r="C79" t="s">
        <v>114</v>
      </c>
      <c r="D79">
        <v>50</v>
      </c>
      <c r="E79">
        <v>1</v>
      </c>
      <c r="F79">
        <v>1</v>
      </c>
      <c r="G79" t="s">
        <v>60</v>
      </c>
      <c r="H79" t="s">
        <v>61</v>
      </c>
      <c r="I79">
        <v>7.8700000000000006E-2</v>
      </c>
      <c r="J79">
        <v>1.71</v>
      </c>
      <c r="K79">
        <v>30</v>
      </c>
      <c r="L79" t="s">
        <v>62</v>
      </c>
      <c r="M79" t="s">
        <v>63</v>
      </c>
      <c r="N79">
        <v>0.40699999999999997</v>
      </c>
      <c r="O79">
        <v>7.37</v>
      </c>
      <c r="P79">
        <v>558</v>
      </c>
      <c r="R79" s="4">
        <v>1</v>
      </c>
      <c r="S79" s="4">
        <v>2</v>
      </c>
      <c r="T79" s="4" t="s">
        <v>234</v>
      </c>
      <c r="U79" s="4">
        <f t="shared" si="12"/>
        <v>38.113769049999995</v>
      </c>
      <c r="V79" s="4">
        <f t="shared" si="2"/>
        <v>38.113769049999995</v>
      </c>
      <c r="W79" s="4">
        <f t="shared" si="3"/>
        <v>38.113769049999995</v>
      </c>
      <c r="X79" s="5"/>
      <c r="Y79" s="5"/>
      <c r="Z79" s="7"/>
      <c r="AA79" s="7"/>
      <c r="AD79" s="4">
        <v>1</v>
      </c>
      <c r="AE79" s="4"/>
      <c r="AF79" s="4">
        <f t="shared" si="11"/>
        <v>605.03786931000002</v>
      </c>
      <c r="AG79" s="4">
        <f t="shared" si="4"/>
        <v>605.03786931000002</v>
      </c>
      <c r="AH79" s="4">
        <f t="shared" si="5"/>
        <v>605.03786931000002</v>
      </c>
      <c r="AI79" s="5"/>
      <c r="AJ79" s="5"/>
      <c r="AK79" s="7"/>
      <c r="AL79" s="7"/>
      <c r="AO79" s="4"/>
      <c r="AP79" s="4"/>
      <c r="AQ79" s="4"/>
    </row>
    <row r="80" spans="1:70" x14ac:dyDescent="0.2">
      <c r="A80" s="1">
        <v>44166</v>
      </c>
      <c r="B80" t="s">
        <v>80</v>
      </c>
      <c r="C80" t="s">
        <v>115</v>
      </c>
      <c r="D80">
        <v>51</v>
      </c>
      <c r="E80">
        <v>1</v>
      </c>
      <c r="F80">
        <v>1</v>
      </c>
      <c r="G80" t="s">
        <v>60</v>
      </c>
      <c r="H80" t="s">
        <v>61</v>
      </c>
      <c r="I80">
        <v>4.9299999999999997E-2</v>
      </c>
      <c r="J80">
        <v>1.1200000000000001</v>
      </c>
      <c r="K80">
        <v>14</v>
      </c>
      <c r="L80" t="s">
        <v>62</v>
      </c>
      <c r="M80" t="s">
        <v>63</v>
      </c>
      <c r="N80">
        <v>0.17399999999999999</v>
      </c>
      <c r="O80">
        <v>3.19</v>
      </c>
      <c r="P80">
        <v>190</v>
      </c>
      <c r="R80" s="4">
        <v>1</v>
      </c>
      <c r="S80" s="4">
        <v>2</v>
      </c>
      <c r="T80" s="4" t="s">
        <v>234</v>
      </c>
      <c r="U80" s="4">
        <f t="shared" si="12"/>
        <v>20.427035199999999</v>
      </c>
      <c r="V80" s="4">
        <f t="shared" ref="V80:V153" si="17">IF(R80=1,U80,(U80-6.8))</f>
        <v>20.427035199999999</v>
      </c>
      <c r="W80" s="4">
        <f t="shared" ref="W80:W153" si="18">IF(R80=1,U80,(V80*R80))</f>
        <v>20.427035199999999</v>
      </c>
      <c r="AB80" s="7"/>
      <c r="AC80" s="7"/>
      <c r="AD80" s="4">
        <v>1</v>
      </c>
      <c r="AE80" s="4"/>
      <c r="AF80" s="4">
        <f t="shared" si="11"/>
        <v>200.78319738999997</v>
      </c>
      <c r="AG80" s="4">
        <f t="shared" ref="AG80:AG153" si="19">IF(R80=1,AF80,(AF80-379))</f>
        <v>200.78319738999997</v>
      </c>
      <c r="AH80" s="4">
        <f t="shared" ref="AH80:AH153" si="20">IF(R80=1,AF80,(AG80*R80))</f>
        <v>200.78319738999997</v>
      </c>
      <c r="AM80" s="7"/>
      <c r="AN80" s="7"/>
      <c r="AO80" s="4"/>
      <c r="AP80" s="4"/>
      <c r="AQ80" s="4"/>
    </row>
    <row r="81" spans="1:70" x14ac:dyDescent="0.2">
      <c r="A81" s="1">
        <v>44166</v>
      </c>
      <c r="B81" t="s">
        <v>80</v>
      </c>
      <c r="C81" t="s">
        <v>116</v>
      </c>
      <c r="D81">
        <v>52</v>
      </c>
      <c r="E81">
        <v>1</v>
      </c>
      <c r="F81">
        <v>1</v>
      </c>
      <c r="G81" t="s">
        <v>60</v>
      </c>
      <c r="H81" t="s">
        <v>61</v>
      </c>
      <c r="I81">
        <v>4.65E-2</v>
      </c>
      <c r="J81">
        <v>1.05</v>
      </c>
      <c r="K81">
        <v>12.1</v>
      </c>
      <c r="L81" t="s">
        <v>62</v>
      </c>
      <c r="M81" t="s">
        <v>63</v>
      </c>
      <c r="N81">
        <v>0.13500000000000001</v>
      </c>
      <c r="O81">
        <v>2.5</v>
      </c>
      <c r="P81">
        <v>128</v>
      </c>
      <c r="R81" s="4">
        <v>1</v>
      </c>
      <c r="S81" s="4">
        <v>2</v>
      </c>
      <c r="T81" s="4" t="s">
        <v>234</v>
      </c>
      <c r="U81" s="4">
        <f t="shared" si="12"/>
        <v>18.345726249999998</v>
      </c>
      <c r="V81" s="4">
        <f t="shared" si="17"/>
        <v>18.345726249999998</v>
      </c>
      <c r="W81" s="4">
        <f t="shared" si="18"/>
        <v>18.345726249999998</v>
      </c>
      <c r="X81" s="5"/>
      <c r="Y81" s="5"/>
      <c r="AD81" s="4">
        <v>1</v>
      </c>
      <c r="AE81" s="4"/>
      <c r="AF81" s="4">
        <f t="shared" si="11"/>
        <v>136.26962499999999</v>
      </c>
      <c r="AG81" s="4">
        <f t="shared" si="19"/>
        <v>136.26962499999999</v>
      </c>
      <c r="AH81" s="4">
        <f t="shared" si="20"/>
        <v>136.26962499999999</v>
      </c>
      <c r="AI81" s="5"/>
      <c r="AJ81" s="5"/>
      <c r="AO81" s="4"/>
      <c r="AP81" s="4"/>
      <c r="AQ81" s="4"/>
    </row>
    <row r="82" spans="1:70" x14ac:dyDescent="0.2">
      <c r="A82" s="1">
        <v>44166</v>
      </c>
      <c r="B82" t="s">
        <v>80</v>
      </c>
      <c r="C82" t="s">
        <v>117</v>
      </c>
      <c r="D82">
        <v>53</v>
      </c>
      <c r="E82">
        <v>1</v>
      </c>
      <c r="F82">
        <v>1</v>
      </c>
      <c r="G82" t="s">
        <v>60</v>
      </c>
      <c r="H82" t="s">
        <v>61</v>
      </c>
      <c r="I82">
        <v>4.5900000000000003E-2</v>
      </c>
      <c r="J82">
        <v>1.04</v>
      </c>
      <c r="K82">
        <v>12</v>
      </c>
      <c r="L82" t="s">
        <v>62</v>
      </c>
      <c r="M82" t="s">
        <v>63</v>
      </c>
      <c r="N82">
        <v>0.38700000000000001</v>
      </c>
      <c r="O82">
        <v>7.03</v>
      </c>
      <c r="P82">
        <v>528</v>
      </c>
      <c r="R82" s="4">
        <v>1</v>
      </c>
      <c r="S82" s="4">
        <v>2</v>
      </c>
      <c r="T82" s="4" t="s">
        <v>234</v>
      </c>
      <c r="U82" s="4">
        <f t="shared" si="12"/>
        <v>18.048692799999998</v>
      </c>
      <c r="V82" s="4">
        <f t="shared" si="17"/>
        <v>18.048692799999998</v>
      </c>
      <c r="W82" s="4">
        <f t="shared" si="18"/>
        <v>18.048692799999998</v>
      </c>
      <c r="Z82" s="7"/>
      <c r="AA82" s="7"/>
      <c r="AD82" s="4">
        <v>1</v>
      </c>
      <c r="AE82" s="4"/>
      <c r="AF82" s="4">
        <f t="shared" si="11"/>
        <v>571.29434491000006</v>
      </c>
      <c r="AG82" s="4">
        <f t="shared" si="19"/>
        <v>571.29434491000006</v>
      </c>
      <c r="AH82" s="4">
        <f t="shared" si="20"/>
        <v>571.29434491000006</v>
      </c>
      <c r="AK82" s="7"/>
      <c r="AL82" s="7"/>
      <c r="AO82" s="4"/>
      <c r="AP82" s="4"/>
      <c r="AQ82" s="4"/>
    </row>
    <row r="83" spans="1:70" x14ac:dyDescent="0.2">
      <c r="A83" s="1">
        <v>44166</v>
      </c>
      <c r="B83" t="s">
        <v>80</v>
      </c>
      <c r="C83" t="s">
        <v>118</v>
      </c>
      <c r="D83">
        <v>54</v>
      </c>
      <c r="E83">
        <v>1</v>
      </c>
      <c r="F83">
        <v>1</v>
      </c>
      <c r="G83" t="s">
        <v>60</v>
      </c>
      <c r="H83" t="s">
        <v>61</v>
      </c>
      <c r="I83">
        <v>5.0099999999999999E-2</v>
      </c>
      <c r="J83">
        <v>1.17</v>
      </c>
      <c r="K83">
        <v>15.5</v>
      </c>
      <c r="L83" t="s">
        <v>62</v>
      </c>
      <c r="M83" t="s">
        <v>63</v>
      </c>
      <c r="N83">
        <v>0.157</v>
      </c>
      <c r="O83">
        <v>2.88</v>
      </c>
      <c r="P83">
        <v>162</v>
      </c>
      <c r="R83" s="4">
        <v>1</v>
      </c>
      <c r="S83" s="4">
        <v>2</v>
      </c>
      <c r="T83" s="4" t="s">
        <v>234</v>
      </c>
      <c r="U83" s="4">
        <f t="shared" si="12"/>
        <v>21.915907449999992</v>
      </c>
      <c r="V83" s="4">
        <f t="shared" si="17"/>
        <v>21.915907449999992</v>
      </c>
      <c r="W83" s="4">
        <f t="shared" si="18"/>
        <v>21.915907449999992</v>
      </c>
      <c r="AB83" s="7"/>
      <c r="AC83" s="7"/>
      <c r="AD83" s="4">
        <v>1</v>
      </c>
      <c r="AE83" s="4"/>
      <c r="AF83" s="4">
        <f t="shared" si="11"/>
        <v>171.72110255999999</v>
      </c>
      <c r="AG83" s="4">
        <f t="shared" si="19"/>
        <v>171.72110255999999</v>
      </c>
      <c r="AH83" s="4">
        <f t="shared" si="20"/>
        <v>171.72110255999999</v>
      </c>
      <c r="AM83" s="7"/>
      <c r="AN83" s="7"/>
      <c r="AO83" s="4"/>
      <c r="AP83" s="4"/>
      <c r="AQ83" s="4"/>
    </row>
    <row r="84" spans="1:70" x14ac:dyDescent="0.2">
      <c r="A84" s="1">
        <v>44166</v>
      </c>
      <c r="B84" t="s">
        <v>80</v>
      </c>
      <c r="C84" t="s">
        <v>119</v>
      </c>
      <c r="D84">
        <v>55</v>
      </c>
      <c r="E84">
        <v>1</v>
      </c>
      <c r="F84">
        <v>1</v>
      </c>
      <c r="G84" t="s">
        <v>60</v>
      </c>
      <c r="H84" t="s">
        <v>61</v>
      </c>
      <c r="I84">
        <v>7.0599999999999996E-2</v>
      </c>
      <c r="J84">
        <v>1.56</v>
      </c>
      <c r="K84">
        <v>26</v>
      </c>
      <c r="L84" t="s">
        <v>62</v>
      </c>
      <c r="M84" t="s">
        <v>63</v>
      </c>
      <c r="N84">
        <v>0.39900000000000002</v>
      </c>
      <c r="O84">
        <v>7.22</v>
      </c>
      <c r="P84">
        <v>545</v>
      </c>
      <c r="R84" s="4">
        <v>1</v>
      </c>
      <c r="S84" s="4">
        <v>2</v>
      </c>
      <c r="T84" s="4" t="s">
        <v>234</v>
      </c>
      <c r="U84" s="4">
        <f t="shared" si="12"/>
        <v>33.592688799999991</v>
      </c>
      <c r="V84" s="4">
        <f t="shared" si="17"/>
        <v>33.592688799999991</v>
      </c>
      <c r="W84" s="4">
        <f t="shared" si="18"/>
        <v>33.592688799999991</v>
      </c>
      <c r="X84" s="5"/>
      <c r="Y84" s="5"/>
      <c r="AD84" s="4">
        <v>1</v>
      </c>
      <c r="AE84" s="4"/>
      <c r="AF84" s="4">
        <f t="shared" si="11"/>
        <v>590.13221315999999</v>
      </c>
      <c r="AG84" s="4">
        <f t="shared" si="19"/>
        <v>590.13221315999999</v>
      </c>
      <c r="AH84" s="4">
        <f t="shared" si="20"/>
        <v>590.13221315999999</v>
      </c>
      <c r="AI84" s="5"/>
      <c r="AJ84" s="5"/>
      <c r="AO84" s="4"/>
      <c r="AP84" s="4"/>
      <c r="AQ84" s="4"/>
    </row>
    <row r="85" spans="1:70" x14ac:dyDescent="0.2">
      <c r="A85" s="1">
        <v>44166</v>
      </c>
      <c r="B85" t="s">
        <v>80</v>
      </c>
      <c r="C85" t="s">
        <v>120</v>
      </c>
      <c r="D85">
        <v>56</v>
      </c>
      <c r="E85">
        <v>1</v>
      </c>
      <c r="F85">
        <v>1</v>
      </c>
      <c r="G85" t="s">
        <v>60</v>
      </c>
      <c r="H85" t="s">
        <v>61</v>
      </c>
      <c r="I85">
        <v>5.5599999999999997E-2</v>
      </c>
      <c r="J85">
        <v>1.27</v>
      </c>
      <c r="K85">
        <v>18</v>
      </c>
      <c r="L85" t="s">
        <v>62</v>
      </c>
      <c r="M85" t="s">
        <v>63</v>
      </c>
      <c r="N85">
        <v>0.21</v>
      </c>
      <c r="O85">
        <v>3.82</v>
      </c>
      <c r="P85">
        <v>246</v>
      </c>
      <c r="R85" s="4">
        <v>1</v>
      </c>
      <c r="S85" s="4">
        <v>2</v>
      </c>
      <c r="T85" s="4" t="s">
        <v>234</v>
      </c>
      <c r="U85" s="4">
        <f t="shared" si="12"/>
        <v>24.899209449999994</v>
      </c>
      <c r="V85" s="4">
        <f t="shared" si="17"/>
        <v>24.899209449999994</v>
      </c>
      <c r="W85" s="4">
        <f t="shared" si="18"/>
        <v>24.899209449999994</v>
      </c>
      <c r="AD85" s="4">
        <v>1</v>
      </c>
      <c r="AE85" s="4"/>
      <c r="AF85" s="4">
        <f t="shared" si="11"/>
        <v>260.23566675999996</v>
      </c>
      <c r="AG85" s="4">
        <f t="shared" si="19"/>
        <v>260.23566675999996</v>
      </c>
      <c r="AH85" s="4">
        <f t="shared" si="20"/>
        <v>260.23566675999996</v>
      </c>
      <c r="AO85" s="4"/>
      <c r="AP85" s="4"/>
      <c r="AQ85" s="4"/>
    </row>
    <row r="86" spans="1:70" x14ac:dyDescent="0.2">
      <c r="A86" s="1">
        <v>44166</v>
      </c>
      <c r="B86" t="s">
        <v>80</v>
      </c>
      <c r="C86" t="s">
        <v>121</v>
      </c>
      <c r="D86">
        <v>57</v>
      </c>
      <c r="E86">
        <v>1</v>
      </c>
      <c r="F86">
        <v>1</v>
      </c>
      <c r="G86" t="s">
        <v>60</v>
      </c>
      <c r="H86" t="s">
        <v>61</v>
      </c>
      <c r="I86">
        <v>4.87E-2</v>
      </c>
      <c r="J86">
        <v>1.1200000000000001</v>
      </c>
      <c r="K86">
        <v>13.9</v>
      </c>
      <c r="L86" t="s">
        <v>62</v>
      </c>
      <c r="M86" t="s">
        <v>63</v>
      </c>
      <c r="N86">
        <v>0.17599999999999999</v>
      </c>
      <c r="O86">
        <v>3.22</v>
      </c>
      <c r="P86">
        <v>192</v>
      </c>
      <c r="R86" s="4">
        <v>1</v>
      </c>
      <c r="S86" s="4">
        <v>2</v>
      </c>
      <c r="T86" s="4" t="s">
        <v>234</v>
      </c>
      <c r="U86" s="4">
        <f t="shared" si="12"/>
        <v>20.427035199999999</v>
      </c>
      <c r="V86" s="4">
        <f t="shared" si="17"/>
        <v>20.427035199999999</v>
      </c>
      <c r="W86" s="4">
        <f t="shared" si="18"/>
        <v>20.427035199999999</v>
      </c>
      <c r="X86" s="5"/>
      <c r="Y86" s="5"/>
      <c r="Z86" s="7">
        <f>ABS(100*ABS(W86-W80)/AVERAGE(W86,W80))</f>
        <v>0</v>
      </c>
      <c r="AA86" s="7" t="str">
        <f>IF(W86&gt;10, (IF((AND(Z86&gt;=0,Z86&lt;=20)=TRUE),"PASS","FAIL")),(IF((AND(Z86&gt;=0,Z86&lt;=50)=TRUE),"PASS","FAIL")))</f>
        <v>PASS</v>
      </c>
      <c r="AB86" s="7"/>
      <c r="AC86" s="7"/>
      <c r="AD86" s="4">
        <v>1</v>
      </c>
      <c r="AE86" s="4"/>
      <c r="AF86" s="4">
        <f t="shared" si="11"/>
        <v>203.60238916</v>
      </c>
      <c r="AG86" s="4">
        <f t="shared" si="19"/>
        <v>203.60238916</v>
      </c>
      <c r="AH86" s="4">
        <f t="shared" si="20"/>
        <v>203.60238916</v>
      </c>
      <c r="AI86" s="5"/>
      <c r="AJ86" s="5"/>
      <c r="AK86" s="7">
        <f>ABS(100*ABS(AH86-AH80)/AVERAGE(AH86,AH80))</f>
        <v>1.3943087309574298</v>
      </c>
      <c r="AL86" s="7" t="str">
        <f>IF(AH86&gt;10, (IF((AND(AK86&gt;=0,AK86&lt;=20)=TRUE),"PASS","FAIL")),(IF((AND(AK86&gt;=0,AK86&lt;=50)=TRUE),"PASS","FAIL")))</f>
        <v>PASS</v>
      </c>
      <c r="AM86" s="7"/>
      <c r="AN86" s="7"/>
      <c r="AO86" s="4"/>
      <c r="AP86" s="4"/>
      <c r="AQ86" s="4"/>
    </row>
    <row r="87" spans="1:70" x14ac:dyDescent="0.2">
      <c r="A87" s="1">
        <v>44166</v>
      </c>
      <c r="B87" t="s">
        <v>80</v>
      </c>
      <c r="C87" t="s">
        <v>122</v>
      </c>
      <c r="D87">
        <v>58</v>
      </c>
      <c r="E87">
        <v>1</v>
      </c>
      <c r="F87">
        <v>1</v>
      </c>
      <c r="G87" t="s">
        <v>60</v>
      </c>
      <c r="H87" t="s">
        <v>61</v>
      </c>
      <c r="I87">
        <v>9.7299999999999998E-2</v>
      </c>
      <c r="J87">
        <v>2.0499999999999998</v>
      </c>
      <c r="K87">
        <v>39.5</v>
      </c>
      <c r="L87" t="s">
        <v>62</v>
      </c>
      <c r="M87" t="s">
        <v>63</v>
      </c>
      <c r="N87">
        <v>0.35499999999999998</v>
      </c>
      <c r="O87">
        <v>6.39</v>
      </c>
      <c r="P87">
        <v>472</v>
      </c>
      <c r="R87" s="4">
        <v>1</v>
      </c>
      <c r="S87" s="4">
        <v>2</v>
      </c>
      <c r="T87" s="4" t="s">
        <v>234</v>
      </c>
      <c r="U87" s="4">
        <f t="shared" si="12"/>
        <v>48.423276249999986</v>
      </c>
      <c r="V87" s="4">
        <f t="shared" si="17"/>
        <v>48.423276249999986</v>
      </c>
      <c r="W87" s="4">
        <f t="shared" si="18"/>
        <v>48.423276249999986</v>
      </c>
      <c r="X87" s="5"/>
      <c r="Y87" s="5"/>
      <c r="Z87" s="7"/>
      <c r="AA87" s="7"/>
      <c r="AB87" s="7">
        <f>100*((W87*10250)-(W85*10000))/(1000*250)</f>
        <v>98.938594824999967</v>
      </c>
      <c r="AC87" s="7" t="str">
        <f>IF(W87&gt;30, (IF((AND(AB87&gt;=80,AB87&lt;=120)=TRUE),"PASS","FAIL")),(IF((AND(AB87&gt;=50,AB87&lt;=150)=TRUE),"PASS","FAIL")))</f>
        <v>PASS</v>
      </c>
      <c r="AD87" s="4">
        <v>1</v>
      </c>
      <c r="AE87" s="4"/>
      <c r="AF87" s="4">
        <f t="shared" si="11"/>
        <v>508.19101178999995</v>
      </c>
      <c r="AG87" s="4">
        <f t="shared" si="19"/>
        <v>508.19101178999995</v>
      </c>
      <c r="AH87" s="4">
        <f t="shared" si="20"/>
        <v>508.19101178999995</v>
      </c>
      <c r="AI87" s="5"/>
      <c r="AJ87" s="5"/>
      <c r="AK87" s="7"/>
      <c r="AL87" s="7"/>
      <c r="AM87" s="7">
        <f>100*((AH87*10250)-(AH85*10000))/(10000*250)</f>
        <v>104.2640481299</v>
      </c>
      <c r="AN87" s="7" t="str">
        <f>IF(AH87&gt;30, (IF((AND(AM87&gt;=80,AM87&lt;=120)=TRUE),"PASS","FAIL")),(IF((AND(AM87&gt;=50,AM87&lt;=150)=TRUE),"PASS","FAIL")))</f>
        <v>PASS</v>
      </c>
      <c r="AO87" s="4"/>
      <c r="AP87" s="4"/>
      <c r="AQ87" s="4"/>
    </row>
    <row r="88" spans="1:70" x14ac:dyDescent="0.2">
      <c r="A88" s="1">
        <v>44166</v>
      </c>
      <c r="B88" t="s">
        <v>80</v>
      </c>
      <c r="C88" t="s">
        <v>52</v>
      </c>
      <c r="D88">
        <v>7</v>
      </c>
      <c r="E88">
        <v>1</v>
      </c>
      <c r="F88">
        <v>1</v>
      </c>
      <c r="G88" t="s">
        <v>60</v>
      </c>
      <c r="H88" t="s">
        <v>61</v>
      </c>
      <c r="I88">
        <v>5.1999999999999998E-2</v>
      </c>
      <c r="J88">
        <v>1.19</v>
      </c>
      <c r="K88">
        <v>16</v>
      </c>
      <c r="L88" t="s">
        <v>62</v>
      </c>
      <c r="M88" t="s">
        <v>63</v>
      </c>
      <c r="N88">
        <v>0.188</v>
      </c>
      <c r="O88">
        <v>3.4</v>
      </c>
      <c r="P88">
        <v>209</v>
      </c>
      <c r="Q88" s="4"/>
      <c r="R88" s="4">
        <v>1</v>
      </c>
      <c r="S88" s="4">
        <v>2</v>
      </c>
      <c r="T88" s="4" t="s">
        <v>234</v>
      </c>
      <c r="U88" s="4">
        <f t="shared" si="12"/>
        <v>22.511975049999997</v>
      </c>
      <c r="V88" s="4">
        <f>IF(R88=1,U88,(U88-6.8))</f>
        <v>22.511975049999997</v>
      </c>
      <c r="W88" s="4">
        <f>IF(R88=1,U88,(V88*R88))</f>
        <v>22.511975049999997</v>
      </c>
      <c r="X88" s="5">
        <f>100*(W88-25)/25</f>
        <v>-9.9520998000000134</v>
      </c>
      <c r="Y88" s="5" t="str">
        <f>IF((ABS(X88))&lt;=20,"PASS","FAIL")</f>
        <v>PASS</v>
      </c>
      <c r="Z88" s="7"/>
      <c r="AA88" s="7"/>
      <c r="AB88" s="4"/>
      <c r="AC88" s="4"/>
      <c r="AD88" s="4">
        <v>1</v>
      </c>
      <c r="AE88" s="4"/>
      <c r="AF88" s="4">
        <f t="shared" si="11"/>
        <v>220.54248399999997</v>
      </c>
      <c r="AG88" s="4">
        <f>IF(R88=1,AF88,(AF88-379))</f>
        <v>220.54248399999997</v>
      </c>
      <c r="AH88" s="4">
        <f>IF(R88=1,AF88,(AG88*R88))</f>
        <v>220.54248399999997</v>
      </c>
      <c r="AI88" s="5">
        <f>100*(AH88-250)/250</f>
        <v>-11.78300640000001</v>
      </c>
      <c r="AJ88" s="5" t="str">
        <f>IF((ABS(AI88))&lt;=20,"PASS","FAIL")</f>
        <v>PASS</v>
      </c>
      <c r="AK88" s="7"/>
      <c r="AL88" s="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A89" s="1">
        <v>44166</v>
      </c>
      <c r="B89" t="s">
        <v>80</v>
      </c>
      <c r="C89" t="s">
        <v>96</v>
      </c>
      <c r="D89" t="s">
        <v>14</v>
      </c>
      <c r="E89">
        <v>1</v>
      </c>
      <c r="F89">
        <v>1</v>
      </c>
      <c r="G89" t="s">
        <v>60</v>
      </c>
      <c r="H89" t="s">
        <v>61</v>
      </c>
      <c r="I89">
        <v>1.0500000000000001E-2</v>
      </c>
      <c r="J89">
        <v>0.124</v>
      </c>
      <c r="K89">
        <v>-11.8</v>
      </c>
      <c r="L89" t="s">
        <v>62</v>
      </c>
      <c r="M89" t="s">
        <v>63</v>
      </c>
      <c r="N89">
        <v>-1.03E-2</v>
      </c>
      <c r="O89">
        <v>-0.13</v>
      </c>
      <c r="P89">
        <v>-108</v>
      </c>
      <c r="Q89" s="4"/>
      <c r="R89" s="4">
        <v>1</v>
      </c>
      <c r="S89" s="4">
        <v>2</v>
      </c>
      <c r="T89" s="4" t="s">
        <v>234</v>
      </c>
      <c r="U89" s="4">
        <f t="shared" si="12"/>
        <v>-8.8453071919999999</v>
      </c>
      <c r="V89" s="4">
        <f>IF(R89=1,U89,(U89-6.8))</f>
        <v>-8.8453071919999999</v>
      </c>
      <c r="W89" s="4">
        <f>IF(R89=1,U89,(V89*R89))</f>
        <v>-8.8453071919999999</v>
      </c>
      <c r="X89" s="5"/>
      <c r="Y89" s="5"/>
      <c r="Z89" s="4"/>
      <c r="AA89" s="4"/>
      <c r="AB89" s="5"/>
      <c r="AC89" s="5"/>
      <c r="AD89" s="4">
        <v>1</v>
      </c>
      <c r="AE89" s="4"/>
      <c r="AF89" s="4">
        <f t="shared" si="11"/>
        <v>-103.86795069</v>
      </c>
      <c r="AG89" s="4">
        <f>IF(R89=1,AF89,(AF89-379))</f>
        <v>-103.86795069</v>
      </c>
      <c r="AH89" s="4">
        <f>IF(R89=1,AF89,(AG89*R89))</f>
        <v>-103.86795069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A90" s="1">
        <v>44166</v>
      </c>
      <c r="B90" t="s">
        <v>80</v>
      </c>
      <c r="C90" t="s">
        <v>123</v>
      </c>
      <c r="D90">
        <v>59</v>
      </c>
      <c r="E90">
        <v>1</v>
      </c>
      <c r="F90">
        <v>1</v>
      </c>
      <c r="G90" t="s">
        <v>60</v>
      </c>
      <c r="H90" t="s">
        <v>61</v>
      </c>
      <c r="I90">
        <v>3.7100000000000001E-2</v>
      </c>
      <c r="J90">
        <v>0.82599999999999996</v>
      </c>
      <c r="K90">
        <v>6.27</v>
      </c>
      <c r="L90" t="s">
        <v>62</v>
      </c>
      <c r="M90" t="s">
        <v>63</v>
      </c>
      <c r="N90">
        <v>0.189</v>
      </c>
      <c r="O90">
        <v>3.45</v>
      </c>
      <c r="P90">
        <v>213</v>
      </c>
      <c r="R90" s="4">
        <v>1</v>
      </c>
      <c r="S90" s="4">
        <v>2</v>
      </c>
      <c r="T90" s="4" t="s">
        <v>234</v>
      </c>
      <c r="U90" s="4">
        <f t="shared" si="12"/>
        <v>11.709937257999998</v>
      </c>
      <c r="V90" s="4">
        <f t="shared" si="17"/>
        <v>11.709937257999998</v>
      </c>
      <c r="W90" s="4">
        <f t="shared" si="18"/>
        <v>11.709937257999998</v>
      </c>
      <c r="X90" s="5"/>
      <c r="Y90" s="5"/>
      <c r="Z90" s="7"/>
      <c r="AA90" s="7"/>
      <c r="AB90" s="4"/>
      <c r="AC90" s="4"/>
      <c r="AD90" s="4">
        <v>1</v>
      </c>
      <c r="AE90" s="4"/>
      <c r="AF90" s="4">
        <f t="shared" si="11"/>
        <v>225.25565474999999</v>
      </c>
      <c r="AG90" s="4">
        <f t="shared" si="19"/>
        <v>225.25565474999999</v>
      </c>
      <c r="AH90" s="4">
        <f t="shared" si="20"/>
        <v>225.25565474999999</v>
      </c>
      <c r="AI90" s="5"/>
      <c r="AJ90" s="5"/>
      <c r="AK90" s="7"/>
      <c r="AL90" s="7"/>
      <c r="AM90" s="4"/>
      <c r="AN90" s="4"/>
      <c r="AO90" s="4"/>
      <c r="AP90" s="4"/>
      <c r="AQ90" s="4"/>
    </row>
    <row r="91" spans="1:70" x14ac:dyDescent="0.2">
      <c r="A91" s="1">
        <v>44166</v>
      </c>
      <c r="B91" t="s">
        <v>80</v>
      </c>
      <c r="C91" t="s">
        <v>124</v>
      </c>
      <c r="D91">
        <v>60</v>
      </c>
      <c r="E91">
        <v>1</v>
      </c>
      <c r="F91">
        <v>1</v>
      </c>
      <c r="G91" t="s">
        <v>60</v>
      </c>
      <c r="H91" t="s">
        <v>61</v>
      </c>
      <c r="I91">
        <v>4.5400000000000003E-2</v>
      </c>
      <c r="J91">
        <v>1.04</v>
      </c>
      <c r="K91">
        <v>11.8</v>
      </c>
      <c r="L91" t="s">
        <v>62</v>
      </c>
      <c r="M91" t="s">
        <v>63</v>
      </c>
      <c r="N91">
        <v>0.22800000000000001</v>
      </c>
      <c r="O91">
        <v>4.1399999999999997</v>
      </c>
      <c r="P91">
        <v>274</v>
      </c>
      <c r="R91" s="4">
        <v>1</v>
      </c>
      <c r="S91" s="4">
        <v>2</v>
      </c>
      <c r="T91" s="4" t="s">
        <v>234</v>
      </c>
      <c r="U91" s="4">
        <f t="shared" si="12"/>
        <v>18.048692799999998</v>
      </c>
      <c r="V91" s="4">
        <f t="shared" si="17"/>
        <v>18.048692799999998</v>
      </c>
      <c r="W91" s="4">
        <f t="shared" si="18"/>
        <v>18.048692799999998</v>
      </c>
      <c r="Z91" s="7"/>
      <c r="AA91" s="7"/>
      <c r="AD91" s="4">
        <v>1</v>
      </c>
      <c r="AE91" s="4"/>
      <c r="AF91" s="4">
        <f t="shared" si="11"/>
        <v>290.63435603999994</v>
      </c>
      <c r="AG91" s="4">
        <f t="shared" si="19"/>
        <v>290.63435603999994</v>
      </c>
      <c r="AH91" s="4">
        <f t="shared" si="20"/>
        <v>290.63435603999994</v>
      </c>
      <c r="AK91" s="7"/>
      <c r="AL91" s="7"/>
      <c r="AO91" s="4"/>
      <c r="AP91" s="4"/>
      <c r="AQ91" s="4"/>
    </row>
    <row r="92" spans="1:70" x14ac:dyDescent="0.2">
      <c r="A92" s="1">
        <v>44166</v>
      </c>
      <c r="B92" t="s">
        <v>80</v>
      </c>
      <c r="C92" t="s">
        <v>125</v>
      </c>
      <c r="D92">
        <v>61</v>
      </c>
      <c r="E92">
        <v>1</v>
      </c>
      <c r="F92">
        <v>1</v>
      </c>
      <c r="G92" t="s">
        <v>60</v>
      </c>
      <c r="H92" t="s">
        <v>61</v>
      </c>
      <c r="I92">
        <v>6.6900000000000001E-2</v>
      </c>
      <c r="J92">
        <v>1.49</v>
      </c>
      <c r="K92">
        <v>23.9</v>
      </c>
      <c r="L92" t="s">
        <v>62</v>
      </c>
      <c r="M92" t="s">
        <v>63</v>
      </c>
      <c r="N92">
        <v>0.61299999999999999</v>
      </c>
      <c r="O92">
        <v>10.9</v>
      </c>
      <c r="P92">
        <v>864</v>
      </c>
      <c r="R92" s="4">
        <v>1</v>
      </c>
      <c r="S92" s="4">
        <v>2</v>
      </c>
      <c r="T92" s="4" t="s">
        <v>234</v>
      </c>
      <c r="U92" s="4">
        <f t="shared" si="12"/>
        <v>31.48855704999999</v>
      </c>
      <c r="V92" s="4">
        <f t="shared" si="17"/>
        <v>31.48855704999999</v>
      </c>
      <c r="W92" s="4">
        <f t="shared" si="18"/>
        <v>31.48855704999999</v>
      </c>
      <c r="Z92" s="7"/>
      <c r="AA92" s="7"/>
      <c r="AB92" s="7"/>
      <c r="AC92" s="7"/>
      <c r="AD92" s="4">
        <v>1</v>
      </c>
      <c r="AE92" s="4"/>
      <c r="AF92" s="4">
        <f t="shared" si="11"/>
        <v>964.39000900000008</v>
      </c>
      <c r="AG92" s="4">
        <f t="shared" si="19"/>
        <v>964.39000900000008</v>
      </c>
      <c r="AH92" s="4">
        <f t="shared" si="20"/>
        <v>964.39000900000008</v>
      </c>
      <c r="AK92" s="7"/>
      <c r="AL92" s="7"/>
      <c r="AM92" s="7"/>
      <c r="AN92" s="7"/>
      <c r="AO92" s="4"/>
      <c r="AP92" s="4"/>
      <c r="AQ92" s="4"/>
    </row>
    <row r="93" spans="1:70" x14ac:dyDescent="0.2">
      <c r="A93" s="1">
        <v>44166</v>
      </c>
      <c r="B93" t="s">
        <v>80</v>
      </c>
      <c r="C93" t="s">
        <v>126</v>
      </c>
      <c r="D93">
        <v>62</v>
      </c>
      <c r="E93">
        <v>1</v>
      </c>
      <c r="F93">
        <v>1</v>
      </c>
      <c r="G93" t="s">
        <v>60</v>
      </c>
      <c r="H93" t="s">
        <v>61</v>
      </c>
      <c r="I93">
        <v>5.2900000000000003E-2</v>
      </c>
      <c r="J93">
        <v>1.19</v>
      </c>
      <c r="K93">
        <v>15.9</v>
      </c>
      <c r="L93" t="s">
        <v>62</v>
      </c>
      <c r="M93" t="s">
        <v>63</v>
      </c>
      <c r="N93">
        <v>0.92700000000000005</v>
      </c>
      <c r="O93">
        <v>16.5</v>
      </c>
      <c r="P93">
        <v>1340</v>
      </c>
      <c r="R93" s="4">
        <v>1</v>
      </c>
      <c r="S93" s="4">
        <v>2</v>
      </c>
      <c r="T93" s="4" t="s">
        <v>234</v>
      </c>
      <c r="U93" s="4">
        <f t="shared" si="12"/>
        <v>22.511975049999997</v>
      </c>
      <c r="V93" s="4">
        <f t="shared" si="17"/>
        <v>22.511975049999997</v>
      </c>
      <c r="W93" s="4">
        <f t="shared" si="18"/>
        <v>22.511975049999997</v>
      </c>
      <c r="X93" s="5"/>
      <c r="Y93" s="5"/>
      <c r="AD93" s="4">
        <v>1</v>
      </c>
      <c r="AE93" s="4"/>
      <c r="AF93" s="4">
        <f t="shared" si="11"/>
        <v>1568.2064249999999</v>
      </c>
      <c r="AG93" s="4">
        <f t="shared" si="19"/>
        <v>1568.2064249999999</v>
      </c>
      <c r="AH93" s="4">
        <f t="shared" si="20"/>
        <v>1568.2064249999999</v>
      </c>
      <c r="AI93" s="5"/>
      <c r="AJ93" s="5"/>
      <c r="AO93" s="4"/>
      <c r="AP93" s="4"/>
      <c r="AQ93" s="4"/>
    </row>
    <row r="94" spans="1:70" x14ac:dyDescent="0.2">
      <c r="A94" s="1">
        <v>44166</v>
      </c>
      <c r="B94" t="s">
        <v>80</v>
      </c>
      <c r="C94" t="s">
        <v>127</v>
      </c>
      <c r="D94">
        <v>63</v>
      </c>
      <c r="E94">
        <v>1</v>
      </c>
      <c r="F94">
        <v>1</v>
      </c>
      <c r="G94" t="s">
        <v>60</v>
      </c>
      <c r="H94" t="s">
        <v>61</v>
      </c>
      <c r="I94">
        <v>3.32E-2</v>
      </c>
      <c r="J94">
        <v>0.70099999999999996</v>
      </c>
      <c r="K94">
        <v>3</v>
      </c>
      <c r="L94" t="s">
        <v>62</v>
      </c>
      <c r="M94" t="s">
        <v>63</v>
      </c>
      <c r="N94">
        <v>0.13700000000000001</v>
      </c>
      <c r="O94">
        <v>2.57</v>
      </c>
      <c r="P94">
        <v>135</v>
      </c>
      <c r="R94" s="4">
        <v>1</v>
      </c>
      <c r="S94" s="4">
        <v>2</v>
      </c>
      <c r="T94" s="4" t="s">
        <v>234</v>
      </c>
      <c r="U94" s="4">
        <f t="shared" si="12"/>
        <v>8.0230930704999981</v>
      </c>
      <c r="V94" s="4">
        <f t="shared" si="17"/>
        <v>8.0230930704999981</v>
      </c>
      <c r="W94" s="4">
        <f t="shared" si="18"/>
        <v>8.0230930704999981</v>
      </c>
      <c r="AB94" s="7"/>
      <c r="AC94" s="7"/>
      <c r="AD94" s="4">
        <v>1</v>
      </c>
      <c r="AE94" s="4"/>
      <c r="AF94" s="4">
        <f t="shared" si="11"/>
        <v>142.78584050999999</v>
      </c>
      <c r="AG94" s="4">
        <f t="shared" si="19"/>
        <v>142.78584050999999</v>
      </c>
      <c r="AH94" s="4">
        <f t="shared" si="20"/>
        <v>142.78584050999999</v>
      </c>
      <c r="AM94" s="7"/>
      <c r="AN94" s="7"/>
      <c r="AO94" s="4"/>
      <c r="AP94" s="4"/>
      <c r="AQ94" s="4"/>
    </row>
    <row r="95" spans="1:70" x14ac:dyDescent="0.2">
      <c r="A95" s="1">
        <v>44166</v>
      </c>
      <c r="B95" t="s">
        <v>80</v>
      </c>
      <c r="C95" t="s">
        <v>128</v>
      </c>
      <c r="D95">
        <v>64</v>
      </c>
      <c r="E95">
        <v>1</v>
      </c>
      <c r="F95">
        <v>1</v>
      </c>
      <c r="G95" t="s">
        <v>60</v>
      </c>
      <c r="H95" t="s">
        <v>61</v>
      </c>
      <c r="I95">
        <v>5.2900000000000003E-2</v>
      </c>
      <c r="J95">
        <v>1.2</v>
      </c>
      <c r="K95">
        <v>16.100000000000001</v>
      </c>
      <c r="L95" t="s">
        <v>62</v>
      </c>
      <c r="M95" t="s">
        <v>63</v>
      </c>
      <c r="N95">
        <v>0.16400000000000001</v>
      </c>
      <c r="O95">
        <v>3.01</v>
      </c>
      <c r="P95">
        <v>174</v>
      </c>
      <c r="R95" s="4">
        <v>1</v>
      </c>
      <c r="S95" s="4">
        <v>2</v>
      </c>
      <c r="T95" s="4" t="s">
        <v>234</v>
      </c>
      <c r="U95" s="4">
        <f t="shared" si="12"/>
        <v>22.810119999999998</v>
      </c>
      <c r="V95" s="4">
        <f t="shared" si="17"/>
        <v>22.810119999999998</v>
      </c>
      <c r="W95" s="4">
        <f t="shared" si="18"/>
        <v>22.810119999999998</v>
      </c>
      <c r="Z95" s="7"/>
      <c r="AA95" s="7"/>
      <c r="AD95" s="4">
        <v>1</v>
      </c>
      <c r="AE95" s="4"/>
      <c r="AF95" s="4">
        <f t="shared" si="11"/>
        <v>183.89299098999996</v>
      </c>
      <c r="AG95" s="4">
        <f t="shared" si="19"/>
        <v>183.89299098999996</v>
      </c>
      <c r="AH95" s="4">
        <f t="shared" si="20"/>
        <v>183.89299098999996</v>
      </c>
      <c r="AK95" s="7"/>
      <c r="AL95" s="7"/>
      <c r="AO95" s="4"/>
      <c r="AP95" s="4"/>
      <c r="AQ95" s="4"/>
    </row>
    <row r="96" spans="1:70" x14ac:dyDescent="0.2">
      <c r="A96" s="1">
        <v>44166</v>
      </c>
      <c r="B96" t="s">
        <v>80</v>
      </c>
      <c r="C96" t="s">
        <v>129</v>
      </c>
      <c r="D96">
        <v>65</v>
      </c>
      <c r="E96">
        <v>1</v>
      </c>
      <c r="F96">
        <v>1</v>
      </c>
      <c r="G96" t="s">
        <v>60</v>
      </c>
      <c r="H96" t="s">
        <v>61</v>
      </c>
      <c r="I96">
        <v>6.3899999999999998E-2</v>
      </c>
      <c r="J96">
        <v>1.47</v>
      </c>
      <c r="K96">
        <v>23.5</v>
      </c>
      <c r="L96" t="s">
        <v>62</v>
      </c>
      <c r="M96" t="s">
        <v>63</v>
      </c>
      <c r="N96">
        <v>0.30099999999999999</v>
      </c>
      <c r="O96">
        <v>5.48</v>
      </c>
      <c r="P96">
        <v>392</v>
      </c>
      <c r="R96" s="4">
        <v>1</v>
      </c>
      <c r="S96" s="4">
        <v>2</v>
      </c>
      <c r="T96" s="4" t="s">
        <v>234</v>
      </c>
      <c r="U96" s="4">
        <f t="shared" si="12"/>
        <v>30.888043449999998</v>
      </c>
      <c r="V96" s="4">
        <f t="shared" si="17"/>
        <v>30.888043449999998</v>
      </c>
      <c r="W96" s="4">
        <f t="shared" si="18"/>
        <v>30.888043449999998</v>
      </c>
      <c r="X96" s="5"/>
      <c r="Y96" s="5"/>
      <c r="AB96" s="7"/>
      <c r="AC96" s="7"/>
      <c r="AD96" s="4">
        <v>1</v>
      </c>
      <c r="AE96" s="4"/>
      <c r="AF96" s="4">
        <f t="shared" si="11"/>
        <v>419.39674895999997</v>
      </c>
      <c r="AG96" s="4">
        <f t="shared" si="19"/>
        <v>419.39674895999997</v>
      </c>
      <c r="AH96" s="4">
        <f t="shared" si="20"/>
        <v>419.39674895999997</v>
      </c>
      <c r="AI96" s="5"/>
      <c r="AJ96" s="5"/>
      <c r="AM96" s="7"/>
      <c r="AN96" s="7"/>
      <c r="AO96" s="4"/>
      <c r="AP96" s="4"/>
      <c r="AQ96" s="4"/>
    </row>
    <row r="97" spans="1:70" x14ac:dyDescent="0.2">
      <c r="A97" s="1">
        <v>44166</v>
      </c>
      <c r="B97" t="s">
        <v>80</v>
      </c>
      <c r="C97" t="s">
        <v>130</v>
      </c>
      <c r="D97">
        <v>66</v>
      </c>
      <c r="E97">
        <v>1</v>
      </c>
      <c r="F97">
        <v>1</v>
      </c>
      <c r="G97" t="s">
        <v>60</v>
      </c>
      <c r="H97" t="s">
        <v>61</v>
      </c>
      <c r="I97">
        <v>4.2700000000000002E-2</v>
      </c>
      <c r="J97">
        <v>0.96899999999999997</v>
      </c>
      <c r="K97">
        <v>10</v>
      </c>
      <c r="L97" t="s">
        <v>62</v>
      </c>
      <c r="M97" t="s">
        <v>63</v>
      </c>
      <c r="N97">
        <v>0.158</v>
      </c>
      <c r="O97">
        <v>2.89</v>
      </c>
      <c r="P97">
        <v>163</v>
      </c>
      <c r="R97" s="4">
        <v>1</v>
      </c>
      <c r="S97" s="4">
        <v>2</v>
      </c>
      <c r="T97" s="4" t="s">
        <v>234</v>
      </c>
      <c r="U97" s="4">
        <f t="shared" si="12"/>
        <v>15.941886050499997</v>
      </c>
      <c r="V97" s="4">
        <f t="shared" si="17"/>
        <v>15.941886050499997</v>
      </c>
      <c r="W97" s="4">
        <f t="shared" si="18"/>
        <v>15.941886050499997</v>
      </c>
      <c r="AD97" s="4">
        <v>1</v>
      </c>
      <c r="AE97" s="4"/>
      <c r="AF97" s="4">
        <f t="shared" si="11"/>
        <v>172.65660978999998</v>
      </c>
      <c r="AG97" s="4">
        <f t="shared" si="19"/>
        <v>172.65660978999998</v>
      </c>
      <c r="AH97" s="4">
        <f t="shared" si="20"/>
        <v>172.65660978999998</v>
      </c>
      <c r="AO97" s="4"/>
      <c r="AP97" s="4"/>
      <c r="AQ97" s="4"/>
    </row>
    <row r="98" spans="1:70" x14ac:dyDescent="0.2">
      <c r="A98" s="1">
        <v>44166</v>
      </c>
      <c r="B98" t="s">
        <v>80</v>
      </c>
      <c r="C98" t="s">
        <v>131</v>
      </c>
      <c r="D98">
        <v>67</v>
      </c>
      <c r="E98">
        <v>1</v>
      </c>
      <c r="F98">
        <v>1</v>
      </c>
      <c r="G98" t="s">
        <v>60</v>
      </c>
      <c r="H98" t="s">
        <v>61</v>
      </c>
      <c r="I98">
        <v>4.87E-2</v>
      </c>
      <c r="J98">
        <v>1.1200000000000001</v>
      </c>
      <c r="K98">
        <v>14</v>
      </c>
      <c r="L98" t="s">
        <v>62</v>
      </c>
      <c r="M98" t="s">
        <v>63</v>
      </c>
      <c r="N98">
        <v>0.16600000000000001</v>
      </c>
      <c r="O98">
        <v>3</v>
      </c>
      <c r="P98">
        <v>173</v>
      </c>
      <c r="R98" s="4">
        <v>1</v>
      </c>
      <c r="S98" s="4">
        <v>2</v>
      </c>
      <c r="T98" s="4" t="s">
        <v>234</v>
      </c>
      <c r="U98" s="4">
        <f t="shared" si="12"/>
        <v>20.427035199999999</v>
      </c>
      <c r="V98" s="4">
        <f t="shared" si="17"/>
        <v>20.427035199999999</v>
      </c>
      <c r="W98" s="4">
        <f t="shared" si="18"/>
        <v>20.427035199999999</v>
      </c>
      <c r="Z98" s="7"/>
      <c r="AA98" s="7"/>
      <c r="AD98" s="4">
        <v>1</v>
      </c>
      <c r="AE98" s="4"/>
      <c r="AF98" s="4">
        <f t="shared" si="11"/>
        <v>182.95589999999996</v>
      </c>
      <c r="AG98" s="4">
        <f t="shared" si="19"/>
        <v>182.95589999999996</v>
      </c>
      <c r="AH98" s="4">
        <f t="shared" si="20"/>
        <v>182.95589999999996</v>
      </c>
      <c r="AK98" s="7"/>
      <c r="AL98" s="7"/>
      <c r="AO98" s="4"/>
      <c r="AP98" s="4"/>
      <c r="AQ98" s="4"/>
    </row>
    <row r="99" spans="1:70" x14ac:dyDescent="0.2">
      <c r="A99" s="1">
        <v>44166</v>
      </c>
      <c r="B99" t="s">
        <v>80</v>
      </c>
      <c r="C99" t="s">
        <v>132</v>
      </c>
      <c r="D99">
        <v>68</v>
      </c>
      <c r="E99">
        <v>1</v>
      </c>
      <c r="F99">
        <v>1</v>
      </c>
      <c r="G99" t="s">
        <v>60</v>
      </c>
      <c r="H99" t="s">
        <v>61</v>
      </c>
      <c r="I99">
        <v>5.0299999999999997E-2</v>
      </c>
      <c r="J99">
        <v>1.17</v>
      </c>
      <c r="K99">
        <v>15.5</v>
      </c>
      <c r="L99" t="s">
        <v>62</v>
      </c>
      <c r="M99" t="s">
        <v>63</v>
      </c>
      <c r="N99">
        <v>0.18</v>
      </c>
      <c r="O99">
        <v>3.26</v>
      </c>
      <c r="P99">
        <v>196</v>
      </c>
      <c r="R99" s="4">
        <v>1</v>
      </c>
      <c r="S99" s="4">
        <v>2</v>
      </c>
      <c r="T99" s="4" t="s">
        <v>234</v>
      </c>
      <c r="U99" s="4">
        <f t="shared" si="12"/>
        <v>21.915907449999992</v>
      </c>
      <c r="V99" s="4">
        <f t="shared" si="17"/>
        <v>21.915907449999992</v>
      </c>
      <c r="W99" s="4">
        <f t="shared" si="18"/>
        <v>21.915907449999992</v>
      </c>
      <c r="AB99" s="7"/>
      <c r="AC99" s="7"/>
      <c r="AD99" s="4">
        <v>1</v>
      </c>
      <c r="AE99" s="4"/>
      <c r="AF99" s="4">
        <f t="shared" si="11"/>
        <v>207.36315923999999</v>
      </c>
      <c r="AG99" s="4">
        <f t="shared" si="19"/>
        <v>207.36315923999999</v>
      </c>
      <c r="AH99" s="4">
        <f t="shared" si="20"/>
        <v>207.36315923999999</v>
      </c>
      <c r="AM99" s="7"/>
      <c r="AN99" s="7"/>
      <c r="AO99" s="4"/>
      <c r="AP99" s="4"/>
      <c r="AQ99" s="4"/>
    </row>
    <row r="100" spans="1:70" x14ac:dyDescent="0.2">
      <c r="A100" s="1">
        <v>44166</v>
      </c>
      <c r="B100" t="s">
        <v>80</v>
      </c>
      <c r="C100" t="s">
        <v>133</v>
      </c>
      <c r="D100">
        <v>69</v>
      </c>
      <c r="E100">
        <v>1</v>
      </c>
      <c r="F100">
        <v>1</v>
      </c>
      <c r="G100" t="s">
        <v>60</v>
      </c>
      <c r="H100" t="s">
        <v>61</v>
      </c>
      <c r="I100">
        <v>3.3399999999999999E-2</v>
      </c>
      <c r="J100">
        <v>0.71299999999999997</v>
      </c>
      <c r="K100">
        <v>3.3</v>
      </c>
      <c r="L100" t="s">
        <v>62</v>
      </c>
      <c r="M100" t="s">
        <v>63</v>
      </c>
      <c r="N100">
        <v>0.154</v>
      </c>
      <c r="O100">
        <v>2.86</v>
      </c>
      <c r="P100">
        <v>160</v>
      </c>
      <c r="R100" s="4">
        <v>1</v>
      </c>
      <c r="S100" s="4">
        <v>2</v>
      </c>
      <c r="T100" s="4" t="s">
        <v>234</v>
      </c>
      <c r="U100" s="4">
        <f t="shared" si="12"/>
        <v>8.3765277144999981</v>
      </c>
      <c r="V100" s="4">
        <f t="shared" si="17"/>
        <v>8.3765277144999981</v>
      </c>
      <c r="W100" s="4">
        <f t="shared" si="18"/>
        <v>8.3765277144999981</v>
      </c>
      <c r="X100" s="5"/>
      <c r="Y100" s="5"/>
      <c r="Z100" s="7">
        <f>ABS(100*ABS(W100-W94)/AVERAGE(W100,W94))</f>
        <v>4.3102782513516527</v>
      </c>
      <c r="AA100" s="7" t="str">
        <f>IF(W100&gt;10, (IF((AND(Z100&gt;=0,Z100&lt;=20)=TRUE),"PASS","FAIL")),(IF((AND(Z100&gt;=0,Z100&lt;=50)=TRUE),"PASS","FAIL")))</f>
        <v>PASS</v>
      </c>
      <c r="AB100" s="7"/>
      <c r="AC100" s="7"/>
      <c r="AD100" s="4">
        <v>1</v>
      </c>
      <c r="AE100" s="4"/>
      <c r="AF100" s="4">
        <f t="shared" si="11"/>
        <v>169.85048403999994</v>
      </c>
      <c r="AG100" s="4">
        <f t="shared" si="19"/>
        <v>169.85048403999994</v>
      </c>
      <c r="AH100" s="4">
        <f t="shared" si="20"/>
        <v>169.85048403999994</v>
      </c>
      <c r="AI100" s="5"/>
      <c r="AJ100" s="5"/>
      <c r="AK100" s="7">
        <f>ABS(100*ABS(AH100-AH94)/AVERAGE(AH100,AH94))</f>
        <v>17.313818903773296</v>
      </c>
      <c r="AL100" s="7" t="str">
        <f>IF(AH100&gt;10, (IF((AND(AK100&gt;=0,AK100&lt;=20)=TRUE),"PASS","FAIL")),(IF((AND(AK100&gt;=0,AK100&lt;=50)=TRUE),"PASS","FAIL")))</f>
        <v>PASS</v>
      </c>
      <c r="AM100" s="7"/>
      <c r="AN100" s="7"/>
      <c r="AO100" s="4"/>
      <c r="AP100" s="4"/>
      <c r="AQ100" s="4"/>
    </row>
    <row r="101" spans="1:70" x14ac:dyDescent="0.2">
      <c r="A101" s="1">
        <v>44166</v>
      </c>
      <c r="B101" t="s">
        <v>80</v>
      </c>
      <c r="C101" t="s">
        <v>134</v>
      </c>
      <c r="D101">
        <v>70</v>
      </c>
      <c r="E101">
        <v>1</v>
      </c>
      <c r="F101">
        <v>1</v>
      </c>
      <c r="G101" t="s">
        <v>60</v>
      </c>
      <c r="H101" t="s">
        <v>61</v>
      </c>
      <c r="I101">
        <v>9.2399999999999996E-2</v>
      </c>
      <c r="J101">
        <v>1.95</v>
      </c>
      <c r="K101">
        <v>36.799999999999997</v>
      </c>
      <c r="L101" t="s">
        <v>62</v>
      </c>
      <c r="M101" t="s">
        <v>63</v>
      </c>
      <c r="N101">
        <v>0.34499999999999997</v>
      </c>
      <c r="O101">
        <v>6.23</v>
      </c>
      <c r="P101">
        <v>458</v>
      </c>
      <c r="R101" s="4">
        <v>1</v>
      </c>
      <c r="S101" s="4">
        <v>2</v>
      </c>
      <c r="T101" s="4" t="s">
        <v>234</v>
      </c>
      <c r="U101" s="4">
        <f t="shared" si="12"/>
        <v>45.382176249999993</v>
      </c>
      <c r="V101" s="4">
        <f t="shared" si="17"/>
        <v>45.382176249999993</v>
      </c>
      <c r="W101" s="4">
        <f t="shared" si="18"/>
        <v>45.382176249999993</v>
      </c>
      <c r="X101" s="5"/>
      <c r="Y101" s="5"/>
      <c r="Z101" s="7"/>
      <c r="AA101" s="7"/>
      <c r="AB101" s="7">
        <f>100*((W101*10250)-(W99*10000))/(1000*250)</f>
        <v>98.403292825000023</v>
      </c>
      <c r="AC101" s="7" t="str">
        <f>IF(W101&gt;30, (IF((AND(AB101&gt;=80,AB101&lt;=120)=TRUE),"PASS","FAIL")),(IF((AND(AB101&gt;=50,AB101&lt;=150)=TRUE),"PASS","FAIL")))</f>
        <v>PASS</v>
      </c>
      <c r="AD101" s="4">
        <v>1</v>
      </c>
      <c r="AE101" s="4"/>
      <c r="AF101" s="4">
        <f t="shared" si="11"/>
        <v>492.49964570999998</v>
      </c>
      <c r="AG101" s="4">
        <f t="shared" si="19"/>
        <v>492.49964570999998</v>
      </c>
      <c r="AH101" s="4">
        <f t="shared" si="20"/>
        <v>492.49964570999998</v>
      </c>
      <c r="AI101" s="5"/>
      <c r="AJ101" s="5"/>
      <c r="AK101" s="7"/>
      <c r="AL101" s="7"/>
      <c r="AM101" s="7">
        <f>100*((AH101*10250)-(AH99*10000))/(10000*250)</f>
        <v>118.97959104509999</v>
      </c>
      <c r="AN101" s="7" t="str">
        <f>IF(AH101&gt;30, (IF((AND(AM101&gt;=80,AM101&lt;=120)=TRUE),"PASS","FAIL")),(IF((AND(AM101&gt;=50,AM101&lt;=150)=TRUE),"PASS","FAIL")))</f>
        <v>PASS</v>
      </c>
      <c r="AO101" s="4"/>
      <c r="AP101" s="4"/>
      <c r="AQ101" s="4"/>
    </row>
    <row r="102" spans="1:70" x14ac:dyDescent="0.2">
      <c r="A102" s="1">
        <v>44166</v>
      </c>
      <c r="B102" t="s">
        <v>80</v>
      </c>
      <c r="C102" t="s">
        <v>53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0.28199999999999997</v>
      </c>
      <c r="J102">
        <v>5.34</v>
      </c>
      <c r="K102">
        <v>139</v>
      </c>
      <c r="L102" t="s">
        <v>62</v>
      </c>
      <c r="M102" t="s">
        <v>63</v>
      </c>
      <c r="N102">
        <v>0.874</v>
      </c>
      <c r="O102">
        <v>15.6</v>
      </c>
      <c r="P102">
        <v>1260</v>
      </c>
      <c r="Q102" s="4"/>
      <c r="R102" s="4">
        <v>1</v>
      </c>
      <c r="S102" s="4">
        <v>2</v>
      </c>
      <c r="T102" s="4" t="s">
        <v>234</v>
      </c>
      <c r="U102" s="4">
        <f t="shared" si="12"/>
        <v>152.60768979999997</v>
      </c>
      <c r="V102" s="4">
        <f t="shared" si="17"/>
        <v>152.60768979999997</v>
      </c>
      <c r="W102" s="4">
        <f t="shared" si="18"/>
        <v>152.60768979999997</v>
      </c>
      <c r="X102" s="4"/>
      <c r="Y102" s="4"/>
      <c r="Z102" s="7"/>
      <c r="AA102" s="7"/>
      <c r="AB102" s="7"/>
      <c r="AC102" s="7"/>
      <c r="AD102" s="4">
        <v>1</v>
      </c>
      <c r="AE102" s="4"/>
      <c r="AF102" s="4">
        <f t="shared" si="11"/>
        <v>1468.373124</v>
      </c>
      <c r="AG102" s="4">
        <f t="shared" si="19"/>
        <v>1468.373124</v>
      </c>
      <c r="AH102" s="4">
        <f t="shared" si="20"/>
        <v>1468.373124</v>
      </c>
      <c r="AI102" s="4"/>
      <c r="AJ102" s="4"/>
      <c r="AK102" s="7"/>
      <c r="AL102" s="7"/>
      <c r="AM102" s="7"/>
      <c r="AN102" s="7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x14ac:dyDescent="0.2">
      <c r="A103" s="1">
        <v>44166</v>
      </c>
      <c r="B103" t="s">
        <v>80</v>
      </c>
      <c r="C103" t="s">
        <v>53</v>
      </c>
      <c r="D103">
        <v>1</v>
      </c>
      <c r="E103">
        <v>1</v>
      </c>
      <c r="F103">
        <v>1</v>
      </c>
      <c r="G103" t="s">
        <v>60</v>
      </c>
      <c r="H103" t="s">
        <v>61</v>
      </c>
      <c r="I103">
        <v>0.28000000000000003</v>
      </c>
      <c r="J103">
        <v>5.23</v>
      </c>
      <c r="K103">
        <v>135</v>
      </c>
      <c r="L103" t="s">
        <v>62</v>
      </c>
      <c r="M103" t="s">
        <v>63</v>
      </c>
      <c r="N103">
        <v>0.90300000000000002</v>
      </c>
      <c r="O103">
        <v>16</v>
      </c>
      <c r="P103">
        <v>1300</v>
      </c>
      <c r="Q103" s="4"/>
      <c r="R103" s="4">
        <v>1</v>
      </c>
      <c r="S103" s="4">
        <v>2</v>
      </c>
      <c r="T103" s="4" t="s">
        <v>234</v>
      </c>
      <c r="U103" s="4">
        <f t="shared" si="12"/>
        <v>148.99471945000002</v>
      </c>
      <c r="V103" s="4">
        <f t="shared" si="17"/>
        <v>148.99471945000002</v>
      </c>
      <c r="W103" s="4">
        <f t="shared" si="18"/>
        <v>148.99471945000002</v>
      </c>
      <c r="X103" s="5"/>
      <c r="Y103" s="5"/>
      <c r="Z103" s="7"/>
      <c r="AA103" s="7"/>
      <c r="AB103" s="7"/>
      <c r="AC103" s="7"/>
      <c r="AD103" s="4">
        <v>1</v>
      </c>
      <c r="AE103" s="4"/>
      <c r="AF103" s="4">
        <f t="shared" si="11"/>
        <v>1512.6115</v>
      </c>
      <c r="AG103" s="4">
        <f t="shared" si="19"/>
        <v>1512.6115</v>
      </c>
      <c r="AH103" s="4">
        <f t="shared" si="20"/>
        <v>1512.6115</v>
      </c>
      <c r="AI103" s="5"/>
      <c r="AJ103" s="5"/>
      <c r="AK103" s="7"/>
      <c r="AL103" s="7"/>
      <c r="AM103" s="7"/>
      <c r="AN103" s="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x14ac:dyDescent="0.2">
      <c r="A104" s="1">
        <v>44166</v>
      </c>
      <c r="B104" t="s">
        <v>80</v>
      </c>
      <c r="C104" t="s">
        <v>54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0.19</v>
      </c>
      <c r="J104">
        <v>3.73</v>
      </c>
      <c r="K104">
        <v>88.4</v>
      </c>
      <c r="L104" t="s">
        <v>62</v>
      </c>
      <c r="M104" t="s">
        <v>63</v>
      </c>
      <c r="N104">
        <v>0.63100000000000001</v>
      </c>
      <c r="O104">
        <v>11.3</v>
      </c>
      <c r="P104">
        <v>896</v>
      </c>
      <c r="Q104" s="4"/>
      <c r="R104" s="4">
        <v>1</v>
      </c>
      <c r="S104" s="4">
        <v>2</v>
      </c>
      <c r="T104" s="4" t="s">
        <v>234</v>
      </c>
      <c r="U104" s="4">
        <f t="shared" si="12"/>
        <v>100.62169945000001</v>
      </c>
      <c r="V104" s="4">
        <f>IF(R104=1,U104,(U104-6.8))</f>
        <v>100.62169945000001</v>
      </c>
      <c r="W104" s="4">
        <f>IF(R104=1,U104,(V104*R104))</f>
        <v>100.62169945000001</v>
      </c>
      <c r="X104" s="5"/>
      <c r="Y104" s="5"/>
      <c r="Z104" s="7"/>
      <c r="AA104" s="7"/>
      <c r="AB104" s="4"/>
      <c r="AC104" s="4"/>
      <c r="AD104" s="4">
        <v>1</v>
      </c>
      <c r="AE104" s="4"/>
      <c r="AF104" s="4">
        <f t="shared" si="11"/>
        <v>1006.147161</v>
      </c>
      <c r="AG104" s="4">
        <f>IF(R104=1,AF104,(AF104-379))</f>
        <v>1006.147161</v>
      </c>
      <c r="AH104" s="4">
        <f>IF(R104=1,AF104,(AG104*R104))</f>
        <v>1006.147161</v>
      </c>
      <c r="AI104" s="5"/>
      <c r="AJ104" s="5"/>
      <c r="AK104" s="7"/>
      <c r="AL104" s="7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x14ac:dyDescent="0.2">
      <c r="A105" s="1">
        <v>44166</v>
      </c>
      <c r="B105" t="s">
        <v>80</v>
      </c>
      <c r="C105" t="s">
        <v>54</v>
      </c>
      <c r="D105">
        <v>3</v>
      </c>
      <c r="E105">
        <v>1</v>
      </c>
      <c r="F105">
        <v>1</v>
      </c>
      <c r="G105" t="s">
        <v>60</v>
      </c>
      <c r="H105" t="s">
        <v>61</v>
      </c>
      <c r="I105">
        <v>0.191</v>
      </c>
      <c r="J105">
        <v>3.82</v>
      </c>
      <c r="K105">
        <v>91.3</v>
      </c>
      <c r="L105" t="s">
        <v>62</v>
      </c>
      <c r="M105" t="s">
        <v>63</v>
      </c>
      <c r="N105">
        <v>0.63100000000000001</v>
      </c>
      <c r="O105">
        <v>11.2</v>
      </c>
      <c r="P105">
        <v>892</v>
      </c>
      <c r="Q105" s="4"/>
      <c r="R105" s="4">
        <v>1</v>
      </c>
      <c r="S105" s="4">
        <v>2</v>
      </c>
      <c r="T105" s="4" t="s">
        <v>234</v>
      </c>
      <c r="U105" s="4">
        <f t="shared" si="12"/>
        <v>103.47706419999999</v>
      </c>
      <c r="V105" s="4">
        <f>IF(R105=1,U105,(U105-6.8))</f>
        <v>103.47706419999999</v>
      </c>
      <c r="W105" s="4">
        <f>IF(R105=1,U105,(V105*R105))</f>
        <v>103.47706419999999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 t="shared" si="11"/>
        <v>995.68807600000002</v>
      </c>
      <c r="AG105" s="4">
        <f>IF(R105=1,AF105,(AF105-379))</f>
        <v>995.68807600000002</v>
      </c>
      <c r="AH105" s="4">
        <f>IF(R105=1,AF105,(AG105*R105))</f>
        <v>995.68807600000002</v>
      </c>
      <c r="AI105" s="5"/>
      <c r="AJ105" s="5"/>
      <c r="AK105" s="4"/>
      <c r="AL105" s="4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x14ac:dyDescent="0.2">
      <c r="A106" s="1">
        <v>44166</v>
      </c>
      <c r="B106" t="s">
        <v>80</v>
      </c>
      <c r="C106" t="s">
        <v>55</v>
      </c>
      <c r="D106">
        <v>5</v>
      </c>
      <c r="E106">
        <v>1</v>
      </c>
      <c r="F106">
        <v>1</v>
      </c>
      <c r="G106" t="s">
        <v>60</v>
      </c>
      <c r="H106" t="s">
        <v>61</v>
      </c>
      <c r="I106">
        <v>9.9099999999999994E-2</v>
      </c>
      <c r="J106">
        <v>2.1</v>
      </c>
      <c r="K106">
        <v>40.9</v>
      </c>
      <c r="L106" t="s">
        <v>62</v>
      </c>
      <c r="M106" t="s">
        <v>63</v>
      </c>
      <c r="N106">
        <v>0.35399999999999998</v>
      </c>
      <c r="O106">
        <v>6.33</v>
      </c>
      <c r="P106">
        <v>467</v>
      </c>
      <c r="R106" s="4">
        <v>1</v>
      </c>
      <c r="S106" s="4">
        <v>2</v>
      </c>
      <c r="T106" s="4" t="s">
        <v>234</v>
      </c>
      <c r="U106" s="4">
        <f t="shared" si="12"/>
        <v>49.946604999999998</v>
      </c>
      <c r="V106" s="4">
        <f t="shared" si="17"/>
        <v>49.946604999999998</v>
      </c>
      <c r="W106" s="4">
        <f t="shared" si="18"/>
        <v>49.946604999999998</v>
      </c>
      <c r="X106" s="5"/>
      <c r="Y106" s="5"/>
      <c r="Z106" s="7"/>
      <c r="AA106" s="7"/>
      <c r="AB106" s="5"/>
      <c r="AC106" s="5"/>
      <c r="AD106" s="4">
        <v>1</v>
      </c>
      <c r="AE106" s="4"/>
      <c r="AF106" s="4">
        <f t="shared" ref="AF106:AF169" si="21">(0.6599*O106^2)+(89.7431* O106)-92.2125</f>
        <v>502.30279010999993</v>
      </c>
      <c r="AG106" s="4">
        <f t="shared" si="19"/>
        <v>502.30279010999993</v>
      </c>
      <c r="AH106" s="4">
        <f t="shared" si="20"/>
        <v>502.30279010999993</v>
      </c>
      <c r="AI106" s="5"/>
      <c r="AJ106" s="5"/>
      <c r="AK106" s="7"/>
      <c r="AL106" s="7"/>
      <c r="AM106" s="5"/>
      <c r="AN106" s="5"/>
      <c r="AO106" s="4"/>
      <c r="AP106" s="4"/>
      <c r="AQ106" s="4"/>
    </row>
    <row r="107" spans="1:70" x14ac:dyDescent="0.2">
      <c r="A107" s="1">
        <v>44166</v>
      </c>
      <c r="B107" t="s">
        <v>80</v>
      </c>
      <c r="C107" t="s">
        <v>55</v>
      </c>
      <c r="D107">
        <v>5</v>
      </c>
      <c r="E107">
        <v>1</v>
      </c>
      <c r="F107">
        <v>1</v>
      </c>
      <c r="G107" t="s">
        <v>60</v>
      </c>
      <c r="H107" t="s">
        <v>61</v>
      </c>
      <c r="I107">
        <v>9.9599999999999994E-2</v>
      </c>
      <c r="J107">
        <v>2.12</v>
      </c>
      <c r="K107">
        <v>41.5</v>
      </c>
      <c r="L107" t="s">
        <v>62</v>
      </c>
      <c r="M107" t="s">
        <v>63</v>
      </c>
      <c r="N107">
        <v>0.35899999999999999</v>
      </c>
      <c r="O107">
        <v>6.42</v>
      </c>
      <c r="P107">
        <v>475</v>
      </c>
      <c r="R107" s="4">
        <v>1</v>
      </c>
      <c r="S107" s="4">
        <v>2</v>
      </c>
      <c r="T107" s="4" t="s">
        <v>234</v>
      </c>
      <c r="U107" s="4">
        <f t="shared" si="12"/>
        <v>50.556455199999995</v>
      </c>
      <c r="V107" s="4">
        <f t="shared" si="17"/>
        <v>50.556455199999995</v>
      </c>
      <c r="W107" s="4">
        <f t="shared" si="18"/>
        <v>50.556455199999995</v>
      </c>
      <c r="Z107" s="7"/>
      <c r="AA107" s="7"/>
      <c r="AD107" s="4">
        <v>1</v>
      </c>
      <c r="AE107" s="4"/>
      <c r="AF107" s="4">
        <f t="shared" si="21"/>
        <v>511.13690436000002</v>
      </c>
      <c r="AG107" s="4">
        <f t="shared" si="19"/>
        <v>511.13690436000002</v>
      </c>
      <c r="AH107" s="4">
        <f t="shared" si="20"/>
        <v>511.13690436000002</v>
      </c>
      <c r="AK107" s="7"/>
      <c r="AL107" s="7"/>
      <c r="AO107" s="4"/>
      <c r="AP107" s="4"/>
      <c r="AQ107" s="4"/>
    </row>
    <row r="108" spans="1:70" x14ac:dyDescent="0.2">
      <c r="A108" s="1">
        <v>44166</v>
      </c>
      <c r="B108" t="s">
        <v>80</v>
      </c>
      <c r="C108" t="s">
        <v>52</v>
      </c>
      <c r="D108">
        <v>7</v>
      </c>
      <c r="E108">
        <v>1</v>
      </c>
      <c r="F108">
        <v>1</v>
      </c>
      <c r="G108" t="s">
        <v>60</v>
      </c>
      <c r="H108" t="s">
        <v>61</v>
      </c>
      <c r="I108">
        <v>5.21E-2</v>
      </c>
      <c r="J108">
        <v>1.22</v>
      </c>
      <c r="K108">
        <v>16.600000000000001</v>
      </c>
      <c r="L108" t="s">
        <v>62</v>
      </c>
      <c r="M108" t="s">
        <v>63</v>
      </c>
      <c r="N108">
        <v>0.17699999999999999</v>
      </c>
      <c r="O108">
        <v>3.25</v>
      </c>
      <c r="P108">
        <v>195</v>
      </c>
      <c r="R108" s="4">
        <v>1</v>
      </c>
      <c r="S108" s="4">
        <v>2</v>
      </c>
      <c r="T108" s="4" t="s">
        <v>234</v>
      </c>
      <c r="U108" s="4">
        <f t="shared" si="12"/>
        <v>23.406632199999997</v>
      </c>
      <c r="V108" s="4">
        <f t="shared" si="17"/>
        <v>23.406632199999997</v>
      </c>
      <c r="W108" s="4">
        <f t="shared" si="18"/>
        <v>23.406632199999997</v>
      </c>
      <c r="X108" s="5">
        <f>100*(W108-25)/25</f>
        <v>-6.3734712000000115</v>
      </c>
      <c r="Y108" s="5" t="str">
        <f>IF((ABS(X108))&lt;=20,"PASS","FAIL")</f>
        <v>PASS</v>
      </c>
      <c r="AB108" s="7"/>
      <c r="AC108" s="7"/>
      <c r="AD108" s="4">
        <v>1</v>
      </c>
      <c r="AE108" s="4"/>
      <c r="AF108" s="4">
        <f t="shared" si="21"/>
        <v>206.42276875000002</v>
      </c>
      <c r="AG108" s="4">
        <f t="shared" si="19"/>
        <v>206.42276875000002</v>
      </c>
      <c r="AH108" s="4">
        <f t="shared" si="20"/>
        <v>206.42276875000002</v>
      </c>
      <c r="AI108" s="5">
        <f>100*(AH108-250)/250</f>
        <v>-17.430892499999995</v>
      </c>
      <c r="AJ108" s="5" t="str">
        <f>IF((ABS(AI108))&lt;=20,"PASS","FAIL")</f>
        <v>PASS</v>
      </c>
      <c r="AM108" s="7"/>
      <c r="AN108" s="7"/>
      <c r="AO108" s="4"/>
      <c r="AP108" s="4"/>
      <c r="AQ108" s="4"/>
    </row>
    <row r="109" spans="1:70" x14ac:dyDescent="0.2">
      <c r="A109" s="1">
        <v>44166</v>
      </c>
      <c r="B109" t="s">
        <v>80</v>
      </c>
      <c r="C109" t="s">
        <v>52</v>
      </c>
      <c r="D109">
        <v>7</v>
      </c>
      <c r="E109">
        <v>1</v>
      </c>
      <c r="F109">
        <v>1</v>
      </c>
      <c r="G109" t="s">
        <v>60</v>
      </c>
      <c r="H109" t="s">
        <v>61</v>
      </c>
      <c r="I109">
        <v>5.1799999999999999E-2</v>
      </c>
      <c r="J109">
        <v>1.18</v>
      </c>
      <c r="K109">
        <v>15.6</v>
      </c>
      <c r="L109" t="s">
        <v>62</v>
      </c>
      <c r="M109" t="s">
        <v>63</v>
      </c>
      <c r="N109">
        <v>0.19</v>
      </c>
      <c r="O109">
        <v>3.45</v>
      </c>
      <c r="P109">
        <v>213</v>
      </c>
      <c r="R109" s="4">
        <v>1</v>
      </c>
      <c r="S109" s="4">
        <v>2</v>
      </c>
      <c r="T109" s="4" t="s">
        <v>234</v>
      </c>
      <c r="U109" s="4">
        <f t="shared" si="12"/>
        <v>22.213904199999995</v>
      </c>
      <c r="V109" s="4">
        <f t="shared" si="17"/>
        <v>22.213904199999995</v>
      </c>
      <c r="W109" s="4">
        <f t="shared" si="18"/>
        <v>22.213904199999995</v>
      </c>
      <c r="X109" s="5">
        <f>100*(W109-25)/25</f>
        <v>-11.14438320000002</v>
      </c>
      <c r="Y109" s="5" t="str">
        <f>IF((ABS(X109))&lt;=20,"PASS","FAIL")</f>
        <v>PASS</v>
      </c>
      <c r="Z109" s="7"/>
      <c r="AA109" s="7"/>
      <c r="AD109" s="4">
        <v>1</v>
      </c>
      <c r="AE109" s="4"/>
      <c r="AF109" s="4">
        <f t="shared" si="21"/>
        <v>225.25565474999999</v>
      </c>
      <c r="AG109" s="4">
        <f t="shared" si="19"/>
        <v>225.25565474999999</v>
      </c>
      <c r="AH109" s="4">
        <f t="shared" si="20"/>
        <v>225.25565474999999</v>
      </c>
      <c r="AI109" s="5">
        <f>100*(AH109-250)/250</f>
        <v>-9.8977381000000033</v>
      </c>
      <c r="AJ109" s="5" t="str">
        <f>IF((ABS(AI109))&lt;=20,"PASS","FAIL")</f>
        <v>PASS</v>
      </c>
      <c r="AK109" s="7"/>
      <c r="AL109" s="7"/>
      <c r="AO109" s="4"/>
      <c r="AP109" s="4"/>
      <c r="AQ109" s="4"/>
    </row>
    <row r="110" spans="1:70" x14ac:dyDescent="0.2">
      <c r="A110" s="1">
        <v>44166</v>
      </c>
      <c r="B110" t="s">
        <v>80</v>
      </c>
      <c r="C110" t="s">
        <v>56</v>
      </c>
      <c r="D110">
        <v>9</v>
      </c>
      <c r="E110">
        <v>1</v>
      </c>
      <c r="F110">
        <v>1</v>
      </c>
      <c r="G110" t="s">
        <v>60</v>
      </c>
      <c r="H110" t="s">
        <v>61</v>
      </c>
      <c r="I110">
        <v>3.32E-2</v>
      </c>
      <c r="J110">
        <v>0.73499999999999999</v>
      </c>
      <c r="K110">
        <v>3.89</v>
      </c>
      <c r="L110" t="s">
        <v>62</v>
      </c>
      <c r="M110" t="s">
        <v>63</v>
      </c>
      <c r="N110">
        <v>0.11799999999999999</v>
      </c>
      <c r="O110">
        <v>2.16</v>
      </c>
      <c r="P110">
        <v>97.9</v>
      </c>
      <c r="R110" s="4">
        <v>1</v>
      </c>
      <c r="S110" s="4">
        <v>2</v>
      </c>
      <c r="T110" s="4" t="s">
        <v>234</v>
      </c>
      <c r="U110" s="4">
        <f t="shared" si="12"/>
        <v>9.0247683624999997</v>
      </c>
      <c r="V110" s="4">
        <f t="shared" si="17"/>
        <v>9.0247683624999997</v>
      </c>
      <c r="W110" s="4">
        <f t="shared" si="18"/>
        <v>9.0247683624999997</v>
      </c>
      <c r="X110" s="5"/>
      <c r="Y110" s="5"/>
      <c r="AB110" s="7"/>
      <c r="AC110" s="7"/>
      <c r="AD110" s="4">
        <v>1</v>
      </c>
      <c r="AE110" s="4"/>
      <c r="AF110" s="4">
        <f t="shared" si="21"/>
        <v>104.71142544</v>
      </c>
      <c r="AG110" s="4">
        <f t="shared" si="19"/>
        <v>104.71142544</v>
      </c>
      <c r="AH110" s="4">
        <f t="shared" si="20"/>
        <v>104.71142544</v>
      </c>
      <c r="AI110" s="5"/>
      <c r="AJ110" s="5"/>
      <c r="AM110" s="7"/>
      <c r="AN110" s="7"/>
      <c r="AO110" s="4"/>
      <c r="AP110" s="4"/>
      <c r="AQ110" s="4"/>
    </row>
    <row r="111" spans="1:70" x14ac:dyDescent="0.2">
      <c r="A111" s="1">
        <v>44166</v>
      </c>
      <c r="B111" t="s">
        <v>80</v>
      </c>
      <c r="C111" t="s">
        <v>56</v>
      </c>
      <c r="D111">
        <v>9</v>
      </c>
      <c r="E111">
        <v>1</v>
      </c>
      <c r="F111">
        <v>1</v>
      </c>
      <c r="G111" t="s">
        <v>60</v>
      </c>
      <c r="H111" t="s">
        <v>61</v>
      </c>
      <c r="I111">
        <v>3.1399999999999997E-2</v>
      </c>
      <c r="J111">
        <v>0.68</v>
      </c>
      <c r="K111">
        <v>2.46</v>
      </c>
      <c r="L111" t="s">
        <v>62</v>
      </c>
      <c r="M111" t="s">
        <v>63</v>
      </c>
      <c r="N111">
        <v>0.114</v>
      </c>
      <c r="O111">
        <v>2.12</v>
      </c>
      <c r="P111">
        <v>94.5</v>
      </c>
      <c r="R111" s="4">
        <v>1</v>
      </c>
      <c r="S111" s="4">
        <v>2</v>
      </c>
      <c r="T111" s="4" t="s">
        <v>234</v>
      </c>
      <c r="U111" s="4">
        <f t="shared" si="12"/>
        <v>7.4048391999999996</v>
      </c>
      <c r="V111" s="4">
        <f t="shared" si="17"/>
        <v>7.4048391999999996</v>
      </c>
      <c r="W111" s="4">
        <f t="shared" si="18"/>
        <v>7.4048391999999996</v>
      </c>
      <c r="AD111" s="4">
        <v>1</v>
      </c>
      <c r="AE111" s="4"/>
      <c r="AF111" s="4">
        <f t="shared" si="21"/>
        <v>101.00872655999999</v>
      </c>
      <c r="AG111" s="4">
        <f t="shared" si="19"/>
        <v>101.00872655999999</v>
      </c>
      <c r="AH111" s="4">
        <f t="shared" si="20"/>
        <v>101.00872655999999</v>
      </c>
      <c r="AO111" s="4"/>
      <c r="AP111" s="4"/>
      <c r="AQ111" s="4"/>
    </row>
    <row r="112" spans="1:70" x14ac:dyDescent="0.2">
      <c r="A112" s="1">
        <v>44166</v>
      </c>
      <c r="B112" t="s">
        <v>80</v>
      </c>
      <c r="C112" t="s">
        <v>57</v>
      </c>
      <c r="D112">
        <v>11</v>
      </c>
      <c r="E112">
        <v>1</v>
      </c>
      <c r="F112">
        <v>1</v>
      </c>
      <c r="G112" t="s">
        <v>60</v>
      </c>
      <c r="H112" t="s">
        <v>61</v>
      </c>
      <c r="I112">
        <v>2.8199999999999999E-2</v>
      </c>
      <c r="J112">
        <v>0.53500000000000003</v>
      </c>
      <c r="K112">
        <v>-1.31</v>
      </c>
      <c r="L112" t="s">
        <v>62</v>
      </c>
      <c r="M112" t="s">
        <v>63</v>
      </c>
      <c r="N112">
        <v>8.0199999999999994E-2</v>
      </c>
      <c r="O112">
        <v>1.53</v>
      </c>
      <c r="P112">
        <v>41.3</v>
      </c>
      <c r="R112" s="4">
        <v>1</v>
      </c>
      <c r="S112" s="4">
        <v>2</v>
      </c>
      <c r="T112" s="4" t="s">
        <v>234</v>
      </c>
      <c r="U112" s="4">
        <f t="shared" si="12"/>
        <v>3.1448613625000004</v>
      </c>
      <c r="V112" s="4">
        <f t="shared" si="17"/>
        <v>3.1448613625000004</v>
      </c>
      <c r="W112" s="4">
        <f t="shared" si="18"/>
        <v>3.1448613625000004</v>
      </c>
      <c r="AD112" s="4">
        <v>1</v>
      </c>
      <c r="AE112" s="4"/>
      <c r="AF112" s="4">
        <f t="shared" si="21"/>
        <v>46.639202909999995</v>
      </c>
      <c r="AG112" s="4">
        <f t="shared" si="19"/>
        <v>46.639202909999995</v>
      </c>
      <c r="AH112" s="4">
        <f t="shared" si="20"/>
        <v>46.639202909999995</v>
      </c>
      <c r="AO112" s="4"/>
      <c r="AP112" s="4"/>
      <c r="AQ112" s="4"/>
    </row>
    <row r="113" spans="1:70" x14ac:dyDescent="0.2">
      <c r="A113" s="1">
        <v>44166</v>
      </c>
      <c r="B113" t="s">
        <v>80</v>
      </c>
      <c r="C113" t="s">
        <v>57</v>
      </c>
      <c r="D113">
        <v>11</v>
      </c>
      <c r="E113">
        <v>1</v>
      </c>
      <c r="F113">
        <v>1</v>
      </c>
      <c r="G113" t="s">
        <v>60</v>
      </c>
      <c r="H113" t="s">
        <v>61</v>
      </c>
      <c r="I113">
        <v>2.8299999999999999E-2</v>
      </c>
      <c r="J113">
        <v>0.52700000000000002</v>
      </c>
      <c r="K113">
        <v>-1.52</v>
      </c>
      <c r="L113" t="s">
        <v>62</v>
      </c>
      <c r="M113" t="s">
        <v>63</v>
      </c>
      <c r="N113">
        <v>8.0399999999999999E-2</v>
      </c>
      <c r="O113">
        <v>1.52</v>
      </c>
      <c r="P113">
        <v>40.299999999999997</v>
      </c>
      <c r="R113" s="4">
        <v>1</v>
      </c>
      <c r="S113" s="4">
        <v>2</v>
      </c>
      <c r="T113" s="4" t="s">
        <v>234</v>
      </c>
      <c r="U113" s="4">
        <f t="shared" ref="U113:U176" si="22">(0.3705*J113^2)+(28.929*J113)-12.4382</f>
        <v>2.9102815944999989</v>
      </c>
      <c r="V113" s="4">
        <f t="shared" si="17"/>
        <v>2.9102815944999989</v>
      </c>
      <c r="W113" s="4">
        <f t="shared" si="18"/>
        <v>2.9102815944999989</v>
      </c>
      <c r="AD113" s="4">
        <v>1</v>
      </c>
      <c r="AE113" s="4"/>
      <c r="AF113" s="4">
        <f t="shared" si="21"/>
        <v>45.721644959999992</v>
      </c>
      <c r="AG113" s="4">
        <f t="shared" si="19"/>
        <v>45.721644959999992</v>
      </c>
      <c r="AH113" s="4">
        <f t="shared" si="20"/>
        <v>45.721644959999992</v>
      </c>
      <c r="AO113" s="4"/>
      <c r="AP113" s="4"/>
      <c r="AQ113" s="4"/>
    </row>
    <row r="114" spans="1:70" x14ac:dyDescent="0.2">
      <c r="A114" s="1">
        <v>44166</v>
      </c>
      <c r="B114" t="s">
        <v>80</v>
      </c>
      <c r="C114" t="s">
        <v>58</v>
      </c>
      <c r="D114">
        <v>13</v>
      </c>
      <c r="E114">
        <v>1</v>
      </c>
      <c r="F114">
        <v>1</v>
      </c>
      <c r="G114" t="s">
        <v>60</v>
      </c>
      <c r="H114" t="s">
        <v>61</v>
      </c>
      <c r="I114">
        <v>3.09E-2</v>
      </c>
      <c r="J114">
        <v>0.59399999999999997</v>
      </c>
      <c r="K114">
        <v>0.215</v>
      </c>
      <c r="L114" t="s">
        <v>62</v>
      </c>
      <c r="M114" t="s">
        <v>63</v>
      </c>
      <c r="N114">
        <v>6.6799999999999998E-2</v>
      </c>
      <c r="O114">
        <v>1.2</v>
      </c>
      <c r="P114">
        <v>12.1</v>
      </c>
      <c r="R114" s="4">
        <v>1</v>
      </c>
      <c r="S114" s="4">
        <v>2</v>
      </c>
      <c r="T114" s="4" t="s">
        <v>234</v>
      </c>
      <c r="U114" s="4">
        <f t="shared" si="22"/>
        <v>4.8763517379999985</v>
      </c>
      <c r="V114" s="4">
        <f t="shared" si="17"/>
        <v>4.8763517379999985</v>
      </c>
      <c r="W114" s="4">
        <f t="shared" si="18"/>
        <v>4.8763517379999985</v>
      </c>
      <c r="X114" s="5"/>
      <c r="Y114" s="5"/>
      <c r="Z114" s="7"/>
      <c r="AA114" s="7"/>
      <c r="AD114" s="4">
        <v>1</v>
      </c>
      <c r="AE114" s="4"/>
      <c r="AF114" s="4">
        <f t="shared" si="21"/>
        <v>16.42947599999998</v>
      </c>
      <c r="AG114" s="4">
        <f t="shared" si="19"/>
        <v>16.42947599999998</v>
      </c>
      <c r="AH114" s="4">
        <f t="shared" si="20"/>
        <v>16.42947599999998</v>
      </c>
      <c r="AI114" s="5"/>
      <c r="AJ114" s="5"/>
      <c r="AK114" s="7"/>
      <c r="AL114" s="7"/>
      <c r="AO114" s="4"/>
      <c r="AP114" s="4"/>
      <c r="AQ114" s="4"/>
    </row>
    <row r="115" spans="1:70" x14ac:dyDescent="0.2">
      <c r="A115" s="1">
        <v>44166</v>
      </c>
      <c r="B115" t="s">
        <v>80</v>
      </c>
      <c r="C115" t="s">
        <v>58</v>
      </c>
      <c r="D115">
        <v>13</v>
      </c>
      <c r="E115">
        <v>1</v>
      </c>
      <c r="F115">
        <v>1</v>
      </c>
      <c r="G115" t="s">
        <v>60</v>
      </c>
      <c r="H115" t="s">
        <v>61</v>
      </c>
      <c r="I115">
        <v>2.9499999999999998E-2</v>
      </c>
      <c r="J115">
        <v>0.53500000000000003</v>
      </c>
      <c r="K115">
        <v>-1.32</v>
      </c>
      <c r="L115" t="s">
        <v>62</v>
      </c>
      <c r="M115" t="s">
        <v>63</v>
      </c>
      <c r="N115">
        <v>6.5100000000000005E-2</v>
      </c>
      <c r="O115">
        <v>1.24</v>
      </c>
      <c r="P115">
        <v>15.7</v>
      </c>
      <c r="R115" s="4">
        <v>1</v>
      </c>
      <c r="S115" s="4">
        <v>2</v>
      </c>
      <c r="T115" s="4" t="s">
        <v>234</v>
      </c>
      <c r="U115" s="4">
        <f t="shared" si="22"/>
        <v>3.1448613625000004</v>
      </c>
      <c r="V115" s="4">
        <f t="shared" si="17"/>
        <v>3.1448613625000004</v>
      </c>
      <c r="W115" s="4">
        <f t="shared" si="18"/>
        <v>3.1448613625000004</v>
      </c>
      <c r="AD115" s="4">
        <v>1</v>
      </c>
      <c r="AE115" s="4"/>
      <c r="AF115" s="4">
        <f t="shared" si="21"/>
        <v>20.083606239999995</v>
      </c>
      <c r="AG115" s="4">
        <f t="shared" si="19"/>
        <v>20.083606239999995</v>
      </c>
      <c r="AH115" s="4">
        <f t="shared" si="20"/>
        <v>20.083606239999995</v>
      </c>
      <c r="AO115" s="4"/>
      <c r="AP115" s="4"/>
      <c r="AQ115" s="4"/>
    </row>
    <row r="116" spans="1:70" x14ac:dyDescent="0.2">
      <c r="A116" s="1">
        <v>44166</v>
      </c>
      <c r="B116" t="s">
        <v>80</v>
      </c>
      <c r="C116" t="s">
        <v>59</v>
      </c>
      <c r="D116">
        <v>15</v>
      </c>
      <c r="E116">
        <v>1</v>
      </c>
      <c r="F116">
        <v>1</v>
      </c>
      <c r="G116" t="s">
        <v>60</v>
      </c>
      <c r="H116" t="s">
        <v>61</v>
      </c>
      <c r="I116">
        <v>2.8899999999999999E-2</v>
      </c>
      <c r="J116">
        <v>0.54900000000000004</v>
      </c>
      <c r="K116">
        <v>-0.96299999999999997</v>
      </c>
      <c r="L116" t="s">
        <v>62</v>
      </c>
      <c r="M116" t="s">
        <v>63</v>
      </c>
      <c r="N116">
        <v>5.9499999999999997E-2</v>
      </c>
      <c r="O116">
        <v>1.1399999999999999</v>
      </c>
      <c r="P116">
        <v>6.5</v>
      </c>
      <c r="R116" s="4">
        <v>1</v>
      </c>
      <c r="S116" s="4">
        <v>2</v>
      </c>
      <c r="T116" s="4" t="s">
        <v>234</v>
      </c>
      <c r="U116" s="4">
        <f t="shared" si="22"/>
        <v>3.5554900704999994</v>
      </c>
      <c r="V116" s="4">
        <f t="shared" si="17"/>
        <v>3.5554900704999994</v>
      </c>
      <c r="W116" s="4">
        <f t="shared" si="18"/>
        <v>3.5554900704999994</v>
      </c>
      <c r="X116" s="5"/>
      <c r="Y116" s="5"/>
      <c r="Z116" s="7"/>
      <c r="AA116" s="7"/>
      <c r="AB116" s="7"/>
      <c r="AC116" s="7"/>
      <c r="AD116" s="4">
        <v>1</v>
      </c>
      <c r="AE116" s="4"/>
      <c r="AF116" s="4">
        <f t="shared" si="21"/>
        <v>10.952240039999978</v>
      </c>
      <c r="AG116" s="4">
        <f t="shared" si="19"/>
        <v>10.952240039999978</v>
      </c>
      <c r="AH116" s="4">
        <f t="shared" si="20"/>
        <v>10.952240039999978</v>
      </c>
      <c r="AI116" s="5"/>
      <c r="AJ116" s="5"/>
      <c r="AK116" s="7"/>
      <c r="AL116" s="7"/>
      <c r="AM116" s="7"/>
      <c r="AN116" s="7"/>
      <c r="AO116" s="4"/>
      <c r="AP116" s="4"/>
      <c r="AQ116" s="4"/>
    </row>
    <row r="117" spans="1:70" x14ac:dyDescent="0.2">
      <c r="A117" s="1">
        <v>44166</v>
      </c>
      <c r="B117" t="s">
        <v>80</v>
      </c>
      <c r="C117" t="s">
        <v>59</v>
      </c>
      <c r="D117">
        <v>15</v>
      </c>
      <c r="E117">
        <v>1</v>
      </c>
      <c r="F117">
        <v>1</v>
      </c>
      <c r="G117" t="s">
        <v>60</v>
      </c>
      <c r="H117" t="s">
        <v>61</v>
      </c>
      <c r="I117">
        <v>2.87E-2</v>
      </c>
      <c r="J117">
        <v>0.54100000000000004</v>
      </c>
      <c r="K117">
        <v>-1.1499999999999999</v>
      </c>
      <c r="L117" t="s">
        <v>62</v>
      </c>
      <c r="M117" t="s">
        <v>63</v>
      </c>
      <c r="N117">
        <v>5.1900000000000002E-2</v>
      </c>
      <c r="O117">
        <v>1</v>
      </c>
      <c r="P117">
        <v>-6.12</v>
      </c>
      <c r="R117" s="4">
        <v>1</v>
      </c>
      <c r="S117" s="4">
        <v>2</v>
      </c>
      <c r="T117" s="4" t="s">
        <v>234</v>
      </c>
      <c r="U117" s="4">
        <f t="shared" si="22"/>
        <v>3.3208273105000004</v>
      </c>
      <c r="V117" s="4">
        <f t="shared" si="17"/>
        <v>3.3208273105000004</v>
      </c>
      <c r="W117" s="4">
        <f t="shared" si="18"/>
        <v>3.3208273105000004</v>
      </c>
      <c r="X117" s="5"/>
      <c r="Y117" s="5"/>
      <c r="Z117" s="7"/>
      <c r="AA117" s="7"/>
      <c r="AB117" s="7"/>
      <c r="AC117" s="7"/>
      <c r="AD117" s="4">
        <v>1</v>
      </c>
      <c r="AE117" s="4"/>
      <c r="AF117" s="4">
        <f t="shared" si="21"/>
        <v>-1.8095000000000141</v>
      </c>
      <c r="AG117" s="4">
        <f t="shared" si="19"/>
        <v>-1.8095000000000141</v>
      </c>
      <c r="AH117" s="4">
        <f t="shared" si="20"/>
        <v>-1.8095000000000141</v>
      </c>
      <c r="AI117" s="5"/>
      <c r="AJ117" s="5"/>
      <c r="AK117" s="7"/>
      <c r="AL117" s="7"/>
      <c r="AM117" s="7"/>
      <c r="AN117" s="7"/>
      <c r="AO117" s="4"/>
      <c r="AP117" s="4"/>
      <c r="AQ117" s="4"/>
    </row>
    <row r="118" spans="1:70" x14ac:dyDescent="0.2">
      <c r="A118" s="1">
        <v>44166</v>
      </c>
      <c r="B118" t="s">
        <v>80</v>
      </c>
      <c r="C118" t="s">
        <v>109</v>
      </c>
      <c r="D118" t="s">
        <v>12</v>
      </c>
      <c r="E118">
        <v>1</v>
      </c>
      <c r="F118">
        <v>1</v>
      </c>
      <c r="G118" t="s">
        <v>60</v>
      </c>
      <c r="H118" t="s">
        <v>61</v>
      </c>
      <c r="I118">
        <v>0.11799999999999999</v>
      </c>
      <c r="J118">
        <v>1.41</v>
      </c>
      <c r="K118">
        <v>21.8</v>
      </c>
      <c r="L118" t="s">
        <v>62</v>
      </c>
      <c r="M118" t="s">
        <v>63</v>
      </c>
      <c r="N118">
        <v>1.32</v>
      </c>
      <c r="O118">
        <v>22.6</v>
      </c>
      <c r="P118">
        <v>1830</v>
      </c>
      <c r="Q118" s="4">
        <f>100*O119/O118</f>
        <v>73.451327433628322</v>
      </c>
      <c r="R118" s="4">
        <v>1</v>
      </c>
      <c r="S118" s="4">
        <v>2</v>
      </c>
      <c r="T118" s="4" t="s">
        <v>234</v>
      </c>
      <c r="U118" s="4">
        <f t="shared" si="22"/>
        <v>29.088281049999992</v>
      </c>
      <c r="V118" s="4">
        <f>IF(R118=1,U118,(U118-6.8))</f>
        <v>29.088281049999992</v>
      </c>
      <c r="W118" s="4">
        <f>IF(R118=1,U118,(V118*R118))</f>
        <v>29.088281049999992</v>
      </c>
      <c r="X118" s="5"/>
      <c r="Y118" s="5"/>
      <c r="Z118" s="7"/>
      <c r="AA118" s="7"/>
      <c r="AB118" s="4"/>
      <c r="AC118" s="4"/>
      <c r="AD118" s="4">
        <v>1</v>
      </c>
      <c r="AE118" s="4"/>
      <c r="AF118" s="4">
        <f t="shared" si="21"/>
        <v>2273.0320839999999</v>
      </c>
      <c r="AG118" s="4">
        <f>IF(R118=1,AF118,(AF118-379))</f>
        <v>2273.0320839999999</v>
      </c>
      <c r="AH118" s="4">
        <f>IF(R118=1,AF118,(AG118*R118))</f>
        <v>2273.0320839999999</v>
      </c>
      <c r="AI118" s="5"/>
      <c r="AJ118" s="5"/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2">
      <c r="A119" s="1">
        <v>44166</v>
      </c>
      <c r="B119" t="s">
        <v>80</v>
      </c>
      <c r="C119" t="s">
        <v>110</v>
      </c>
      <c r="D119" t="s">
        <v>13</v>
      </c>
      <c r="E119">
        <v>1</v>
      </c>
      <c r="F119">
        <v>1</v>
      </c>
      <c r="G119" t="s">
        <v>60</v>
      </c>
      <c r="H119" t="s">
        <v>61</v>
      </c>
      <c r="I119">
        <v>2.86</v>
      </c>
      <c r="J119">
        <v>50</v>
      </c>
      <c r="K119">
        <v>2980</v>
      </c>
      <c r="L119" t="s">
        <v>62</v>
      </c>
      <c r="M119" t="s">
        <v>63</v>
      </c>
      <c r="N119">
        <v>0.92400000000000004</v>
      </c>
      <c r="O119">
        <v>16.600000000000001</v>
      </c>
      <c r="P119">
        <v>1340</v>
      </c>
      <c r="R119" s="4">
        <v>1</v>
      </c>
      <c r="S119" s="4">
        <v>2</v>
      </c>
      <c r="T119" s="4" t="s">
        <v>234</v>
      </c>
      <c r="U119" s="4">
        <f t="shared" si="22"/>
        <v>2360.2617999999998</v>
      </c>
      <c r="V119" s="4">
        <f t="shared" si="17"/>
        <v>2360.2617999999998</v>
      </c>
      <c r="W119" s="4">
        <f t="shared" si="18"/>
        <v>2360.2617999999998</v>
      </c>
      <c r="X119" s="5"/>
      <c r="Y119" s="5"/>
      <c r="Z119" s="7"/>
      <c r="AA119" s="7"/>
      <c r="AB119" s="5"/>
      <c r="AC119" s="5"/>
      <c r="AD119" s="4">
        <v>1</v>
      </c>
      <c r="AE119" s="4"/>
      <c r="AF119" s="4">
        <f t="shared" si="21"/>
        <v>1579.365004</v>
      </c>
      <c r="AG119" s="4">
        <f t="shared" si="19"/>
        <v>1579.365004</v>
      </c>
      <c r="AH119" s="4">
        <f t="shared" si="20"/>
        <v>1579.365004</v>
      </c>
      <c r="AI119" s="5"/>
      <c r="AJ119" s="5"/>
      <c r="AK119" s="7"/>
      <c r="AL119" s="7"/>
      <c r="AM119" s="5"/>
      <c r="AN119" s="5"/>
      <c r="AO119" s="4"/>
      <c r="AP119" s="4"/>
      <c r="AQ119" s="4"/>
    </row>
    <row r="120" spans="1:70" x14ac:dyDescent="0.2">
      <c r="A120" s="1">
        <v>44166</v>
      </c>
      <c r="B120" t="s">
        <v>80</v>
      </c>
      <c r="C120" t="s">
        <v>96</v>
      </c>
      <c r="D120" t="s">
        <v>14</v>
      </c>
      <c r="E120">
        <v>1</v>
      </c>
      <c r="F120">
        <v>1</v>
      </c>
      <c r="G120" t="s">
        <v>60</v>
      </c>
      <c r="H120" t="s">
        <v>61</v>
      </c>
      <c r="I120">
        <v>1.84E-2</v>
      </c>
      <c r="J120">
        <v>0.29099999999999998</v>
      </c>
      <c r="K120">
        <v>-7.59</v>
      </c>
      <c r="L120" t="s">
        <v>62</v>
      </c>
      <c r="M120" t="s">
        <v>63</v>
      </c>
      <c r="N120">
        <v>6.9800000000000001E-3</v>
      </c>
      <c r="O120">
        <v>-3.0800000000000001E-2</v>
      </c>
      <c r="P120">
        <v>-99.2</v>
      </c>
      <c r="Q120" s="4"/>
      <c r="R120" s="4">
        <v>1</v>
      </c>
      <c r="S120" s="4">
        <v>2</v>
      </c>
      <c r="T120" s="4" t="s">
        <v>234</v>
      </c>
      <c r="U120" s="4">
        <f t="shared" si="22"/>
        <v>-3.9884866895000002</v>
      </c>
      <c r="V120" s="4">
        <f>IF(R120=1,U120,(U120-6.8))</f>
        <v>-3.9884866895000002</v>
      </c>
      <c r="W120" s="4">
        <f>IF(R120=1,U120,(V120*R120))</f>
        <v>-3.9884866895000002</v>
      </c>
      <c r="X120" s="4"/>
      <c r="Y120" s="4"/>
      <c r="Z120" s="7"/>
      <c r="AA120" s="7"/>
      <c r="AB120" s="7"/>
      <c r="AC120" s="7"/>
      <c r="AD120" s="4">
        <v>1</v>
      </c>
      <c r="AE120" s="4"/>
      <c r="AF120" s="4">
        <f t="shared" si="21"/>
        <v>-94.975961472464007</v>
      </c>
      <c r="AG120" s="4">
        <f>IF(R120=1,AF120,(AF120-379))</f>
        <v>-94.975961472464007</v>
      </c>
      <c r="AH120" s="4">
        <f>IF(R120=1,AF120,(AG120*R120))</f>
        <v>-94.975961472464007</v>
      </c>
      <c r="AI120" s="4"/>
      <c r="AJ120" s="4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2">
      <c r="A121" s="1">
        <v>44166</v>
      </c>
      <c r="B121" t="s">
        <v>80</v>
      </c>
      <c r="C121" t="s">
        <v>135</v>
      </c>
      <c r="D121">
        <v>71</v>
      </c>
      <c r="E121">
        <v>1</v>
      </c>
      <c r="F121">
        <v>1</v>
      </c>
      <c r="G121" t="s">
        <v>60</v>
      </c>
      <c r="H121" t="s">
        <v>61</v>
      </c>
      <c r="I121">
        <v>0.11700000000000001</v>
      </c>
      <c r="J121">
        <v>2.42</v>
      </c>
      <c r="K121">
        <v>50</v>
      </c>
      <c r="L121" t="s">
        <v>62</v>
      </c>
      <c r="M121" t="s">
        <v>63</v>
      </c>
      <c r="N121">
        <v>0.36299999999999999</v>
      </c>
      <c r="O121">
        <v>6.55</v>
      </c>
      <c r="P121">
        <v>487</v>
      </c>
      <c r="R121" s="4">
        <v>1</v>
      </c>
      <c r="S121" s="4">
        <v>2</v>
      </c>
      <c r="T121" s="4" t="s">
        <v>234</v>
      </c>
      <c r="U121" s="4">
        <f t="shared" si="22"/>
        <v>59.739776199999987</v>
      </c>
      <c r="V121" s="4">
        <f t="shared" si="17"/>
        <v>59.739776199999987</v>
      </c>
      <c r="W121" s="4">
        <f t="shared" si="18"/>
        <v>59.739776199999987</v>
      </c>
      <c r="Z121" s="7"/>
      <c r="AA121" s="7"/>
      <c r="AD121" s="4">
        <v>1</v>
      </c>
      <c r="AE121" s="4"/>
      <c r="AF121" s="4">
        <f t="shared" si="21"/>
        <v>523.91616474999989</v>
      </c>
      <c r="AG121" s="4">
        <f t="shared" si="19"/>
        <v>523.91616474999989</v>
      </c>
      <c r="AH121" s="4">
        <f t="shared" si="20"/>
        <v>523.91616474999989</v>
      </c>
      <c r="AK121" s="7"/>
      <c r="AL121" s="7"/>
      <c r="AO121" s="4"/>
      <c r="AP121" s="4"/>
      <c r="AQ121" s="4"/>
    </row>
    <row r="122" spans="1:70" x14ac:dyDescent="0.2">
      <c r="A122" s="1">
        <v>44166</v>
      </c>
      <c r="B122" t="s">
        <v>80</v>
      </c>
      <c r="C122" t="s">
        <v>136</v>
      </c>
      <c r="D122">
        <v>72</v>
      </c>
      <c r="E122">
        <v>1</v>
      </c>
      <c r="F122">
        <v>1</v>
      </c>
      <c r="G122" t="s">
        <v>60</v>
      </c>
      <c r="H122" t="s">
        <v>61</v>
      </c>
      <c r="I122">
        <v>0.19500000000000001</v>
      </c>
      <c r="J122">
        <v>3.87</v>
      </c>
      <c r="K122">
        <v>92.7</v>
      </c>
      <c r="L122" t="s">
        <v>62</v>
      </c>
      <c r="M122" t="s">
        <v>63</v>
      </c>
      <c r="N122">
        <v>0.4</v>
      </c>
      <c r="O122">
        <v>7.24</v>
      </c>
      <c r="P122">
        <v>547</v>
      </c>
      <c r="R122" s="4">
        <v>1</v>
      </c>
      <c r="S122" s="4">
        <v>2</v>
      </c>
      <c r="T122" s="4" t="s">
        <v>234</v>
      </c>
      <c r="U122" s="4">
        <f t="shared" si="22"/>
        <v>105.06597145000001</v>
      </c>
      <c r="V122" s="4">
        <f t="shared" si="17"/>
        <v>105.06597145000001</v>
      </c>
      <c r="W122" s="4">
        <f t="shared" si="18"/>
        <v>105.06597145000001</v>
      </c>
      <c r="X122" s="5"/>
      <c r="Y122" s="5"/>
      <c r="AB122" s="7"/>
      <c r="AC122" s="7"/>
      <c r="AD122" s="4">
        <v>1</v>
      </c>
      <c r="AE122" s="4"/>
      <c r="AF122" s="4">
        <f t="shared" si="21"/>
        <v>592.11791823999999</v>
      </c>
      <c r="AG122" s="4">
        <f t="shared" si="19"/>
        <v>592.11791823999999</v>
      </c>
      <c r="AH122" s="4">
        <f t="shared" si="20"/>
        <v>592.11791823999999</v>
      </c>
      <c r="AI122" s="5"/>
      <c r="AJ122" s="5"/>
      <c r="AM122" s="7"/>
      <c r="AN122" s="7"/>
      <c r="AO122" s="4"/>
      <c r="AP122" s="4"/>
      <c r="AQ122" s="4"/>
    </row>
    <row r="123" spans="1:70" x14ac:dyDescent="0.2">
      <c r="A123" s="1">
        <v>44166</v>
      </c>
      <c r="B123" t="s">
        <v>80</v>
      </c>
      <c r="C123" t="s">
        <v>137</v>
      </c>
      <c r="D123">
        <v>73</v>
      </c>
      <c r="E123">
        <v>1</v>
      </c>
      <c r="F123">
        <v>1</v>
      </c>
      <c r="G123" t="s">
        <v>60</v>
      </c>
      <c r="H123" t="s">
        <v>61</v>
      </c>
      <c r="I123">
        <v>4.2999999999999997E-2</v>
      </c>
      <c r="J123">
        <v>0.98899999999999999</v>
      </c>
      <c r="K123">
        <v>10.6</v>
      </c>
      <c r="L123" t="s">
        <v>62</v>
      </c>
      <c r="M123" t="s">
        <v>63</v>
      </c>
      <c r="N123">
        <v>0.24</v>
      </c>
      <c r="O123">
        <v>4.37</v>
      </c>
      <c r="P123">
        <v>294</v>
      </c>
      <c r="R123" s="4">
        <v>1</v>
      </c>
      <c r="S123" s="4">
        <v>2</v>
      </c>
      <c r="T123" s="4" t="s">
        <v>234</v>
      </c>
      <c r="U123" s="4">
        <f t="shared" si="22"/>
        <v>16.534974830499998</v>
      </c>
      <c r="V123" s="4">
        <f t="shared" si="17"/>
        <v>16.534974830499998</v>
      </c>
      <c r="W123" s="4">
        <f t="shared" si="18"/>
        <v>16.534974830499998</v>
      </c>
      <c r="Z123" s="7"/>
      <c r="AA123" s="7"/>
      <c r="AD123" s="4">
        <v>1</v>
      </c>
      <c r="AE123" s="4"/>
      <c r="AF123" s="4">
        <f t="shared" si="21"/>
        <v>312.56689130999996</v>
      </c>
      <c r="AG123" s="4">
        <f t="shared" si="19"/>
        <v>312.56689130999996</v>
      </c>
      <c r="AH123" s="4">
        <f t="shared" si="20"/>
        <v>312.56689130999996</v>
      </c>
      <c r="AK123" s="7"/>
      <c r="AL123" s="7"/>
      <c r="AO123" s="4"/>
      <c r="AP123" s="4"/>
      <c r="AQ123" s="4"/>
    </row>
    <row r="124" spans="1:70" x14ac:dyDescent="0.2">
      <c r="A124" s="1">
        <v>44166</v>
      </c>
      <c r="B124" t="s">
        <v>80</v>
      </c>
      <c r="C124" t="s">
        <v>138</v>
      </c>
      <c r="D124">
        <v>74</v>
      </c>
      <c r="E124">
        <v>1</v>
      </c>
      <c r="F124">
        <v>1</v>
      </c>
      <c r="G124" t="s">
        <v>60</v>
      </c>
      <c r="H124" t="s">
        <v>61</v>
      </c>
      <c r="I124">
        <v>4.7199999999999999E-2</v>
      </c>
      <c r="J124">
        <v>1.08</v>
      </c>
      <c r="K124">
        <v>13</v>
      </c>
      <c r="L124" t="s">
        <v>62</v>
      </c>
      <c r="M124" t="s">
        <v>63</v>
      </c>
      <c r="N124">
        <v>0.1</v>
      </c>
      <c r="O124">
        <v>1.89</v>
      </c>
      <c r="P124">
        <v>73.900000000000006</v>
      </c>
      <c r="R124" s="4">
        <v>1</v>
      </c>
      <c r="S124" s="4">
        <v>2</v>
      </c>
      <c r="T124" s="4" t="s">
        <v>234</v>
      </c>
      <c r="U124" s="4">
        <f t="shared" si="22"/>
        <v>19.237271200000002</v>
      </c>
      <c r="V124" s="4">
        <f t="shared" si="17"/>
        <v>19.237271200000002</v>
      </c>
      <c r="W124" s="4">
        <f t="shared" si="18"/>
        <v>19.237271200000002</v>
      </c>
      <c r="X124" s="5"/>
      <c r="Y124" s="5"/>
      <c r="AB124" s="7"/>
      <c r="AC124" s="7"/>
      <c r="AD124" s="4">
        <v>1</v>
      </c>
      <c r="AE124" s="4"/>
      <c r="AF124" s="4">
        <f t="shared" si="21"/>
        <v>79.75918778999997</v>
      </c>
      <c r="AG124" s="4">
        <f t="shared" si="19"/>
        <v>79.75918778999997</v>
      </c>
      <c r="AH124" s="4">
        <f t="shared" si="20"/>
        <v>79.75918778999997</v>
      </c>
      <c r="AI124" s="5"/>
      <c r="AJ124" s="5"/>
      <c r="AM124" s="7"/>
      <c r="AN124" s="7"/>
      <c r="AO124" s="4"/>
      <c r="AP124" s="4"/>
      <c r="AQ124" s="4"/>
    </row>
    <row r="125" spans="1:70" x14ac:dyDescent="0.2">
      <c r="A125" s="1">
        <v>44166</v>
      </c>
      <c r="B125" t="s">
        <v>80</v>
      </c>
      <c r="C125" t="s">
        <v>139</v>
      </c>
      <c r="D125">
        <v>75</v>
      </c>
      <c r="E125">
        <v>1</v>
      </c>
      <c r="F125">
        <v>1</v>
      </c>
      <c r="G125" t="s">
        <v>60</v>
      </c>
      <c r="H125" t="s">
        <v>61</v>
      </c>
      <c r="I125">
        <v>5.8999999999999997E-2</v>
      </c>
      <c r="J125">
        <v>1.33</v>
      </c>
      <c r="K125">
        <v>19.600000000000001</v>
      </c>
      <c r="L125" t="s">
        <v>62</v>
      </c>
      <c r="M125" t="s">
        <v>63</v>
      </c>
      <c r="N125">
        <v>0.222</v>
      </c>
      <c r="O125">
        <v>4.03</v>
      </c>
      <c r="P125">
        <v>265</v>
      </c>
      <c r="R125" s="4">
        <v>1</v>
      </c>
      <c r="S125" s="4">
        <v>2</v>
      </c>
      <c r="T125" s="4" t="s">
        <v>234</v>
      </c>
      <c r="U125" s="4">
        <f t="shared" si="22"/>
        <v>26.692747449999999</v>
      </c>
      <c r="V125" s="4">
        <f t="shared" si="17"/>
        <v>26.692747449999999</v>
      </c>
      <c r="W125" s="4">
        <f t="shared" si="18"/>
        <v>26.692747449999999</v>
      </c>
      <c r="X125" s="5"/>
      <c r="Y125" s="5"/>
      <c r="AD125" s="4">
        <v>1</v>
      </c>
      <c r="AE125" s="4"/>
      <c r="AF125" s="4">
        <f t="shared" si="21"/>
        <v>280.16956290999997</v>
      </c>
      <c r="AG125" s="4">
        <f t="shared" si="19"/>
        <v>280.16956290999997</v>
      </c>
      <c r="AH125" s="4">
        <f t="shared" si="20"/>
        <v>280.16956290999997</v>
      </c>
      <c r="AI125" s="5"/>
      <c r="AJ125" s="5"/>
      <c r="AO125" s="4"/>
      <c r="AP125" s="4"/>
      <c r="AQ125" s="4"/>
    </row>
    <row r="126" spans="1:70" x14ac:dyDescent="0.2">
      <c r="A126" s="1">
        <v>44166</v>
      </c>
      <c r="B126" t="s">
        <v>80</v>
      </c>
      <c r="C126" t="s">
        <v>140</v>
      </c>
      <c r="D126">
        <v>76</v>
      </c>
      <c r="E126">
        <v>1</v>
      </c>
      <c r="F126">
        <v>1</v>
      </c>
      <c r="G126" t="s">
        <v>60</v>
      </c>
      <c r="H126" t="s">
        <v>61</v>
      </c>
      <c r="I126">
        <v>4.0099999999999997E-2</v>
      </c>
      <c r="J126">
        <v>0.95299999999999996</v>
      </c>
      <c r="K126">
        <v>9.6300000000000008</v>
      </c>
      <c r="L126" t="s">
        <v>62</v>
      </c>
      <c r="M126" t="s">
        <v>63</v>
      </c>
      <c r="N126">
        <v>0.23599999999999999</v>
      </c>
      <c r="O126">
        <v>4.28</v>
      </c>
      <c r="P126">
        <v>287</v>
      </c>
      <c r="R126" s="4">
        <v>1</v>
      </c>
      <c r="S126" s="4">
        <v>2</v>
      </c>
      <c r="T126" s="4" t="s">
        <v>234</v>
      </c>
      <c r="U126" s="4">
        <f t="shared" si="22"/>
        <v>15.467628434499998</v>
      </c>
      <c r="V126" s="4">
        <f t="shared" si="17"/>
        <v>15.467628434499998</v>
      </c>
      <c r="W126" s="4">
        <f t="shared" si="18"/>
        <v>15.467628434499998</v>
      </c>
      <c r="AD126" s="4">
        <v>1</v>
      </c>
      <c r="AE126" s="4"/>
      <c r="AF126" s="4">
        <f t="shared" si="21"/>
        <v>303.97628015999999</v>
      </c>
      <c r="AG126" s="4">
        <f t="shared" si="19"/>
        <v>303.97628015999999</v>
      </c>
      <c r="AH126" s="4">
        <f t="shared" si="20"/>
        <v>303.97628015999999</v>
      </c>
      <c r="AO126" s="4"/>
      <c r="AP126" s="4"/>
      <c r="AQ126" s="4"/>
    </row>
    <row r="127" spans="1:70" x14ac:dyDescent="0.2">
      <c r="A127" s="1">
        <v>44166</v>
      </c>
      <c r="B127" t="s">
        <v>80</v>
      </c>
      <c r="C127" t="s">
        <v>141</v>
      </c>
      <c r="D127">
        <v>77</v>
      </c>
      <c r="E127">
        <v>1</v>
      </c>
      <c r="F127">
        <v>1</v>
      </c>
      <c r="G127" t="s">
        <v>60</v>
      </c>
      <c r="H127" t="s">
        <v>61</v>
      </c>
      <c r="I127">
        <v>8.0199999999999994E-2</v>
      </c>
      <c r="J127">
        <v>1.75</v>
      </c>
      <c r="K127">
        <v>31.2</v>
      </c>
      <c r="L127" t="s">
        <v>62</v>
      </c>
      <c r="M127" t="s">
        <v>63</v>
      </c>
      <c r="N127">
        <v>0.51500000000000001</v>
      </c>
      <c r="O127">
        <v>9.1999999999999993</v>
      </c>
      <c r="P127">
        <v>717</v>
      </c>
      <c r="R127" s="4">
        <v>1</v>
      </c>
      <c r="S127" s="4">
        <v>2</v>
      </c>
      <c r="T127" s="4" t="s">
        <v>234</v>
      </c>
      <c r="U127" s="4">
        <f t="shared" si="22"/>
        <v>39.322206249999994</v>
      </c>
      <c r="V127" s="4">
        <f t="shared" si="17"/>
        <v>39.322206249999994</v>
      </c>
      <c r="W127" s="4">
        <f t="shared" si="18"/>
        <v>39.322206249999994</v>
      </c>
      <c r="X127" s="4"/>
      <c r="Y127" s="4"/>
      <c r="Z127" s="4"/>
      <c r="AA127" s="4"/>
      <c r="AB127" s="7"/>
      <c r="AC127" s="7"/>
      <c r="AD127" s="4">
        <v>1</v>
      </c>
      <c r="AE127" s="4"/>
      <c r="AF127" s="4">
        <f t="shared" si="21"/>
        <v>789.2779559999999</v>
      </c>
      <c r="AG127" s="4">
        <f t="shared" si="19"/>
        <v>789.2779559999999</v>
      </c>
      <c r="AH127" s="4">
        <f t="shared" si="20"/>
        <v>789.2779559999999</v>
      </c>
      <c r="AI127" s="4"/>
      <c r="AJ127" s="4"/>
      <c r="AK127" s="4"/>
      <c r="AL127" s="4"/>
      <c r="AM127" s="7"/>
      <c r="AN127" s="7"/>
      <c r="AO127" s="4"/>
      <c r="AP127" s="4"/>
      <c r="AQ127" s="4"/>
    </row>
    <row r="128" spans="1:70" x14ac:dyDescent="0.2">
      <c r="A128" s="1">
        <v>44166</v>
      </c>
      <c r="B128" t="s">
        <v>80</v>
      </c>
      <c r="C128" t="s">
        <v>142</v>
      </c>
      <c r="D128">
        <v>78</v>
      </c>
      <c r="E128">
        <v>1</v>
      </c>
      <c r="F128">
        <v>1</v>
      </c>
      <c r="G128" t="s">
        <v>60</v>
      </c>
      <c r="H128" t="s">
        <v>61</v>
      </c>
      <c r="I128">
        <v>8.09E-2</v>
      </c>
      <c r="J128">
        <v>0.76200000000000001</v>
      </c>
      <c r="K128">
        <v>4.59</v>
      </c>
      <c r="L128" t="s">
        <v>62</v>
      </c>
      <c r="M128" t="s">
        <v>63</v>
      </c>
      <c r="N128">
        <v>4.6100000000000004E-3</v>
      </c>
      <c r="O128">
        <v>-8.09E-2</v>
      </c>
      <c r="P128">
        <v>-104</v>
      </c>
      <c r="R128" s="4">
        <v>1</v>
      </c>
      <c r="S128" s="4">
        <v>2</v>
      </c>
      <c r="T128" s="4" t="s">
        <v>234</v>
      </c>
      <c r="U128" s="4">
        <f t="shared" si="22"/>
        <v>9.8208266019999986</v>
      </c>
      <c r="V128" s="4">
        <f t="shared" si="17"/>
        <v>9.8208266019999986</v>
      </c>
      <c r="W128" s="4">
        <f t="shared" si="18"/>
        <v>9.8208266019999986</v>
      </c>
      <c r="X128" s="5"/>
      <c r="Y128" s="5"/>
      <c r="Z128" s="4"/>
      <c r="AA128" s="4"/>
      <c r="AB128" s="5"/>
      <c r="AC128" s="5"/>
      <c r="AD128" s="4">
        <v>1</v>
      </c>
      <c r="AE128" s="4"/>
      <c r="AF128" s="4">
        <f t="shared" si="21"/>
        <v>-99.468397869881002</v>
      </c>
      <c r="AG128" s="4">
        <f t="shared" si="19"/>
        <v>-99.468397869881002</v>
      </c>
      <c r="AH128" s="4">
        <f t="shared" si="20"/>
        <v>-99.468397869881002</v>
      </c>
      <c r="AI128" s="5"/>
      <c r="AJ128" s="5"/>
      <c r="AK128" s="4"/>
      <c r="AL128" s="4"/>
      <c r="AM128" s="5"/>
      <c r="AN128" s="5"/>
      <c r="AO128" s="4"/>
      <c r="AP128" s="4"/>
      <c r="AQ128" s="4"/>
    </row>
    <row r="129" spans="1:70" x14ac:dyDescent="0.2">
      <c r="A129" s="1">
        <v>44166</v>
      </c>
      <c r="B129" t="s">
        <v>80</v>
      </c>
      <c r="C129" t="s">
        <v>143</v>
      </c>
      <c r="D129">
        <v>79</v>
      </c>
      <c r="E129">
        <v>1</v>
      </c>
      <c r="F129">
        <v>1</v>
      </c>
      <c r="G129" t="s">
        <v>60</v>
      </c>
      <c r="H129" t="s">
        <v>61</v>
      </c>
      <c r="I129">
        <v>6.1899999999999997E-2</v>
      </c>
      <c r="J129">
        <v>1.5</v>
      </c>
      <c r="K129">
        <v>24.3</v>
      </c>
      <c r="L129" t="s">
        <v>62</v>
      </c>
      <c r="M129" t="s">
        <v>63</v>
      </c>
      <c r="N129">
        <v>0.27900000000000003</v>
      </c>
      <c r="O129">
        <v>5.03</v>
      </c>
      <c r="P129">
        <v>353</v>
      </c>
      <c r="R129" s="4">
        <v>1</v>
      </c>
      <c r="S129" s="4">
        <v>2</v>
      </c>
      <c r="T129" s="4" t="s">
        <v>234</v>
      </c>
      <c r="U129" s="4">
        <f t="shared" si="22"/>
        <v>31.788924999999992</v>
      </c>
      <c r="V129" s="4">
        <f t="shared" si="17"/>
        <v>31.788924999999992</v>
      </c>
      <c r="W129" s="4">
        <f t="shared" si="18"/>
        <v>31.788924999999992</v>
      </c>
      <c r="Z129" s="7"/>
      <c r="AA129" s="7"/>
      <c r="AD129" s="4">
        <v>1</v>
      </c>
      <c r="AE129" s="4"/>
      <c r="AF129" s="4">
        <f t="shared" si="21"/>
        <v>375.89135691000001</v>
      </c>
      <c r="AG129" s="4">
        <f t="shared" si="19"/>
        <v>375.89135691000001</v>
      </c>
      <c r="AH129" s="4">
        <f t="shared" si="20"/>
        <v>375.89135691000001</v>
      </c>
      <c r="AK129" s="7"/>
      <c r="AL129" s="7"/>
      <c r="AO129" s="4"/>
      <c r="AP129" s="4"/>
      <c r="AQ129" s="4"/>
    </row>
    <row r="130" spans="1:70" x14ac:dyDescent="0.2">
      <c r="A130" s="1">
        <v>44166</v>
      </c>
      <c r="B130" t="s">
        <v>80</v>
      </c>
      <c r="C130" t="s">
        <v>144</v>
      </c>
      <c r="D130">
        <v>80</v>
      </c>
      <c r="E130">
        <v>1</v>
      </c>
      <c r="F130">
        <v>1</v>
      </c>
      <c r="G130" t="s">
        <v>60</v>
      </c>
      <c r="H130" t="s">
        <v>61</v>
      </c>
      <c r="I130">
        <v>7.7499999999999999E-2</v>
      </c>
      <c r="J130">
        <v>1.62</v>
      </c>
      <c r="K130">
        <v>27.5</v>
      </c>
      <c r="L130" t="s">
        <v>62</v>
      </c>
      <c r="M130" t="s">
        <v>63</v>
      </c>
      <c r="N130">
        <v>0.435</v>
      </c>
      <c r="O130">
        <v>7.8</v>
      </c>
      <c r="P130">
        <v>596</v>
      </c>
      <c r="R130" s="4">
        <v>1</v>
      </c>
      <c r="S130" s="4">
        <v>2</v>
      </c>
      <c r="T130" s="4" t="s">
        <v>234</v>
      </c>
      <c r="U130" s="4">
        <f t="shared" si="22"/>
        <v>35.399120199999999</v>
      </c>
      <c r="V130" s="4">
        <f t="shared" si="17"/>
        <v>35.399120199999999</v>
      </c>
      <c r="W130" s="4">
        <f t="shared" si="18"/>
        <v>35.399120199999999</v>
      </c>
      <c r="X130" s="5"/>
      <c r="Y130" s="5"/>
      <c r="Z130" s="7"/>
      <c r="AA130" s="7"/>
      <c r="AB130" s="7"/>
      <c r="AC130" s="7"/>
      <c r="AD130" s="4">
        <v>1</v>
      </c>
      <c r="AE130" s="4"/>
      <c r="AF130" s="4">
        <f t="shared" si="21"/>
        <v>647.93199600000003</v>
      </c>
      <c r="AG130" s="4">
        <f t="shared" si="19"/>
        <v>647.93199600000003</v>
      </c>
      <c r="AH130" s="4">
        <f t="shared" si="20"/>
        <v>647.93199600000003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2">
      <c r="A131" s="1">
        <v>44166</v>
      </c>
      <c r="B131" t="s">
        <v>80</v>
      </c>
      <c r="C131" t="s">
        <v>145</v>
      </c>
      <c r="D131">
        <v>81</v>
      </c>
      <c r="E131">
        <v>1</v>
      </c>
      <c r="F131">
        <v>1</v>
      </c>
      <c r="G131" t="s">
        <v>60</v>
      </c>
      <c r="H131" t="s">
        <v>61</v>
      </c>
      <c r="I131">
        <v>6.4799999999999996E-2</v>
      </c>
      <c r="J131">
        <v>1.41</v>
      </c>
      <c r="K131">
        <v>21.9</v>
      </c>
      <c r="L131" t="s">
        <v>62</v>
      </c>
      <c r="M131" t="s">
        <v>63</v>
      </c>
      <c r="N131">
        <v>0.25</v>
      </c>
      <c r="O131">
        <v>4.51</v>
      </c>
      <c r="P131">
        <v>307</v>
      </c>
      <c r="R131" s="4">
        <v>1</v>
      </c>
      <c r="S131" s="4">
        <v>2</v>
      </c>
      <c r="T131" s="4" t="s">
        <v>234</v>
      </c>
      <c r="U131" s="4">
        <f t="shared" si="22"/>
        <v>29.088281049999992</v>
      </c>
      <c r="V131" s="4">
        <f t="shared" si="17"/>
        <v>29.088281049999992</v>
      </c>
      <c r="W131" s="4">
        <f t="shared" si="18"/>
        <v>29.088281049999992</v>
      </c>
      <c r="X131" s="5"/>
      <c r="Y131" s="5"/>
      <c r="Z131" s="7">
        <f>ABS(100*ABS(W131-W125)/AVERAGE(W131,W125))</f>
        <v>8.589062139648405</v>
      </c>
      <c r="AA131" s="7" t="str">
        <f>IF(W131&gt;10, (IF((AND(Z131&gt;=0,Z131&lt;=20)=TRUE),"PASS","FAIL")),(IF((AND(Z131&gt;=0,Z131&lt;=50)=TRUE),"PASS","FAIL")))</f>
        <v>PASS</v>
      </c>
      <c r="AB131" s="7"/>
      <c r="AC131" s="7"/>
      <c r="AD131" s="4">
        <v>1</v>
      </c>
      <c r="AE131" s="4"/>
      <c r="AF131" s="4">
        <f t="shared" si="21"/>
        <v>325.95131299000002</v>
      </c>
      <c r="AG131" s="4">
        <f t="shared" si="19"/>
        <v>325.95131299000002</v>
      </c>
      <c r="AH131" s="4">
        <f t="shared" si="20"/>
        <v>325.95131299000002</v>
      </c>
      <c r="AI131" s="5"/>
      <c r="AJ131" s="5"/>
      <c r="AK131" s="7">
        <f>ABS(100*ABS(AH131-AH125)/AVERAGE(AH131,AH125))</f>
        <v>15.106475259417824</v>
      </c>
      <c r="AL131" s="7" t="str">
        <f>IF(AH131&gt;10, (IF((AND(AK131&gt;=0,AK131&lt;=20)=TRUE),"PASS","FAIL")),(IF((AND(AK131&gt;=0,AK131&lt;=50)=TRUE),"PASS","FAIL")))</f>
        <v>PASS</v>
      </c>
      <c r="AM131" s="7"/>
      <c r="AN131" s="7"/>
      <c r="AO131" s="4"/>
      <c r="AP131" s="4"/>
      <c r="AQ131" s="4"/>
    </row>
    <row r="132" spans="1:70" x14ac:dyDescent="0.2">
      <c r="A132" s="1">
        <v>44166</v>
      </c>
      <c r="B132" t="s">
        <v>80</v>
      </c>
      <c r="C132" t="s">
        <v>146</v>
      </c>
      <c r="D132">
        <v>82</v>
      </c>
      <c r="E132">
        <v>1</v>
      </c>
      <c r="F132">
        <v>1</v>
      </c>
      <c r="G132" t="s">
        <v>60</v>
      </c>
      <c r="H132" t="s">
        <v>61</v>
      </c>
      <c r="I132">
        <v>0.11799999999999999</v>
      </c>
      <c r="J132">
        <v>2.4</v>
      </c>
      <c r="K132">
        <v>49.3</v>
      </c>
      <c r="L132" t="s">
        <v>62</v>
      </c>
      <c r="M132" t="s">
        <v>63</v>
      </c>
      <c r="N132">
        <v>0.56399999999999995</v>
      </c>
      <c r="O132">
        <v>10.199999999999999</v>
      </c>
      <c r="P132">
        <v>801</v>
      </c>
      <c r="Q132" s="4"/>
      <c r="R132" s="4">
        <v>1</v>
      </c>
      <c r="S132" s="4">
        <v>2</v>
      </c>
      <c r="T132" s="4" t="s">
        <v>234</v>
      </c>
      <c r="U132" s="4">
        <f t="shared" si="22"/>
        <v>59.125479999999989</v>
      </c>
      <c r="V132" s="4">
        <f t="shared" si="17"/>
        <v>59.125479999999989</v>
      </c>
      <c r="W132" s="4">
        <f t="shared" si="18"/>
        <v>59.125479999999989</v>
      </c>
      <c r="X132" s="5"/>
      <c r="Y132" s="5"/>
      <c r="Z132" s="7"/>
      <c r="AA132" s="7"/>
      <c r="AB132" s="7">
        <f>100*((W132*10250)-(W130*10000))/(1000*250)</f>
        <v>100.81798719999998</v>
      </c>
      <c r="AC132" s="7" t="str">
        <f>IF(W132&gt;30, (IF((AND(AB132&gt;=80,AB132&lt;=120)=TRUE),"PASS","FAIL")),(IF((AND(AB132&gt;=50,AB132&lt;=150)=TRUE),"PASS","FAIL")))</f>
        <v>PASS</v>
      </c>
      <c r="AD132" s="4">
        <v>1</v>
      </c>
      <c r="AE132" s="4"/>
      <c r="AF132" s="4">
        <f t="shared" si="21"/>
        <v>891.82311599999991</v>
      </c>
      <c r="AG132" s="4">
        <f t="shared" si="19"/>
        <v>891.82311599999991</v>
      </c>
      <c r="AH132" s="4">
        <f t="shared" si="20"/>
        <v>891.82311599999991</v>
      </c>
      <c r="AI132" s="5"/>
      <c r="AJ132" s="5"/>
      <c r="AK132" s="7"/>
      <c r="AL132" s="7"/>
      <c r="AM132" s="7">
        <f>100*((AH132*10250)-(AH130*10000))/(10000*250)</f>
        <v>106.47467915999998</v>
      </c>
      <c r="AN132" s="7" t="str">
        <f>IF(AH132&gt;30, (IF((AND(AM132&gt;=80,AM132&lt;=120)=TRUE),"PASS","FAIL")),(IF((AND(AM132&gt;=50,AM132&lt;=150)=TRUE),"PASS","FAIL")))</f>
        <v>PASS</v>
      </c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x14ac:dyDescent="0.2">
      <c r="A133" s="1">
        <v>44166</v>
      </c>
      <c r="B133" t="s">
        <v>80</v>
      </c>
      <c r="C133" t="s">
        <v>52</v>
      </c>
      <c r="D133">
        <v>7</v>
      </c>
      <c r="E133">
        <v>1</v>
      </c>
      <c r="F133">
        <v>1</v>
      </c>
      <c r="G133" t="s">
        <v>60</v>
      </c>
      <c r="H133" t="s">
        <v>61</v>
      </c>
      <c r="I133">
        <v>5.1499999999999997E-2</v>
      </c>
      <c r="J133">
        <v>1.18</v>
      </c>
      <c r="K133">
        <v>15.7</v>
      </c>
      <c r="L133" t="s">
        <v>62</v>
      </c>
      <c r="M133" t="s">
        <v>63</v>
      </c>
      <c r="N133">
        <v>0.188</v>
      </c>
      <c r="O133">
        <v>3.41</v>
      </c>
      <c r="P133">
        <v>210</v>
      </c>
      <c r="Q133" s="4"/>
      <c r="R133" s="4">
        <v>1</v>
      </c>
      <c r="S133" s="4">
        <v>2</v>
      </c>
      <c r="T133" s="4" t="s">
        <v>234</v>
      </c>
      <c r="U133" s="4">
        <f t="shared" si="22"/>
        <v>22.213904199999995</v>
      </c>
      <c r="V133" s="4">
        <f t="shared" si="17"/>
        <v>22.213904199999995</v>
      </c>
      <c r="W133" s="4">
        <f t="shared" si="18"/>
        <v>22.213904199999995</v>
      </c>
      <c r="X133" s="5">
        <f>100*(W133-25)/25</f>
        <v>-11.14438320000002</v>
      </c>
      <c r="Y133" s="5" t="str">
        <f>IF((ABS(X133))&lt;=20,"PASS","FAIL")</f>
        <v>PASS</v>
      </c>
      <c r="Z133" s="4"/>
      <c r="AA133" s="4"/>
      <c r="AB133" s="5"/>
      <c r="AC133" s="5"/>
      <c r="AD133" s="4">
        <v>1</v>
      </c>
      <c r="AE133" s="4"/>
      <c r="AF133" s="4">
        <f t="shared" si="21"/>
        <v>221.48485418999999</v>
      </c>
      <c r="AG133" s="4">
        <f t="shared" ref="AG133:AG138" si="23">IF(R133=1,AF133,(AF133-379))</f>
        <v>221.48485418999999</v>
      </c>
      <c r="AH133" s="4">
        <f t="shared" ref="AH133:AH138" si="24">IF(R133=1,AF133,(AG133*R133))</f>
        <v>221.48485418999999</v>
      </c>
      <c r="AI133" s="5">
        <f>100*(AH133-250)/250</f>
        <v>-11.406058324000004</v>
      </c>
      <c r="AJ133" s="5" t="str">
        <f>IF((ABS(AI133))&lt;=20,"PASS","FAIL")</f>
        <v>PASS</v>
      </c>
      <c r="AK133" s="4"/>
      <c r="AL133" s="4"/>
      <c r="AM133" s="5"/>
      <c r="AN133" s="5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x14ac:dyDescent="0.2">
      <c r="A134" s="1">
        <v>44166</v>
      </c>
      <c r="B134" t="s">
        <v>80</v>
      </c>
      <c r="C134" t="s">
        <v>96</v>
      </c>
      <c r="D134" t="s">
        <v>14</v>
      </c>
      <c r="E134">
        <v>1</v>
      </c>
      <c r="F134">
        <v>1</v>
      </c>
      <c r="G134" t="s">
        <v>60</v>
      </c>
      <c r="H134" t="s">
        <v>61</v>
      </c>
      <c r="I134">
        <v>9.4800000000000006E-3</v>
      </c>
      <c r="J134">
        <v>0.112</v>
      </c>
      <c r="K134">
        <v>-12.1</v>
      </c>
      <c r="L134" t="s">
        <v>62</v>
      </c>
      <c r="M134" t="s">
        <v>63</v>
      </c>
      <c r="N134">
        <v>-1.0800000000000001E-2</v>
      </c>
      <c r="O134">
        <v>-0.13300000000000001</v>
      </c>
      <c r="P134">
        <v>-109</v>
      </c>
      <c r="Q134" s="4"/>
      <c r="R134" s="4">
        <v>1</v>
      </c>
      <c r="S134" s="4">
        <v>2</v>
      </c>
      <c r="T134" s="4" t="s">
        <v>234</v>
      </c>
      <c r="U134" s="4">
        <f t="shared" si="22"/>
        <v>-9.1935044480000006</v>
      </c>
      <c r="V134" s="4">
        <f t="shared" ref="V134:V139" si="25">IF(R134=1,U134,(U134-6.8))</f>
        <v>-9.1935044480000006</v>
      </c>
      <c r="W134" s="4">
        <f t="shared" ref="W134:W139" si="26">IF(R134=1,U134,(V134*R134))</f>
        <v>-9.1935044480000006</v>
      </c>
      <c r="X134" s="5"/>
      <c r="Y134" s="5"/>
      <c r="Z134" s="4"/>
      <c r="AA134" s="4"/>
      <c r="AB134" s="5"/>
      <c r="AC134" s="5"/>
      <c r="AD134" s="4">
        <v>1</v>
      </c>
      <c r="AE134" s="4"/>
      <c r="AF134" s="4">
        <f t="shared" si="21"/>
        <v>-104.13665932890001</v>
      </c>
      <c r="AG134" s="4">
        <f t="shared" si="23"/>
        <v>-104.13665932890001</v>
      </c>
      <c r="AH134" s="4">
        <f t="shared" si="24"/>
        <v>-104.13665932890001</v>
      </c>
      <c r="AI134" s="5"/>
      <c r="AJ134" s="5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x14ac:dyDescent="0.2">
      <c r="A135" s="1">
        <v>44166</v>
      </c>
      <c r="B135" t="s">
        <v>80</v>
      </c>
      <c r="C135" t="s">
        <v>147</v>
      </c>
      <c r="D135">
        <v>83</v>
      </c>
      <c r="E135">
        <v>1</v>
      </c>
      <c r="F135">
        <v>1</v>
      </c>
      <c r="G135" t="s">
        <v>60</v>
      </c>
      <c r="H135" t="s">
        <v>61</v>
      </c>
      <c r="I135">
        <v>4.3400000000000001E-2</v>
      </c>
      <c r="J135">
        <v>1.02</v>
      </c>
      <c r="K135">
        <v>11.3</v>
      </c>
      <c r="L135" t="s">
        <v>62</v>
      </c>
      <c r="M135" t="s">
        <v>63</v>
      </c>
      <c r="N135">
        <v>0.14299999999999999</v>
      </c>
      <c r="O135">
        <v>2.54</v>
      </c>
      <c r="P135">
        <v>132</v>
      </c>
      <c r="Q135" s="4"/>
      <c r="R135" s="4">
        <v>1</v>
      </c>
      <c r="S135" s="4">
        <v>2</v>
      </c>
      <c r="T135" s="4" t="s">
        <v>234</v>
      </c>
      <c r="U135" s="4">
        <f t="shared" si="22"/>
        <v>17.454848199999994</v>
      </c>
      <c r="V135" s="4">
        <f t="shared" si="25"/>
        <v>17.454848199999994</v>
      </c>
      <c r="W135" s="4">
        <f t="shared" si="26"/>
        <v>17.454848199999994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21"/>
        <v>139.99238484</v>
      </c>
      <c r="AG135" s="4">
        <f t="shared" si="23"/>
        <v>139.99238484</v>
      </c>
      <c r="AH135" s="4">
        <f t="shared" si="24"/>
        <v>139.99238484</v>
      </c>
      <c r="AI135" s="5"/>
      <c r="AJ135" s="5"/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x14ac:dyDescent="0.2">
      <c r="A136" s="1">
        <v>44166</v>
      </c>
      <c r="B136" t="s">
        <v>80</v>
      </c>
      <c r="C136" t="s">
        <v>148</v>
      </c>
      <c r="D136">
        <v>84</v>
      </c>
      <c r="E136">
        <v>1</v>
      </c>
      <c r="F136">
        <v>1</v>
      </c>
      <c r="G136" t="s">
        <v>60</v>
      </c>
      <c r="H136" t="s">
        <v>61</v>
      </c>
      <c r="I136">
        <v>4.7600000000000003E-2</v>
      </c>
      <c r="J136">
        <v>1.1399999999999999</v>
      </c>
      <c r="K136">
        <v>14.6</v>
      </c>
      <c r="L136" t="s">
        <v>62</v>
      </c>
      <c r="M136" t="s">
        <v>63</v>
      </c>
      <c r="N136">
        <v>0.21</v>
      </c>
      <c r="O136">
        <v>3.4</v>
      </c>
      <c r="P136">
        <v>208</v>
      </c>
      <c r="Q136" s="4"/>
      <c r="R136" s="4">
        <v>1</v>
      </c>
      <c r="S136" s="4">
        <v>2</v>
      </c>
      <c r="T136" s="4" t="s">
        <v>234</v>
      </c>
      <c r="U136" s="4">
        <f t="shared" si="22"/>
        <v>21.022361799999992</v>
      </c>
      <c r="V136" s="4">
        <f t="shared" si="25"/>
        <v>21.022361799999992</v>
      </c>
      <c r="W136" s="4">
        <f t="shared" si="26"/>
        <v>21.022361799999992</v>
      </c>
      <c r="X136" s="5"/>
      <c r="Y136" s="5"/>
      <c r="Z136" s="4"/>
      <c r="AA136" s="4"/>
      <c r="AB136" s="5"/>
      <c r="AC136" s="5"/>
      <c r="AD136" s="4">
        <v>1</v>
      </c>
      <c r="AE136" s="4"/>
      <c r="AF136" s="4">
        <f t="shared" si="21"/>
        <v>220.54248399999997</v>
      </c>
      <c r="AG136" s="4">
        <f t="shared" si="23"/>
        <v>220.54248399999997</v>
      </c>
      <c r="AH136" s="4">
        <f t="shared" si="24"/>
        <v>220.54248399999997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2">
      <c r="A137" s="1">
        <v>44166</v>
      </c>
      <c r="B137" t="s">
        <v>80</v>
      </c>
      <c r="C137" t="s">
        <v>149</v>
      </c>
      <c r="D137">
        <v>85</v>
      </c>
      <c r="E137">
        <v>1</v>
      </c>
      <c r="F137">
        <v>1</v>
      </c>
      <c r="G137" t="s">
        <v>60</v>
      </c>
      <c r="H137" t="s">
        <v>61</v>
      </c>
      <c r="I137">
        <v>4.2200000000000001E-2</v>
      </c>
      <c r="J137">
        <v>0.95299999999999996</v>
      </c>
      <c r="K137">
        <v>9.6199999999999992</v>
      </c>
      <c r="L137" t="s">
        <v>62</v>
      </c>
      <c r="M137" t="s">
        <v>63</v>
      </c>
      <c r="N137">
        <v>0.20599999999999999</v>
      </c>
      <c r="O137">
        <v>3.55</v>
      </c>
      <c r="P137">
        <v>221</v>
      </c>
      <c r="Q137" s="4"/>
      <c r="R137" s="4">
        <v>1</v>
      </c>
      <c r="S137" s="4">
        <v>2</v>
      </c>
      <c r="T137" s="4" t="s">
        <v>234</v>
      </c>
      <c r="U137" s="4">
        <f t="shared" si="22"/>
        <v>15.467628434499998</v>
      </c>
      <c r="V137" s="4">
        <f t="shared" si="25"/>
        <v>15.467628434499998</v>
      </c>
      <c r="W137" s="4">
        <f t="shared" si="26"/>
        <v>15.467628434499998</v>
      </c>
      <c r="X137" s="5"/>
      <c r="Y137" s="5"/>
      <c r="Z137" s="4"/>
      <c r="AA137" s="4"/>
      <c r="AB137" s="5"/>
      <c r="AC137" s="5"/>
      <c r="AD137" s="4">
        <v>1</v>
      </c>
      <c r="AE137" s="4"/>
      <c r="AF137" s="4">
        <f t="shared" si="21"/>
        <v>234.69189474999993</v>
      </c>
      <c r="AG137" s="4">
        <f t="shared" si="23"/>
        <v>234.69189474999993</v>
      </c>
      <c r="AH137" s="4">
        <f t="shared" si="24"/>
        <v>234.69189474999993</v>
      </c>
      <c r="AI137" s="5"/>
      <c r="AJ137" s="5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2">
      <c r="A138" s="1">
        <v>44166</v>
      </c>
      <c r="B138" t="s">
        <v>80</v>
      </c>
      <c r="C138" t="s">
        <v>150</v>
      </c>
      <c r="D138">
        <v>86</v>
      </c>
      <c r="E138">
        <v>1</v>
      </c>
      <c r="F138">
        <v>1</v>
      </c>
      <c r="G138" t="s">
        <v>60</v>
      </c>
      <c r="H138" t="s">
        <v>61</v>
      </c>
      <c r="I138">
        <v>3.6400000000000002E-2</v>
      </c>
      <c r="J138">
        <v>0.86</v>
      </c>
      <c r="K138">
        <v>7.16</v>
      </c>
      <c r="L138" t="s">
        <v>62</v>
      </c>
      <c r="M138" t="s">
        <v>63</v>
      </c>
      <c r="N138">
        <v>0.187</v>
      </c>
      <c r="O138">
        <v>3.22</v>
      </c>
      <c r="P138">
        <v>193</v>
      </c>
      <c r="Q138" s="4"/>
      <c r="R138" s="4">
        <v>1</v>
      </c>
      <c r="S138" s="4">
        <v>2</v>
      </c>
      <c r="T138" s="4" t="s">
        <v>234</v>
      </c>
      <c r="U138" s="4">
        <f t="shared" si="22"/>
        <v>12.7147618</v>
      </c>
      <c r="V138" s="4">
        <f t="shared" si="25"/>
        <v>12.7147618</v>
      </c>
      <c r="W138" s="4">
        <f t="shared" si="26"/>
        <v>12.7147618</v>
      </c>
      <c r="X138" s="5"/>
      <c r="Y138" s="5"/>
      <c r="Z138" s="4"/>
      <c r="AA138" s="4"/>
      <c r="AB138" s="5"/>
      <c r="AC138" s="5"/>
      <c r="AD138" s="4">
        <v>1</v>
      </c>
      <c r="AE138" s="4"/>
      <c r="AF138" s="4">
        <f t="shared" si="21"/>
        <v>203.60238916</v>
      </c>
      <c r="AG138" s="4">
        <f t="shared" si="23"/>
        <v>203.60238916</v>
      </c>
      <c r="AH138" s="4">
        <f t="shared" si="24"/>
        <v>203.60238916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2">
      <c r="A139" s="1">
        <v>44166</v>
      </c>
      <c r="B139" t="s">
        <v>80</v>
      </c>
      <c r="C139" t="s">
        <v>151</v>
      </c>
      <c r="D139">
        <v>87</v>
      </c>
      <c r="E139">
        <v>1</v>
      </c>
      <c r="F139">
        <v>1</v>
      </c>
      <c r="G139" t="s">
        <v>60</v>
      </c>
      <c r="H139" t="s">
        <v>61</v>
      </c>
      <c r="I139">
        <v>3.49E-2</v>
      </c>
      <c r="J139">
        <v>0.751</v>
      </c>
      <c r="K139">
        <v>4.32</v>
      </c>
      <c r="L139" t="s">
        <v>62</v>
      </c>
      <c r="M139" t="s">
        <v>63</v>
      </c>
      <c r="N139">
        <v>0.16200000000000001</v>
      </c>
      <c r="O139">
        <v>2.83</v>
      </c>
      <c r="P139">
        <v>158</v>
      </c>
      <c r="Q139" s="4"/>
      <c r="R139" s="4">
        <v>1</v>
      </c>
      <c r="S139" s="4">
        <v>2</v>
      </c>
      <c r="T139" s="4" t="s">
        <v>234</v>
      </c>
      <c r="U139" s="4">
        <f t="shared" si="22"/>
        <v>9.4964413704999995</v>
      </c>
      <c r="V139" s="4">
        <f t="shared" si="25"/>
        <v>9.4964413704999995</v>
      </c>
      <c r="W139" s="4">
        <f t="shared" si="26"/>
        <v>9.4964413704999995</v>
      </c>
      <c r="X139" s="5"/>
      <c r="Y139" s="5"/>
      <c r="Z139" s="4"/>
      <c r="AA139" s="4"/>
      <c r="AB139" s="5"/>
      <c r="AC139" s="5"/>
      <c r="AD139" s="4">
        <v>1</v>
      </c>
      <c r="AE139" s="4"/>
      <c r="AF139" s="4">
        <f t="shared" si="21"/>
        <v>167.04554611</v>
      </c>
      <c r="AG139" s="4">
        <f t="shared" ref="AG139:AG145" si="27">IF(R139=1,AF139,(AF139-379))</f>
        <v>167.04554611</v>
      </c>
      <c r="AH139" s="4">
        <f t="shared" ref="AH139:AH145" si="28">IF(R139=1,AF139,(AG139*R139))</f>
        <v>167.04554611</v>
      </c>
      <c r="AI139" s="5"/>
      <c r="AJ139" s="5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2">
      <c r="A140" s="1">
        <v>44166</v>
      </c>
      <c r="B140" t="s">
        <v>80</v>
      </c>
      <c r="C140" t="s">
        <v>152</v>
      </c>
      <c r="D140">
        <v>88</v>
      </c>
      <c r="E140">
        <v>1</v>
      </c>
      <c r="F140">
        <v>1</v>
      </c>
      <c r="G140" t="s">
        <v>60</v>
      </c>
      <c r="H140" t="s">
        <v>61</v>
      </c>
      <c r="I140">
        <v>4.87E-2</v>
      </c>
      <c r="J140">
        <v>1.1100000000000001</v>
      </c>
      <c r="K140">
        <v>13.8</v>
      </c>
      <c r="L140" t="s">
        <v>62</v>
      </c>
      <c r="M140" t="s">
        <v>63</v>
      </c>
      <c r="N140">
        <v>0.46400000000000002</v>
      </c>
      <c r="O140">
        <v>8.06</v>
      </c>
      <c r="P140">
        <v>618</v>
      </c>
      <c r="Q140" s="4"/>
      <c r="R140" s="4">
        <v>1</v>
      </c>
      <c r="S140" s="4">
        <v>2</v>
      </c>
      <c r="T140" s="4" t="s">
        <v>234</v>
      </c>
      <c r="U140" s="4">
        <f t="shared" si="22"/>
        <v>20.129483049999997</v>
      </c>
      <c r="V140" s="4">
        <f t="shared" ref="V140:V145" si="29">IF(R140=1,U140,(U140-6.8))</f>
        <v>20.129483049999997</v>
      </c>
      <c r="W140" s="4">
        <f t="shared" ref="W140:W145" si="30">IF(R140=1,U140,(V140*R140))</f>
        <v>20.129483049999997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21"/>
        <v>673.98636564000003</v>
      </c>
      <c r="AG140" s="4">
        <f t="shared" si="27"/>
        <v>673.98636564000003</v>
      </c>
      <c r="AH140" s="4">
        <f t="shared" si="28"/>
        <v>673.98636564000003</v>
      </c>
      <c r="AI140" s="5"/>
      <c r="AJ140" s="5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2">
      <c r="A141" s="1">
        <v>44166</v>
      </c>
      <c r="B141" t="s">
        <v>80</v>
      </c>
      <c r="C141" t="s">
        <v>153</v>
      </c>
      <c r="D141">
        <v>89</v>
      </c>
      <c r="E141">
        <v>1</v>
      </c>
      <c r="F141">
        <v>1</v>
      </c>
      <c r="G141" t="s">
        <v>60</v>
      </c>
      <c r="H141" t="s">
        <v>61</v>
      </c>
      <c r="I141">
        <v>5.0099999999999999E-2</v>
      </c>
      <c r="J141">
        <v>1.1599999999999999</v>
      </c>
      <c r="K141">
        <v>15</v>
      </c>
      <c r="L141" t="s">
        <v>62</v>
      </c>
      <c r="M141" t="s">
        <v>63</v>
      </c>
      <c r="N141">
        <v>0.41099999999999998</v>
      </c>
      <c r="O141">
        <v>7.19</v>
      </c>
      <c r="P141">
        <v>543</v>
      </c>
      <c r="Q141" s="4"/>
      <c r="R141" s="4">
        <v>1</v>
      </c>
      <c r="S141" s="4">
        <v>2</v>
      </c>
      <c r="T141" s="4" t="s">
        <v>234</v>
      </c>
      <c r="U141" s="4">
        <f t="shared" si="22"/>
        <v>21.617984799999995</v>
      </c>
      <c r="V141" s="4">
        <f t="shared" si="29"/>
        <v>21.617984799999995</v>
      </c>
      <c r="W141" s="4">
        <f t="shared" si="30"/>
        <v>21.617984799999995</v>
      </c>
      <c r="X141" s="5"/>
      <c r="Y141" s="5"/>
      <c r="Z141" s="4"/>
      <c r="AA141" s="4"/>
      <c r="AB141" s="5"/>
      <c r="AC141" s="5"/>
      <c r="AD141" s="4">
        <v>1</v>
      </c>
      <c r="AE141" s="4"/>
      <c r="AF141" s="4">
        <f t="shared" si="21"/>
        <v>587.15464539000004</v>
      </c>
      <c r="AG141" s="4">
        <f t="shared" si="27"/>
        <v>587.15464539000004</v>
      </c>
      <c r="AH141" s="4">
        <f t="shared" si="28"/>
        <v>587.15464539000004</v>
      </c>
      <c r="AI141" s="5"/>
      <c r="AJ141" s="5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2">
      <c r="A142" s="1">
        <v>44166</v>
      </c>
      <c r="B142" t="s">
        <v>80</v>
      </c>
      <c r="C142" t="s">
        <v>154</v>
      </c>
      <c r="D142">
        <v>90</v>
      </c>
      <c r="E142">
        <v>1</v>
      </c>
      <c r="F142">
        <v>1</v>
      </c>
      <c r="G142" t="s">
        <v>60</v>
      </c>
      <c r="H142" t="s">
        <v>61</v>
      </c>
      <c r="I142">
        <v>4.1099999999999998E-2</v>
      </c>
      <c r="J142">
        <v>0.93899999999999995</v>
      </c>
      <c r="K142">
        <v>9.24</v>
      </c>
      <c r="L142" t="s">
        <v>62</v>
      </c>
      <c r="M142" t="s">
        <v>63</v>
      </c>
      <c r="N142">
        <v>0.29899999999999999</v>
      </c>
      <c r="O142">
        <v>5.33</v>
      </c>
      <c r="P142">
        <v>379</v>
      </c>
      <c r="Q142" s="4"/>
      <c r="R142" s="4">
        <v>1</v>
      </c>
      <c r="S142" s="4">
        <v>2</v>
      </c>
      <c r="T142" s="4" t="s">
        <v>234</v>
      </c>
      <c r="U142" s="4">
        <f t="shared" si="22"/>
        <v>15.052808630499998</v>
      </c>
      <c r="V142" s="4">
        <f t="shared" si="29"/>
        <v>15.052808630499998</v>
      </c>
      <c r="W142" s="4">
        <f t="shared" si="30"/>
        <v>15.052808630499998</v>
      </c>
      <c r="X142" s="5"/>
      <c r="Y142" s="5"/>
      <c r="Z142" s="4"/>
      <c r="AA142" s="4"/>
      <c r="AB142" s="5"/>
      <c r="AC142" s="5"/>
      <c r="AD142" s="4">
        <v>1</v>
      </c>
      <c r="AE142" s="4"/>
      <c r="AF142" s="4">
        <f t="shared" si="21"/>
        <v>404.86525611000002</v>
      </c>
      <c r="AG142" s="4">
        <f t="shared" si="27"/>
        <v>404.86525611000002</v>
      </c>
      <c r="AH142" s="4">
        <f t="shared" si="28"/>
        <v>404.86525611000002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2">
      <c r="A143" s="1">
        <v>44166</v>
      </c>
      <c r="B143" t="s">
        <v>80</v>
      </c>
      <c r="C143" t="s">
        <v>155</v>
      </c>
      <c r="D143">
        <v>91</v>
      </c>
      <c r="E143">
        <v>1</v>
      </c>
      <c r="F143">
        <v>1</v>
      </c>
      <c r="G143" t="s">
        <v>60</v>
      </c>
      <c r="H143" t="s">
        <v>61</v>
      </c>
      <c r="I143">
        <v>0.107</v>
      </c>
      <c r="J143">
        <v>2.33</v>
      </c>
      <c r="K143">
        <v>47.4</v>
      </c>
      <c r="L143" t="s">
        <v>62</v>
      </c>
      <c r="M143" t="s">
        <v>63</v>
      </c>
      <c r="N143">
        <v>0.23400000000000001</v>
      </c>
      <c r="O143">
        <v>4.1900000000000004</v>
      </c>
      <c r="P143">
        <v>279</v>
      </c>
      <c r="Q143" s="4"/>
      <c r="R143" s="4">
        <v>1</v>
      </c>
      <c r="S143" s="4">
        <v>2</v>
      </c>
      <c r="T143" s="4" t="s">
        <v>234</v>
      </c>
      <c r="U143" s="4">
        <f t="shared" si="22"/>
        <v>56.977777449999984</v>
      </c>
      <c r="V143" s="4">
        <f t="shared" si="29"/>
        <v>56.977777449999984</v>
      </c>
      <c r="W143" s="4">
        <f t="shared" si="30"/>
        <v>56.977777449999984</v>
      </c>
      <c r="X143" s="5"/>
      <c r="Y143" s="5"/>
      <c r="Z143" s="7"/>
      <c r="AA143" s="7"/>
      <c r="AB143" s="4"/>
      <c r="AC143" s="4"/>
      <c r="AD143" s="4">
        <v>1</v>
      </c>
      <c r="AE143" s="4"/>
      <c r="AF143" s="4">
        <f t="shared" si="21"/>
        <v>295.39635939000004</v>
      </c>
      <c r="AG143" s="4">
        <f t="shared" si="27"/>
        <v>295.39635939000004</v>
      </c>
      <c r="AH143" s="4">
        <f t="shared" si="28"/>
        <v>295.39635939000004</v>
      </c>
      <c r="AI143" s="5"/>
      <c r="AJ143" s="5"/>
      <c r="AK143" s="7"/>
      <c r="AL143" s="7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2">
      <c r="A144" s="1">
        <v>44166</v>
      </c>
      <c r="B144" t="s">
        <v>80</v>
      </c>
      <c r="C144" t="s">
        <v>156</v>
      </c>
      <c r="D144">
        <v>92</v>
      </c>
      <c r="E144">
        <v>1</v>
      </c>
      <c r="F144">
        <v>1</v>
      </c>
      <c r="G144" t="s">
        <v>60</v>
      </c>
      <c r="H144" t="s">
        <v>61</v>
      </c>
      <c r="I144">
        <v>7.4800000000000005E-2</v>
      </c>
      <c r="J144">
        <v>1.63</v>
      </c>
      <c r="K144">
        <v>27.9</v>
      </c>
      <c r="L144" t="s">
        <v>62</v>
      </c>
      <c r="M144" t="s">
        <v>63</v>
      </c>
      <c r="N144">
        <v>0.39</v>
      </c>
      <c r="O144">
        <v>6.93</v>
      </c>
      <c r="P144">
        <v>520</v>
      </c>
      <c r="R144" s="4">
        <v>1</v>
      </c>
      <c r="S144" s="4">
        <v>2</v>
      </c>
      <c r="T144" s="4" t="s">
        <v>234</v>
      </c>
      <c r="U144" s="4">
        <f t="shared" si="22"/>
        <v>35.700451449999996</v>
      </c>
      <c r="V144" s="4">
        <f t="shared" si="29"/>
        <v>35.700451449999996</v>
      </c>
      <c r="W144" s="4">
        <f t="shared" si="30"/>
        <v>35.700451449999996</v>
      </c>
      <c r="X144" s="5"/>
      <c r="Y144" s="5"/>
      <c r="Z144" s="7"/>
      <c r="AA144" s="7"/>
      <c r="AD144" s="4">
        <v>1</v>
      </c>
      <c r="AE144" s="4"/>
      <c r="AF144" s="4">
        <f t="shared" si="21"/>
        <v>561.39881450999997</v>
      </c>
      <c r="AG144" s="4">
        <f t="shared" si="27"/>
        <v>561.39881450999997</v>
      </c>
      <c r="AH144" s="4">
        <f t="shared" si="28"/>
        <v>561.39881450999997</v>
      </c>
      <c r="AI144" s="5"/>
      <c r="AJ144" s="5"/>
      <c r="AK144" s="7"/>
      <c r="AL144" s="7"/>
      <c r="AO144" s="4"/>
      <c r="AP144" s="4"/>
      <c r="AQ144" s="4"/>
    </row>
    <row r="145" spans="1:70" x14ac:dyDescent="0.2">
      <c r="A145" s="1">
        <v>44166</v>
      </c>
      <c r="B145" t="s">
        <v>80</v>
      </c>
      <c r="C145" t="s">
        <v>157</v>
      </c>
      <c r="D145">
        <v>93</v>
      </c>
      <c r="E145">
        <v>1</v>
      </c>
      <c r="F145">
        <v>1</v>
      </c>
      <c r="G145" t="s">
        <v>60</v>
      </c>
      <c r="H145" t="s">
        <v>61</v>
      </c>
      <c r="I145">
        <v>3.4099999999999998E-2</v>
      </c>
      <c r="J145">
        <v>0.76300000000000001</v>
      </c>
      <c r="K145">
        <v>4.63</v>
      </c>
      <c r="L145" t="s">
        <v>62</v>
      </c>
      <c r="M145" t="s">
        <v>63</v>
      </c>
      <c r="N145">
        <v>0.158</v>
      </c>
      <c r="O145">
        <v>2.86</v>
      </c>
      <c r="P145">
        <v>160</v>
      </c>
      <c r="R145" s="4">
        <v>1</v>
      </c>
      <c r="S145" s="4">
        <v>2</v>
      </c>
      <c r="T145" s="4" t="s">
        <v>234</v>
      </c>
      <c r="U145" s="4">
        <f t="shared" si="22"/>
        <v>9.8503206145000011</v>
      </c>
      <c r="V145" s="4">
        <f t="shared" si="29"/>
        <v>9.8503206145000011</v>
      </c>
      <c r="W145" s="4">
        <f t="shared" si="30"/>
        <v>9.8503206145000011</v>
      </c>
      <c r="X145" s="5"/>
      <c r="Y145" s="5"/>
      <c r="Z145" s="7">
        <f>ABS(100*ABS(W145-W139)/AVERAGE(W145,W139))</f>
        <v>3.6582787783751356</v>
      </c>
      <c r="AA145" s="7" t="str">
        <f>IF(W145&gt;10, (IF((AND(Z145&gt;=0,Z145&lt;=20)=TRUE),"PASS","FAIL")),(IF((AND(Z145&gt;=0,Z145&lt;=50)=TRUE),"PASS","FAIL")))</f>
        <v>PASS</v>
      </c>
      <c r="AB145" s="7"/>
      <c r="AC145" s="7"/>
      <c r="AD145" s="4">
        <v>1</v>
      </c>
      <c r="AE145" s="4"/>
      <c r="AF145" s="4">
        <f t="shared" si="21"/>
        <v>169.85048403999994</v>
      </c>
      <c r="AG145" s="4">
        <f t="shared" si="27"/>
        <v>169.85048403999994</v>
      </c>
      <c r="AH145" s="4">
        <f t="shared" si="28"/>
        <v>169.85048403999994</v>
      </c>
      <c r="AI145" s="5"/>
      <c r="AJ145" s="5"/>
      <c r="AK145" s="7">
        <f>ABS(100*ABS(AH145-AH139)/AVERAGE(AH145,AH139))</f>
        <v>1.6651653204408872</v>
      </c>
      <c r="AL145" s="7" t="str">
        <f>IF(AH145&gt;10, (IF((AND(AK145&gt;=0,AK145&lt;=20)=TRUE),"PASS","FAIL")),(IF((AND(AK145&gt;=0,AK145&lt;=50)=TRUE),"PASS","FAIL")))</f>
        <v>PASS</v>
      </c>
      <c r="AM145" s="7"/>
      <c r="AN145" s="7"/>
      <c r="AO145" s="4"/>
      <c r="AP145" s="4"/>
      <c r="AQ145" s="4"/>
    </row>
    <row r="146" spans="1:70" x14ac:dyDescent="0.2">
      <c r="A146" s="1">
        <v>44166</v>
      </c>
      <c r="B146" t="s">
        <v>80</v>
      </c>
      <c r="C146" t="s">
        <v>158</v>
      </c>
      <c r="D146">
        <v>94</v>
      </c>
      <c r="E146">
        <v>1</v>
      </c>
      <c r="F146">
        <v>1</v>
      </c>
      <c r="G146" t="s">
        <v>60</v>
      </c>
      <c r="H146" t="s">
        <v>61</v>
      </c>
      <c r="I146">
        <v>0.11700000000000001</v>
      </c>
      <c r="J146">
        <v>2.42</v>
      </c>
      <c r="K146">
        <v>49.9</v>
      </c>
      <c r="L146" t="s">
        <v>62</v>
      </c>
      <c r="M146" t="s">
        <v>63</v>
      </c>
      <c r="N146">
        <v>0.52500000000000002</v>
      </c>
      <c r="O146">
        <v>9.4</v>
      </c>
      <c r="P146">
        <v>734</v>
      </c>
      <c r="R146" s="4">
        <v>1</v>
      </c>
      <c r="S146" s="4">
        <v>2</v>
      </c>
      <c r="T146" s="4" t="s">
        <v>234</v>
      </c>
      <c r="U146" s="4">
        <f t="shared" si="22"/>
        <v>59.739776199999987</v>
      </c>
      <c r="V146" s="4">
        <f t="shared" si="17"/>
        <v>59.739776199999987</v>
      </c>
      <c r="W146" s="4">
        <f t="shared" si="18"/>
        <v>59.739776199999987</v>
      </c>
      <c r="X146" s="5"/>
      <c r="Y146" s="5"/>
      <c r="Z146" s="7"/>
      <c r="AA146" s="7"/>
      <c r="AB146" s="7">
        <f>100*((W146*10250)-(W144*10000))/(1000*250)</f>
        <v>102.13127661999999</v>
      </c>
      <c r="AC146" s="7" t="str">
        <f>IF(W146&gt;30, (IF((AND(AB146&gt;=80,AB146&lt;=120)=TRUE),"PASS","FAIL")),(IF((AND(AB146&gt;=50,AB146&lt;=150)=TRUE),"PASS","FAIL")))</f>
        <v>PASS</v>
      </c>
      <c r="AD146" s="4">
        <v>1</v>
      </c>
      <c r="AE146" s="4"/>
      <c r="AF146" s="4">
        <f t="shared" si="21"/>
        <v>809.68140400000004</v>
      </c>
      <c r="AG146" s="4">
        <f t="shared" si="19"/>
        <v>809.68140400000004</v>
      </c>
      <c r="AH146" s="4">
        <f t="shared" si="20"/>
        <v>809.68140400000004</v>
      </c>
      <c r="AI146" s="5"/>
      <c r="AJ146" s="5"/>
      <c r="AK146" s="7"/>
      <c r="AL146" s="7"/>
      <c r="AM146" s="7">
        <f>100*((AH146*10250)-(AH144*10000))/(10000*250)</f>
        <v>107.40984983600006</v>
      </c>
      <c r="AN146" s="7" t="str">
        <f>IF(AH146&gt;30, (IF((AND(AM146&gt;=80,AM146&lt;=120)=TRUE),"PASS","FAIL")),(IF((AND(AM146&gt;=50,AM146&lt;=150)=TRUE),"PASS","FAIL")))</f>
        <v>PASS</v>
      </c>
      <c r="AO146" s="4"/>
      <c r="AP146" s="4"/>
      <c r="AQ146" s="4"/>
    </row>
    <row r="147" spans="1:70" x14ac:dyDescent="0.2">
      <c r="A147" s="1">
        <v>44166</v>
      </c>
      <c r="B147" t="s">
        <v>80</v>
      </c>
      <c r="C147" t="s">
        <v>52</v>
      </c>
      <c r="D147">
        <v>7</v>
      </c>
      <c r="E147">
        <v>1</v>
      </c>
      <c r="F147">
        <v>1</v>
      </c>
      <c r="G147" t="s">
        <v>60</v>
      </c>
      <c r="H147" t="s">
        <v>61</v>
      </c>
      <c r="I147">
        <v>4.9500000000000002E-2</v>
      </c>
      <c r="J147">
        <v>1.1399999999999999</v>
      </c>
      <c r="K147">
        <v>14.5</v>
      </c>
      <c r="L147" t="s">
        <v>62</v>
      </c>
      <c r="M147" t="s">
        <v>63</v>
      </c>
      <c r="N147">
        <v>0.188</v>
      </c>
      <c r="O147">
        <v>3.4</v>
      </c>
      <c r="P147">
        <v>209</v>
      </c>
      <c r="R147" s="4">
        <v>1</v>
      </c>
      <c r="S147" s="4">
        <v>2</v>
      </c>
      <c r="T147" s="4" t="s">
        <v>234</v>
      </c>
      <c r="U147" s="4">
        <f t="shared" si="22"/>
        <v>21.022361799999992</v>
      </c>
      <c r="V147" s="4">
        <f t="shared" si="17"/>
        <v>21.022361799999992</v>
      </c>
      <c r="W147" s="4">
        <f t="shared" si="18"/>
        <v>21.022361799999992</v>
      </c>
      <c r="X147" s="5">
        <f>100*(W147-25)/25</f>
        <v>-15.910552800000032</v>
      </c>
      <c r="Y147" s="5" t="str">
        <f>IF((ABS(X147))&lt;=20,"PASS","FAIL")</f>
        <v>PASS</v>
      </c>
      <c r="Z147" s="7"/>
      <c r="AA147" s="7"/>
      <c r="AD147" s="4">
        <v>1</v>
      </c>
      <c r="AE147" s="4"/>
      <c r="AF147" s="4">
        <f t="shared" si="21"/>
        <v>220.54248399999997</v>
      </c>
      <c r="AG147" s="4">
        <f t="shared" si="19"/>
        <v>220.54248399999997</v>
      </c>
      <c r="AH147" s="4">
        <f t="shared" si="20"/>
        <v>220.54248399999997</v>
      </c>
      <c r="AI147" s="5">
        <f>100*(AH147-250)/250</f>
        <v>-11.78300640000001</v>
      </c>
      <c r="AJ147" s="5" t="str">
        <f>IF((ABS(AI147))&lt;=20,"PASS","FAIL")</f>
        <v>PASS</v>
      </c>
      <c r="AK147" s="7"/>
      <c r="AL147" s="7"/>
      <c r="AO147" s="4"/>
      <c r="AP147" s="4"/>
      <c r="AQ147" s="4"/>
    </row>
    <row r="148" spans="1:70" x14ac:dyDescent="0.2">
      <c r="A148" s="1">
        <v>44166</v>
      </c>
      <c r="B148" t="s">
        <v>80</v>
      </c>
      <c r="C148" t="s">
        <v>109</v>
      </c>
      <c r="D148" t="s">
        <v>12</v>
      </c>
      <c r="E148">
        <v>1</v>
      </c>
      <c r="F148">
        <v>1</v>
      </c>
      <c r="G148" t="s">
        <v>60</v>
      </c>
      <c r="H148" t="s">
        <v>61</v>
      </c>
      <c r="I148">
        <v>0.11700000000000001</v>
      </c>
      <c r="J148">
        <v>1.45</v>
      </c>
      <c r="K148">
        <v>22.8</v>
      </c>
      <c r="L148" t="s">
        <v>62</v>
      </c>
      <c r="M148" t="s">
        <v>63</v>
      </c>
      <c r="N148">
        <v>1.34</v>
      </c>
      <c r="O148">
        <v>22.9</v>
      </c>
      <c r="P148">
        <v>1860</v>
      </c>
      <c r="Q148" s="4">
        <f>100*O149/O148</f>
        <v>71.179039301310041</v>
      </c>
      <c r="R148" s="4">
        <v>1</v>
      </c>
      <c r="S148" s="4">
        <v>2</v>
      </c>
      <c r="T148" s="4" t="s">
        <v>234</v>
      </c>
      <c r="U148" s="4">
        <f t="shared" si="22"/>
        <v>30.287826249999995</v>
      </c>
      <c r="V148" s="4">
        <f t="shared" si="17"/>
        <v>30.287826249999995</v>
      </c>
      <c r="W148" s="4">
        <f t="shared" si="18"/>
        <v>30.287826249999995</v>
      </c>
      <c r="AB148" s="7"/>
      <c r="AC148" s="7"/>
      <c r="AD148" s="4">
        <v>1</v>
      </c>
      <c r="AE148" s="4"/>
      <c r="AF148" s="4">
        <f t="shared" si="21"/>
        <v>2308.9626490000001</v>
      </c>
      <c r="AG148" s="4">
        <f t="shared" si="19"/>
        <v>2308.9626490000001</v>
      </c>
      <c r="AH148" s="4">
        <f t="shared" si="20"/>
        <v>2308.9626490000001</v>
      </c>
      <c r="AM148" s="7"/>
      <c r="AN148" s="7"/>
      <c r="AO148" s="4"/>
      <c r="AP148" s="4"/>
      <c r="AQ148" s="4"/>
    </row>
    <row r="149" spans="1:70" x14ac:dyDescent="0.2">
      <c r="A149" s="1">
        <v>44166</v>
      </c>
      <c r="B149" t="s">
        <v>80</v>
      </c>
      <c r="C149" t="s">
        <v>110</v>
      </c>
      <c r="D149" t="s">
        <v>13</v>
      </c>
      <c r="E149">
        <v>1</v>
      </c>
      <c r="F149">
        <v>1</v>
      </c>
      <c r="G149" t="s">
        <v>60</v>
      </c>
      <c r="H149" t="s">
        <v>61</v>
      </c>
      <c r="I149">
        <v>2.85</v>
      </c>
      <c r="J149">
        <v>49.8</v>
      </c>
      <c r="K149">
        <v>2960</v>
      </c>
      <c r="L149" t="s">
        <v>62</v>
      </c>
      <c r="M149" t="s">
        <v>63</v>
      </c>
      <c r="N149">
        <v>0.90900000000000003</v>
      </c>
      <c r="O149">
        <v>16.3</v>
      </c>
      <c r="P149">
        <v>1320</v>
      </c>
      <c r="R149" s="4">
        <v>1</v>
      </c>
      <c r="S149" s="4">
        <v>2</v>
      </c>
      <c r="T149" s="4" t="s">
        <v>234</v>
      </c>
      <c r="U149" s="4">
        <f t="shared" si="22"/>
        <v>2347.0808199999997</v>
      </c>
      <c r="V149" s="4">
        <f t="shared" si="17"/>
        <v>2347.0808199999997</v>
      </c>
      <c r="W149" s="4">
        <f t="shared" si="18"/>
        <v>2347.0808199999997</v>
      </c>
      <c r="AD149" s="4">
        <v>1</v>
      </c>
      <c r="AE149" s="4"/>
      <c r="AF149" s="4">
        <f t="shared" si="21"/>
        <v>1545.9288609999999</v>
      </c>
      <c r="AG149" s="4">
        <f t="shared" si="19"/>
        <v>1545.9288609999999</v>
      </c>
      <c r="AH149" s="4">
        <f t="shared" si="20"/>
        <v>1545.9288609999999</v>
      </c>
      <c r="AO149" s="4"/>
      <c r="AP149" s="4"/>
      <c r="AQ149" s="4"/>
    </row>
    <row r="150" spans="1:70" x14ac:dyDescent="0.2">
      <c r="A150" s="1">
        <v>44166</v>
      </c>
      <c r="B150" t="s">
        <v>80</v>
      </c>
      <c r="C150" t="s">
        <v>96</v>
      </c>
      <c r="D150" t="s">
        <v>14</v>
      </c>
      <c r="E150">
        <v>1</v>
      </c>
      <c r="F150">
        <v>1</v>
      </c>
      <c r="G150" t="s">
        <v>60</v>
      </c>
      <c r="H150" t="s">
        <v>61</v>
      </c>
      <c r="I150">
        <v>1.7999999999999999E-2</v>
      </c>
      <c r="J150">
        <v>0.246</v>
      </c>
      <c r="K150">
        <v>-8.7200000000000006</v>
      </c>
      <c r="L150" t="s">
        <v>62</v>
      </c>
      <c r="M150" t="s">
        <v>63</v>
      </c>
      <c r="N150">
        <v>-1.12E-2</v>
      </c>
      <c r="O150">
        <v>-0.14899999999999999</v>
      </c>
      <c r="P150">
        <v>-110</v>
      </c>
      <c r="R150" s="4">
        <v>1</v>
      </c>
      <c r="S150" s="4">
        <v>2</v>
      </c>
      <c r="T150" s="4" t="s">
        <v>234</v>
      </c>
      <c r="U150" s="4">
        <f t="shared" si="22"/>
        <v>-5.2992448220000004</v>
      </c>
      <c r="V150" s="4">
        <f t="shared" si="17"/>
        <v>-5.2992448220000004</v>
      </c>
      <c r="W150" s="4">
        <f t="shared" si="18"/>
        <v>-5.2992448220000004</v>
      </c>
      <c r="X150" s="5"/>
      <c r="Y150" s="5"/>
      <c r="Z150" s="7"/>
      <c r="AA150" s="7"/>
      <c r="AD150" s="4">
        <v>1</v>
      </c>
      <c r="AE150" s="4"/>
      <c r="AF150" s="4">
        <f t="shared" si="21"/>
        <v>-105.56957146010001</v>
      </c>
      <c r="AG150" s="4">
        <f t="shared" si="19"/>
        <v>-105.56957146010001</v>
      </c>
      <c r="AH150" s="4">
        <f t="shared" si="20"/>
        <v>-105.56957146010001</v>
      </c>
      <c r="AI150" s="5"/>
      <c r="AJ150" s="5"/>
      <c r="AK150" s="7"/>
      <c r="AL150" s="7"/>
      <c r="AO150" s="4"/>
      <c r="AP150" s="4"/>
      <c r="AQ150" s="4"/>
    </row>
    <row r="151" spans="1:70" x14ac:dyDescent="0.2">
      <c r="A151" s="1">
        <v>44166</v>
      </c>
      <c r="B151" t="s">
        <v>80</v>
      </c>
      <c r="C151" t="s">
        <v>159</v>
      </c>
      <c r="D151">
        <v>95</v>
      </c>
      <c r="E151">
        <v>1</v>
      </c>
      <c r="F151">
        <v>1</v>
      </c>
      <c r="G151" t="s">
        <v>60</v>
      </c>
      <c r="H151" t="s">
        <v>61</v>
      </c>
      <c r="I151">
        <v>3.8899999999999997E-2</v>
      </c>
      <c r="J151">
        <v>0.88900000000000001</v>
      </c>
      <c r="K151">
        <v>7.92</v>
      </c>
      <c r="L151" t="s">
        <v>62</v>
      </c>
      <c r="M151" t="s">
        <v>63</v>
      </c>
      <c r="N151">
        <v>0.17299999999999999</v>
      </c>
      <c r="O151">
        <v>3.17</v>
      </c>
      <c r="P151">
        <v>188</v>
      </c>
      <c r="R151" s="4">
        <v>1</v>
      </c>
      <c r="S151" s="4">
        <v>2</v>
      </c>
      <c r="T151" s="4" t="s">
        <v>234</v>
      </c>
      <c r="U151" s="4">
        <f t="shared" si="22"/>
        <v>13.572494930499998</v>
      </c>
      <c r="V151" s="4">
        <f t="shared" si="17"/>
        <v>13.572494930499998</v>
      </c>
      <c r="W151" s="4">
        <f t="shared" si="18"/>
        <v>13.572494930499998</v>
      </c>
      <c r="AD151" s="4">
        <v>1</v>
      </c>
      <c r="AE151" s="4"/>
      <c r="AF151" s="4">
        <f t="shared" si="21"/>
        <v>198.90439610999996</v>
      </c>
      <c r="AG151" s="4">
        <f t="shared" si="19"/>
        <v>198.90439610999996</v>
      </c>
      <c r="AH151" s="4">
        <f t="shared" si="20"/>
        <v>198.90439610999996</v>
      </c>
      <c r="AO151" s="4"/>
      <c r="AP151" s="4"/>
      <c r="AQ151" s="4"/>
    </row>
    <row r="152" spans="1:70" x14ac:dyDescent="0.2">
      <c r="A152" s="1">
        <v>44166</v>
      </c>
      <c r="B152" t="s">
        <v>80</v>
      </c>
      <c r="C152" t="s">
        <v>160</v>
      </c>
      <c r="D152">
        <v>96</v>
      </c>
      <c r="E152">
        <v>1</v>
      </c>
      <c r="F152">
        <v>1</v>
      </c>
      <c r="G152" t="s">
        <v>60</v>
      </c>
      <c r="H152" t="s">
        <v>61</v>
      </c>
      <c r="I152">
        <v>0.10299999999999999</v>
      </c>
      <c r="J152">
        <v>2.17</v>
      </c>
      <c r="K152">
        <v>42.7</v>
      </c>
      <c r="L152" t="s">
        <v>62</v>
      </c>
      <c r="M152" t="s">
        <v>63</v>
      </c>
      <c r="N152">
        <v>0.157</v>
      </c>
      <c r="O152">
        <v>2.93</v>
      </c>
      <c r="P152">
        <v>167</v>
      </c>
      <c r="R152" s="4">
        <v>1</v>
      </c>
      <c r="S152" s="4">
        <v>2</v>
      </c>
      <c r="T152" s="4" t="s">
        <v>234</v>
      </c>
      <c r="U152" s="4">
        <f t="shared" si="22"/>
        <v>52.082377449999989</v>
      </c>
      <c r="V152" s="4">
        <f t="shared" si="17"/>
        <v>52.082377449999989</v>
      </c>
      <c r="W152" s="4">
        <f t="shared" si="18"/>
        <v>52.082377449999989</v>
      </c>
      <c r="X152" s="5"/>
      <c r="Y152" s="5"/>
      <c r="Z152" s="7"/>
      <c r="AA152" s="7"/>
      <c r="AB152" s="7"/>
      <c r="AC152" s="7"/>
      <c r="AD152" s="4">
        <v>1</v>
      </c>
      <c r="AE152" s="4"/>
      <c r="AF152" s="4">
        <f t="shared" si="21"/>
        <v>176.39995851</v>
      </c>
      <c r="AG152" s="4">
        <f t="shared" si="19"/>
        <v>176.39995851</v>
      </c>
      <c r="AH152" s="4">
        <f t="shared" si="20"/>
        <v>176.39995851</v>
      </c>
      <c r="AI152" s="5"/>
      <c r="AJ152" s="5"/>
      <c r="AK152" s="7"/>
      <c r="AL152" s="7"/>
      <c r="AM152" s="7"/>
      <c r="AN152" s="7"/>
      <c r="AO152" s="4"/>
      <c r="AP152" s="4"/>
      <c r="AQ152" s="4"/>
    </row>
    <row r="153" spans="1:70" x14ac:dyDescent="0.2">
      <c r="A153" s="1">
        <v>44166</v>
      </c>
      <c r="B153" t="s">
        <v>80</v>
      </c>
      <c r="C153" t="s">
        <v>161</v>
      </c>
      <c r="D153">
        <v>97</v>
      </c>
      <c r="E153">
        <v>1</v>
      </c>
      <c r="F153">
        <v>1</v>
      </c>
      <c r="G153" t="s">
        <v>60</v>
      </c>
      <c r="H153" t="s">
        <v>61</v>
      </c>
      <c r="I153">
        <v>5.21E-2</v>
      </c>
      <c r="J153">
        <v>1.22</v>
      </c>
      <c r="K153">
        <v>16.8</v>
      </c>
      <c r="L153" t="s">
        <v>62</v>
      </c>
      <c r="M153" t="s">
        <v>63</v>
      </c>
      <c r="N153">
        <v>0.25700000000000001</v>
      </c>
      <c r="O153">
        <v>4.7</v>
      </c>
      <c r="P153">
        <v>324</v>
      </c>
      <c r="R153" s="4">
        <v>1</v>
      </c>
      <c r="S153" s="4">
        <v>2</v>
      </c>
      <c r="T153" s="4" t="s">
        <v>234</v>
      </c>
      <c r="U153" s="4">
        <f t="shared" si="22"/>
        <v>23.406632199999997</v>
      </c>
      <c r="V153" s="4">
        <f t="shared" si="17"/>
        <v>23.406632199999997</v>
      </c>
      <c r="W153" s="4">
        <f t="shared" si="18"/>
        <v>23.406632199999997</v>
      </c>
      <c r="Z153" s="7"/>
      <c r="AA153" s="7"/>
      <c r="AB153" s="7"/>
      <c r="AC153" s="7"/>
      <c r="AD153" s="4">
        <v>1</v>
      </c>
      <c r="AE153" s="4"/>
      <c r="AF153" s="4">
        <f t="shared" si="21"/>
        <v>344.15726100000006</v>
      </c>
      <c r="AG153" s="4">
        <f t="shared" si="19"/>
        <v>344.15726100000006</v>
      </c>
      <c r="AH153" s="4">
        <f t="shared" si="20"/>
        <v>344.15726100000006</v>
      </c>
      <c r="AK153" s="7"/>
      <c r="AL153" s="7"/>
      <c r="AM153" s="7"/>
      <c r="AN153" s="7"/>
      <c r="AO153" s="4"/>
      <c r="AP153" s="4"/>
      <c r="AQ153" s="4"/>
    </row>
    <row r="154" spans="1:70" x14ac:dyDescent="0.2">
      <c r="A154" s="1">
        <v>44166</v>
      </c>
      <c r="B154" t="s">
        <v>80</v>
      </c>
      <c r="C154" t="s">
        <v>162</v>
      </c>
      <c r="D154">
        <v>98</v>
      </c>
      <c r="E154">
        <v>1</v>
      </c>
      <c r="F154">
        <v>1</v>
      </c>
      <c r="G154" t="s">
        <v>60</v>
      </c>
      <c r="H154" t="s">
        <v>61</v>
      </c>
      <c r="I154">
        <v>5.3199999999999997E-2</v>
      </c>
      <c r="J154">
        <v>1.2</v>
      </c>
      <c r="K154">
        <v>16.3</v>
      </c>
      <c r="L154" t="s">
        <v>62</v>
      </c>
      <c r="M154" t="s">
        <v>63</v>
      </c>
      <c r="N154">
        <v>0.70899999999999996</v>
      </c>
      <c r="O154">
        <v>13</v>
      </c>
      <c r="P154">
        <v>1040</v>
      </c>
      <c r="R154" s="4">
        <v>1</v>
      </c>
      <c r="S154" s="4">
        <v>2</v>
      </c>
      <c r="T154" s="4" t="s">
        <v>234</v>
      </c>
      <c r="U154" s="4">
        <f t="shared" si="22"/>
        <v>22.810119999999998</v>
      </c>
      <c r="V154" s="4">
        <f t="shared" ref="V154:V196" si="31">IF(R154=1,U154,(U154-6.8))</f>
        <v>22.810119999999998</v>
      </c>
      <c r="W154" s="4">
        <f t="shared" ref="W154:W196" si="32">IF(R154=1,U154,(V154*R154))</f>
        <v>22.810119999999998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21"/>
        <v>1185.9709</v>
      </c>
      <c r="AG154" s="4">
        <f t="shared" ref="AG154:AG196" si="33">IF(R154=1,AF154,(AF154-379))</f>
        <v>1185.9709</v>
      </c>
      <c r="AH154" s="4">
        <f t="shared" ref="AH154:AH196" si="34">IF(R154=1,AF154,(AG154*R154))</f>
        <v>1185.9709</v>
      </c>
      <c r="AI154" s="5"/>
      <c r="AJ154" s="5"/>
      <c r="AK154" s="7"/>
      <c r="AL154" s="7"/>
      <c r="AM154" s="7"/>
      <c r="AN154" s="7"/>
      <c r="AO154" s="4"/>
      <c r="AP154" s="4"/>
      <c r="AQ154" s="4"/>
    </row>
    <row r="155" spans="1:70" x14ac:dyDescent="0.2">
      <c r="A155" s="1">
        <v>44166</v>
      </c>
      <c r="B155" t="s">
        <v>80</v>
      </c>
      <c r="C155" t="s">
        <v>163</v>
      </c>
      <c r="D155">
        <v>99</v>
      </c>
      <c r="E155">
        <v>1</v>
      </c>
      <c r="F155">
        <v>1</v>
      </c>
      <c r="G155" t="s">
        <v>60</v>
      </c>
      <c r="H155" t="s">
        <v>61</v>
      </c>
      <c r="I155">
        <v>8.09E-2</v>
      </c>
      <c r="J155">
        <v>1.75</v>
      </c>
      <c r="K155">
        <v>31.2</v>
      </c>
      <c r="L155" t="s">
        <v>62</v>
      </c>
      <c r="M155" t="s">
        <v>63</v>
      </c>
      <c r="N155">
        <v>1.22</v>
      </c>
      <c r="O155">
        <v>22.1</v>
      </c>
      <c r="P155">
        <v>1790</v>
      </c>
      <c r="R155" s="4">
        <v>1</v>
      </c>
      <c r="S155" s="4">
        <v>2</v>
      </c>
      <c r="T155" s="4" t="s">
        <v>234</v>
      </c>
      <c r="U155" s="4">
        <f t="shared" si="22"/>
        <v>39.322206249999994</v>
      </c>
      <c r="V155" s="4">
        <f t="shared" si="31"/>
        <v>39.322206249999994</v>
      </c>
      <c r="W155" s="4">
        <f t="shared" si="32"/>
        <v>39.322206249999994</v>
      </c>
      <c r="Z155" s="7"/>
      <c r="AA155" s="7"/>
      <c r="AB155" s="7"/>
      <c r="AC155" s="7"/>
      <c r="AD155" s="4">
        <v>1</v>
      </c>
      <c r="AE155" s="4"/>
      <c r="AF155" s="4">
        <f t="shared" si="21"/>
        <v>2213.4117690000003</v>
      </c>
      <c r="AG155" s="4">
        <f t="shared" si="33"/>
        <v>2213.4117690000003</v>
      </c>
      <c r="AH155" s="4">
        <f t="shared" si="34"/>
        <v>2213.4117690000003</v>
      </c>
      <c r="AK155" s="7"/>
      <c r="AL155" s="7"/>
      <c r="AM155" s="7"/>
      <c r="AN155" s="7"/>
      <c r="AO155" s="4"/>
      <c r="AP155" s="4"/>
      <c r="AQ155" s="4"/>
    </row>
    <row r="156" spans="1:70" x14ac:dyDescent="0.2">
      <c r="A156" s="1">
        <v>44166</v>
      </c>
      <c r="B156" t="s">
        <v>80</v>
      </c>
      <c r="C156" t="s">
        <v>164</v>
      </c>
      <c r="D156">
        <v>100</v>
      </c>
      <c r="E156">
        <v>1</v>
      </c>
      <c r="F156">
        <v>1</v>
      </c>
      <c r="G156" t="s">
        <v>60</v>
      </c>
      <c r="H156" t="s">
        <v>61</v>
      </c>
      <c r="I156">
        <v>7.1599999999999997E-2</v>
      </c>
      <c r="J156">
        <v>1.43</v>
      </c>
      <c r="K156">
        <v>22.5</v>
      </c>
      <c r="L156" t="s">
        <v>62</v>
      </c>
      <c r="M156" t="s">
        <v>63</v>
      </c>
      <c r="N156">
        <v>0.16400000000000001</v>
      </c>
      <c r="O156">
        <v>3.03</v>
      </c>
      <c r="P156">
        <v>176</v>
      </c>
      <c r="Q156" s="4"/>
      <c r="R156" s="4">
        <v>1</v>
      </c>
      <c r="S156" s="4">
        <v>2</v>
      </c>
      <c r="T156" s="4" t="s">
        <v>234</v>
      </c>
      <c r="U156" s="4">
        <f t="shared" si="22"/>
        <v>29.687905449999995</v>
      </c>
      <c r="V156" s="4">
        <f>IF(R156=1,U156,(U156-6.8))</f>
        <v>29.687905449999995</v>
      </c>
      <c r="W156" s="4">
        <f>IF(R156=1,U156,(V156*R156))</f>
        <v>29.687905449999995</v>
      </c>
      <c r="X156" s="5"/>
      <c r="Y156" s="5"/>
      <c r="Z156" s="7"/>
      <c r="AA156" s="7"/>
      <c r="AB156" s="4"/>
      <c r="AC156" s="4"/>
      <c r="AD156" s="4">
        <v>1</v>
      </c>
      <c r="AE156" s="4"/>
      <c r="AF156" s="4">
        <f t="shared" si="21"/>
        <v>185.76756890999999</v>
      </c>
      <c r="AG156" s="4">
        <f>IF(R156=1,AF156,(AF156-379))</f>
        <v>185.76756890999999</v>
      </c>
      <c r="AH156" s="4">
        <f>IF(R156=1,AF156,(AG156*R156))</f>
        <v>185.76756890999999</v>
      </c>
      <c r="AI156" s="5"/>
      <c r="AJ156" s="5"/>
      <c r="AK156" s="7"/>
      <c r="AL156" s="7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2">
      <c r="A157" s="1">
        <v>44166</v>
      </c>
      <c r="B157" t="s">
        <v>80</v>
      </c>
      <c r="C157" t="s">
        <v>165</v>
      </c>
      <c r="D157">
        <v>101</v>
      </c>
      <c r="E157">
        <v>1</v>
      </c>
      <c r="F157">
        <v>1</v>
      </c>
      <c r="G157" t="s">
        <v>60</v>
      </c>
      <c r="H157" t="s">
        <v>61</v>
      </c>
      <c r="I157">
        <v>7.0599999999999996E-2</v>
      </c>
      <c r="J157">
        <v>1.59</v>
      </c>
      <c r="K157">
        <v>26.7</v>
      </c>
      <c r="L157" t="s">
        <v>62</v>
      </c>
      <c r="M157" t="s">
        <v>63</v>
      </c>
      <c r="N157">
        <v>0.33800000000000002</v>
      </c>
      <c r="O157">
        <v>6.17</v>
      </c>
      <c r="P157">
        <v>453</v>
      </c>
      <c r="Q157" s="4"/>
      <c r="R157" s="4">
        <v>1</v>
      </c>
      <c r="S157" s="4">
        <v>2</v>
      </c>
      <c r="T157" s="4" t="s">
        <v>234</v>
      </c>
      <c r="U157" s="4">
        <f t="shared" si="22"/>
        <v>34.495571049999995</v>
      </c>
      <c r="V157" s="4">
        <f>IF(R157=1,U157,(U157-6.8))</f>
        <v>34.495571049999995</v>
      </c>
      <c r="W157" s="4">
        <f>IF(R157=1,U157,(V157*R157))</f>
        <v>34.495571049999995</v>
      </c>
      <c r="X157" s="5"/>
      <c r="Y157" s="5"/>
      <c r="Z157" s="4"/>
      <c r="AA157" s="4"/>
      <c r="AB157" s="5"/>
      <c r="AC157" s="5"/>
      <c r="AD157" s="4">
        <v>1</v>
      </c>
      <c r="AE157" s="4"/>
      <c r="AF157" s="4">
        <f t="shared" si="21"/>
        <v>486.62409410999999</v>
      </c>
      <c r="AG157" s="4">
        <f>IF(R157=1,AF157,(AF157-379))</f>
        <v>486.62409410999999</v>
      </c>
      <c r="AH157" s="4">
        <f>IF(R157=1,AF157,(AG157*R157))</f>
        <v>486.62409410999999</v>
      </c>
      <c r="AI157" s="5"/>
      <c r="AJ157" s="5"/>
      <c r="AK157" s="4"/>
      <c r="AL157" s="4"/>
      <c r="AM157" s="5"/>
      <c r="AN157" s="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2">
      <c r="A158" s="1">
        <v>44166</v>
      </c>
      <c r="B158" t="s">
        <v>80</v>
      </c>
      <c r="C158" t="s">
        <v>166</v>
      </c>
      <c r="D158">
        <v>102</v>
      </c>
      <c r="E158">
        <v>1</v>
      </c>
      <c r="F158">
        <v>1</v>
      </c>
      <c r="G158" t="s">
        <v>60</v>
      </c>
      <c r="H158" t="s">
        <v>61</v>
      </c>
      <c r="I158">
        <v>3.5499999999999997E-2</v>
      </c>
      <c r="J158">
        <v>0.80100000000000005</v>
      </c>
      <c r="K158">
        <v>5.63</v>
      </c>
      <c r="L158" t="s">
        <v>62</v>
      </c>
      <c r="M158" t="s">
        <v>63</v>
      </c>
      <c r="N158">
        <v>0.17499999999999999</v>
      </c>
      <c r="O158">
        <v>3.24</v>
      </c>
      <c r="P158">
        <v>194</v>
      </c>
      <c r="R158" s="4">
        <v>1</v>
      </c>
      <c r="S158" s="4">
        <v>2</v>
      </c>
      <c r="T158" s="4" t="s">
        <v>234</v>
      </c>
      <c r="U158" s="4">
        <f t="shared" si="22"/>
        <v>10.971642170500003</v>
      </c>
      <c r="V158" s="4">
        <f t="shared" si="31"/>
        <v>10.971642170500003</v>
      </c>
      <c r="W158" s="4">
        <f t="shared" si="32"/>
        <v>10.971642170500003</v>
      </c>
      <c r="Z158" s="7"/>
      <c r="AA158" s="7"/>
      <c r="AD158" s="4">
        <v>1</v>
      </c>
      <c r="AE158" s="4"/>
      <c r="AF158" s="4">
        <f t="shared" si="21"/>
        <v>205.48251024000004</v>
      </c>
      <c r="AG158" s="4">
        <f t="shared" si="33"/>
        <v>205.48251024000004</v>
      </c>
      <c r="AH158" s="4">
        <f t="shared" si="34"/>
        <v>205.48251024000004</v>
      </c>
      <c r="AK158" s="7"/>
      <c r="AL158" s="7"/>
      <c r="AO158" s="4"/>
      <c r="AP158" s="4"/>
      <c r="AQ158" s="4"/>
    </row>
    <row r="159" spans="1:70" x14ac:dyDescent="0.2">
      <c r="A159" s="1">
        <v>44166</v>
      </c>
      <c r="B159" t="s">
        <v>80</v>
      </c>
      <c r="C159" t="s">
        <v>167</v>
      </c>
      <c r="D159">
        <v>103</v>
      </c>
      <c r="E159">
        <v>1</v>
      </c>
      <c r="F159">
        <v>1</v>
      </c>
      <c r="G159" t="s">
        <v>60</v>
      </c>
      <c r="H159" t="s">
        <v>61</v>
      </c>
      <c r="I159">
        <v>5.8299999999999998E-2</v>
      </c>
      <c r="J159">
        <v>1.32</v>
      </c>
      <c r="K159">
        <v>19.399999999999999</v>
      </c>
      <c r="L159" t="s">
        <v>62</v>
      </c>
      <c r="M159" t="s">
        <v>63</v>
      </c>
      <c r="N159">
        <v>0.20200000000000001</v>
      </c>
      <c r="O159">
        <v>3.78</v>
      </c>
      <c r="P159">
        <v>243</v>
      </c>
      <c r="R159" s="4">
        <v>1</v>
      </c>
      <c r="S159" s="4">
        <v>2</v>
      </c>
      <c r="T159" s="4" t="s">
        <v>234</v>
      </c>
      <c r="U159" s="4">
        <f t="shared" si="22"/>
        <v>26.393639199999996</v>
      </c>
      <c r="V159" s="4">
        <f t="shared" si="31"/>
        <v>26.393639199999996</v>
      </c>
      <c r="W159" s="4">
        <f t="shared" si="32"/>
        <v>26.393639199999996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21"/>
        <v>256.4453331599999</v>
      </c>
      <c r="AG159" s="4">
        <f t="shared" si="33"/>
        <v>256.4453331599999</v>
      </c>
      <c r="AH159" s="4">
        <f t="shared" si="34"/>
        <v>256.4453331599999</v>
      </c>
      <c r="AI159" s="5"/>
      <c r="AJ159" s="5"/>
      <c r="AK159" s="7"/>
      <c r="AL159" s="7"/>
      <c r="AM159" s="7"/>
      <c r="AN159" s="7"/>
      <c r="AO159" s="4"/>
      <c r="AP159" s="4"/>
      <c r="AQ159" s="4"/>
    </row>
    <row r="160" spans="1:70" x14ac:dyDescent="0.2">
      <c r="A160" s="1">
        <v>44166</v>
      </c>
      <c r="B160" t="s">
        <v>80</v>
      </c>
      <c r="C160" t="s">
        <v>168</v>
      </c>
      <c r="D160">
        <v>104</v>
      </c>
      <c r="E160">
        <v>1</v>
      </c>
      <c r="F160">
        <v>1</v>
      </c>
      <c r="G160" t="s">
        <v>60</v>
      </c>
      <c r="H160" t="s">
        <v>61</v>
      </c>
      <c r="I160">
        <v>4.9099999999999998E-2</v>
      </c>
      <c r="J160">
        <v>1.1399999999999999</v>
      </c>
      <c r="K160">
        <v>14.6</v>
      </c>
      <c r="L160" t="s">
        <v>62</v>
      </c>
      <c r="M160" t="s">
        <v>63</v>
      </c>
      <c r="N160">
        <v>0.23300000000000001</v>
      </c>
      <c r="O160">
        <v>4.29</v>
      </c>
      <c r="P160">
        <v>288</v>
      </c>
      <c r="R160" s="4">
        <v>1</v>
      </c>
      <c r="S160" s="4">
        <v>2</v>
      </c>
      <c r="T160" s="4" t="s">
        <v>234</v>
      </c>
      <c r="U160" s="4">
        <f t="shared" si="22"/>
        <v>21.022361799999992</v>
      </c>
      <c r="V160" s="4">
        <f t="shared" si="31"/>
        <v>21.022361799999992</v>
      </c>
      <c r="W160" s="4">
        <f t="shared" si="32"/>
        <v>21.022361799999992</v>
      </c>
      <c r="AB160" s="7"/>
      <c r="AC160" s="7"/>
      <c r="AD160" s="4">
        <v>1</v>
      </c>
      <c r="AE160" s="4"/>
      <c r="AF160" s="4">
        <f t="shared" si="21"/>
        <v>304.93026458999998</v>
      </c>
      <c r="AG160" s="4">
        <f t="shared" si="33"/>
        <v>304.93026458999998</v>
      </c>
      <c r="AH160" s="4">
        <f t="shared" si="34"/>
        <v>304.93026458999998</v>
      </c>
      <c r="AM160" s="7"/>
      <c r="AN160" s="7"/>
      <c r="AO160" s="4"/>
      <c r="AP160" s="4"/>
      <c r="AQ160" s="4"/>
    </row>
    <row r="161" spans="1:70" x14ac:dyDescent="0.2">
      <c r="A161" s="1">
        <v>44166</v>
      </c>
      <c r="B161" t="s">
        <v>80</v>
      </c>
      <c r="C161" t="s">
        <v>169</v>
      </c>
      <c r="D161">
        <v>105</v>
      </c>
      <c r="E161">
        <v>1</v>
      </c>
      <c r="F161">
        <v>1</v>
      </c>
      <c r="G161" t="s">
        <v>60</v>
      </c>
      <c r="H161" t="s">
        <v>61</v>
      </c>
      <c r="I161">
        <v>7.3300000000000004E-2</v>
      </c>
      <c r="J161">
        <v>1.53</v>
      </c>
      <c r="K161">
        <v>25.1</v>
      </c>
      <c r="L161" t="s">
        <v>62</v>
      </c>
      <c r="M161" t="s">
        <v>63</v>
      </c>
      <c r="N161">
        <v>1.21</v>
      </c>
      <c r="O161">
        <v>22.2</v>
      </c>
      <c r="P161">
        <v>1800</v>
      </c>
      <c r="R161" s="4">
        <v>1</v>
      </c>
      <c r="S161" s="4">
        <v>2</v>
      </c>
      <c r="T161" s="4" t="s">
        <v>234</v>
      </c>
      <c r="U161" s="4">
        <f t="shared" si="22"/>
        <v>32.690473449999999</v>
      </c>
      <c r="V161" s="4">
        <f t="shared" si="31"/>
        <v>32.690473449999999</v>
      </c>
      <c r="W161" s="4">
        <f t="shared" si="32"/>
        <v>32.690473449999999</v>
      </c>
      <c r="X161" s="5"/>
      <c r="Y161" s="5"/>
      <c r="Z161" s="7">
        <f>ABS(100*ABS(W161-W155)/AVERAGE(W161,W155))</f>
        <v>18.418236420661891</v>
      </c>
      <c r="AA161" s="7" t="str">
        <f>IF(W161&gt;10, (IF((AND(Z161&gt;=0,Z161&lt;=20)=TRUE),"PASS","FAIL")),(IF((AND(Z161&gt;=0,Z161&lt;=50)=TRUE),"PASS","FAIL")))</f>
        <v>PASS</v>
      </c>
      <c r="AB161" s="7"/>
      <c r="AC161" s="7"/>
      <c r="AD161" s="4">
        <v>1</v>
      </c>
      <c r="AE161" s="4"/>
      <c r="AF161" s="4">
        <f t="shared" si="21"/>
        <v>2225.3094359999996</v>
      </c>
      <c r="AG161" s="4">
        <f t="shared" si="33"/>
        <v>2225.3094359999996</v>
      </c>
      <c r="AH161" s="4">
        <f t="shared" si="34"/>
        <v>2225.3094359999996</v>
      </c>
      <c r="AI161" s="5"/>
      <c r="AJ161" s="5"/>
      <c r="AK161" s="7">
        <f>ABS(100*ABS(AH161-AH155)/AVERAGE(AH161,AH155))</f>
        <v>0.53608534758151249</v>
      </c>
      <c r="AL161" s="7" t="str">
        <f>IF(AH161&gt;10, (IF((AND(AK161&gt;=0,AK161&lt;=20)=TRUE),"PASS","FAIL")),(IF((AND(AK161&gt;=0,AK161&lt;=50)=TRUE),"PASS","FAIL")))</f>
        <v>PASS</v>
      </c>
      <c r="AM161" s="7"/>
      <c r="AN161" s="7"/>
      <c r="AO161" s="4"/>
      <c r="AP161" s="4"/>
      <c r="AQ161" s="4"/>
    </row>
    <row r="162" spans="1:70" x14ac:dyDescent="0.2">
      <c r="A162" s="1">
        <v>44166</v>
      </c>
      <c r="B162" t="s">
        <v>80</v>
      </c>
      <c r="C162" t="s">
        <v>170</v>
      </c>
      <c r="D162">
        <v>106</v>
      </c>
      <c r="E162">
        <v>1</v>
      </c>
      <c r="F162">
        <v>1</v>
      </c>
      <c r="G162" t="s">
        <v>60</v>
      </c>
      <c r="H162" t="s">
        <v>61</v>
      </c>
      <c r="I162">
        <v>9.4100000000000003E-2</v>
      </c>
      <c r="J162">
        <v>2.02</v>
      </c>
      <c r="K162">
        <v>38.6</v>
      </c>
      <c r="L162" t="s">
        <v>62</v>
      </c>
      <c r="M162" t="s">
        <v>63</v>
      </c>
      <c r="N162">
        <v>0.374</v>
      </c>
      <c r="O162">
        <v>6.83</v>
      </c>
      <c r="P162">
        <v>511</v>
      </c>
      <c r="R162" s="4">
        <v>1</v>
      </c>
      <c r="S162" s="4">
        <v>2</v>
      </c>
      <c r="T162" s="4" t="s">
        <v>234</v>
      </c>
      <c r="U162" s="4">
        <f t="shared" si="22"/>
        <v>47.510168199999995</v>
      </c>
      <c r="V162" s="4">
        <f t="shared" si="31"/>
        <v>47.510168199999995</v>
      </c>
      <c r="W162" s="4">
        <f t="shared" si="32"/>
        <v>47.510168199999995</v>
      </c>
      <c r="X162" s="5"/>
      <c r="Y162" s="5"/>
      <c r="Z162" s="7"/>
      <c r="AA162" s="7"/>
      <c r="AB162" s="7">
        <f>100*((W162*10250)-(W160*10000))/(1000*250)</f>
        <v>110.70224242000002</v>
      </c>
      <c r="AC162" s="7" t="str">
        <f>IF(W162&gt;30, (IF((AND(AB162&gt;=80,AB162&lt;=120)=TRUE),"PASS","FAIL")),(IF((AND(AB162&gt;=50,AB162&lt;=150)=TRUE),"PASS","FAIL")))</f>
        <v>PASS</v>
      </c>
      <c r="AD162" s="4">
        <v>1</v>
      </c>
      <c r="AE162" s="4"/>
      <c r="AF162" s="4">
        <f t="shared" si="21"/>
        <v>551.51648211000008</v>
      </c>
      <c r="AG162" s="4">
        <f t="shared" si="33"/>
        <v>551.51648211000008</v>
      </c>
      <c r="AH162" s="4">
        <f t="shared" si="34"/>
        <v>551.51648211000008</v>
      </c>
      <c r="AI162" s="5"/>
      <c r="AJ162" s="5"/>
      <c r="AK162" s="7"/>
      <c r="AL162" s="7"/>
      <c r="AM162" s="7">
        <f>100*((AH162*10250)-(AH160*10000))/(10000*250)</f>
        <v>104.14965182910002</v>
      </c>
      <c r="AN162" s="7" t="str">
        <f>IF(AH162&gt;30, (IF((AND(AM162&gt;=80,AM162&lt;=120)=TRUE),"PASS","FAIL")),(IF((AND(AM162&gt;=50,AM162&lt;=150)=TRUE),"PASS","FAIL")))</f>
        <v>PASS</v>
      </c>
      <c r="AO162" s="4"/>
      <c r="AP162" s="4"/>
      <c r="AQ162" s="4"/>
    </row>
    <row r="163" spans="1:70" x14ac:dyDescent="0.2">
      <c r="A163" s="1">
        <v>44166</v>
      </c>
      <c r="B163" t="s">
        <v>80</v>
      </c>
      <c r="C163" t="s">
        <v>52</v>
      </c>
      <c r="D163">
        <v>7</v>
      </c>
      <c r="E163">
        <v>1</v>
      </c>
      <c r="F163">
        <v>1</v>
      </c>
      <c r="G163" t="s">
        <v>60</v>
      </c>
      <c r="H163" t="s">
        <v>61</v>
      </c>
      <c r="I163">
        <v>5.0599999999999999E-2</v>
      </c>
      <c r="J163">
        <v>1.19</v>
      </c>
      <c r="K163">
        <v>15.9</v>
      </c>
      <c r="L163" t="s">
        <v>62</v>
      </c>
      <c r="M163" t="s">
        <v>63</v>
      </c>
      <c r="N163">
        <v>0.17599999999999999</v>
      </c>
      <c r="O163">
        <v>3.27</v>
      </c>
      <c r="P163">
        <v>197</v>
      </c>
      <c r="R163" s="4">
        <v>1</v>
      </c>
      <c r="S163" s="4">
        <v>2</v>
      </c>
      <c r="T163" s="4" t="s">
        <v>234</v>
      </c>
      <c r="U163" s="4">
        <f t="shared" si="22"/>
        <v>22.511975049999997</v>
      </c>
      <c r="V163" s="4">
        <f t="shared" si="31"/>
        <v>22.511975049999997</v>
      </c>
      <c r="W163" s="4">
        <f t="shared" si="32"/>
        <v>22.511975049999997</v>
      </c>
      <c r="X163" s="5">
        <f>100*(W163-25)/25</f>
        <v>-9.9520998000000134</v>
      </c>
      <c r="Y163" s="5" t="str">
        <f>IF((ABS(X163))&lt;=20,"PASS","FAIL")</f>
        <v>PASS</v>
      </c>
      <c r="Z163" s="4"/>
      <c r="AA163" s="4"/>
      <c r="AB163" s="5"/>
      <c r="AC163" s="5"/>
      <c r="AD163" s="4">
        <v>1</v>
      </c>
      <c r="AE163" s="4"/>
      <c r="AF163" s="4">
        <f t="shared" si="21"/>
        <v>208.30368170999995</v>
      </c>
      <c r="AG163" s="4">
        <f t="shared" si="33"/>
        <v>208.30368170999995</v>
      </c>
      <c r="AH163" s="4">
        <f t="shared" si="34"/>
        <v>208.30368170999995</v>
      </c>
      <c r="AI163" s="5">
        <f>100*(AH163-250)/250</f>
        <v>-16.678527316000022</v>
      </c>
      <c r="AJ163" s="5" t="str">
        <f>IF((ABS(AI163))&lt;=20,"PASS","FAIL")</f>
        <v>PASS</v>
      </c>
      <c r="AK163" s="4"/>
      <c r="AL163" s="4"/>
      <c r="AM163" s="5"/>
      <c r="AN163" s="5"/>
      <c r="AO163" s="4"/>
      <c r="AP163" s="4"/>
      <c r="AQ163" s="4"/>
    </row>
    <row r="164" spans="1:70" x14ac:dyDescent="0.2">
      <c r="A164" s="1">
        <v>44166</v>
      </c>
      <c r="B164" t="s">
        <v>80</v>
      </c>
      <c r="C164" t="s">
        <v>96</v>
      </c>
      <c r="D164" t="s">
        <v>14</v>
      </c>
      <c r="E164">
        <v>1</v>
      </c>
      <c r="F164">
        <v>1</v>
      </c>
      <c r="G164" t="s">
        <v>60</v>
      </c>
      <c r="H164" t="s">
        <v>61</v>
      </c>
      <c r="I164">
        <v>9.2399999999999999E-3</v>
      </c>
      <c r="J164">
        <v>0.109</v>
      </c>
      <c r="K164">
        <v>-12.2</v>
      </c>
      <c r="L164" t="s">
        <v>62</v>
      </c>
      <c r="M164" t="s">
        <v>63</v>
      </c>
      <c r="N164">
        <v>-1.12E-2</v>
      </c>
      <c r="O164">
        <v>-0.13500000000000001</v>
      </c>
      <c r="P164">
        <v>-109</v>
      </c>
      <c r="R164" s="4">
        <v>1</v>
      </c>
      <c r="S164" s="4">
        <v>2</v>
      </c>
      <c r="T164" s="4" t="s">
        <v>234</v>
      </c>
      <c r="U164" s="4">
        <f t="shared" si="22"/>
        <v>-9.280537089500001</v>
      </c>
      <c r="V164" s="4">
        <f t="shared" si="31"/>
        <v>-9.280537089500001</v>
      </c>
      <c r="W164" s="4">
        <f t="shared" si="32"/>
        <v>-9.280537089500001</v>
      </c>
      <c r="Z164" s="7"/>
      <c r="AA164" s="7"/>
      <c r="AD164" s="4">
        <v>1</v>
      </c>
      <c r="AE164" s="4"/>
      <c r="AF164" s="4">
        <f t="shared" si="21"/>
        <v>-104.3157918225</v>
      </c>
      <c r="AG164" s="4">
        <f t="shared" si="33"/>
        <v>-104.3157918225</v>
      </c>
      <c r="AH164" s="4">
        <f t="shared" si="34"/>
        <v>-104.3157918225</v>
      </c>
      <c r="AK164" s="7"/>
      <c r="AL164" s="7"/>
      <c r="AO164" s="4"/>
      <c r="AP164" s="4"/>
      <c r="AQ164" s="4"/>
    </row>
    <row r="165" spans="1:70" x14ac:dyDescent="0.2">
      <c r="A165" s="1">
        <v>44166</v>
      </c>
      <c r="B165" t="s">
        <v>80</v>
      </c>
      <c r="C165" t="s">
        <v>171</v>
      </c>
      <c r="D165">
        <v>107</v>
      </c>
      <c r="E165">
        <v>1</v>
      </c>
      <c r="F165">
        <v>1</v>
      </c>
      <c r="G165" t="s">
        <v>60</v>
      </c>
      <c r="H165" t="s">
        <v>61</v>
      </c>
      <c r="I165">
        <v>4.0500000000000001E-2</v>
      </c>
      <c r="J165">
        <v>0.91900000000000004</v>
      </c>
      <c r="K165">
        <v>8.73</v>
      </c>
      <c r="L165" t="s">
        <v>62</v>
      </c>
      <c r="M165" t="s">
        <v>63</v>
      </c>
      <c r="N165">
        <v>0.16400000000000001</v>
      </c>
      <c r="O165">
        <v>3.03</v>
      </c>
      <c r="P165">
        <v>176</v>
      </c>
      <c r="R165" s="4">
        <v>1</v>
      </c>
      <c r="S165" s="4">
        <v>2</v>
      </c>
      <c r="T165" s="4" t="s">
        <v>234</v>
      </c>
      <c r="U165" s="4">
        <f t="shared" si="22"/>
        <v>14.460460850499997</v>
      </c>
      <c r="V165" s="4">
        <f t="shared" si="31"/>
        <v>14.460460850499997</v>
      </c>
      <c r="W165" s="4">
        <f t="shared" si="32"/>
        <v>14.460460850499997</v>
      </c>
      <c r="X165" s="5"/>
      <c r="Y165" s="5"/>
      <c r="AB165" s="7"/>
      <c r="AC165" s="7"/>
      <c r="AD165" s="4">
        <v>1</v>
      </c>
      <c r="AE165" s="4"/>
      <c r="AF165" s="4">
        <f t="shared" si="21"/>
        <v>185.76756890999999</v>
      </c>
      <c r="AG165" s="4">
        <f t="shared" si="33"/>
        <v>185.76756890999999</v>
      </c>
      <c r="AH165" s="4">
        <f t="shared" si="34"/>
        <v>185.76756890999999</v>
      </c>
      <c r="AI165" s="5"/>
      <c r="AJ165" s="5"/>
      <c r="AM165" s="7"/>
      <c r="AN165" s="7"/>
      <c r="AO165" s="4"/>
      <c r="AP165" s="4"/>
      <c r="AQ165" s="4"/>
    </row>
    <row r="166" spans="1:70" x14ac:dyDescent="0.2">
      <c r="A166" s="1">
        <v>44166</v>
      </c>
      <c r="B166" t="s">
        <v>80</v>
      </c>
      <c r="C166" t="s">
        <v>172</v>
      </c>
      <c r="D166">
        <v>108</v>
      </c>
      <c r="E166">
        <v>1</v>
      </c>
      <c r="F166">
        <v>1</v>
      </c>
      <c r="G166" t="s">
        <v>60</v>
      </c>
      <c r="H166" t="s">
        <v>61</v>
      </c>
      <c r="I166">
        <v>0.1</v>
      </c>
      <c r="J166">
        <v>2.14</v>
      </c>
      <c r="K166">
        <v>42.1</v>
      </c>
      <c r="L166" t="s">
        <v>62</v>
      </c>
      <c r="M166" t="s">
        <v>63</v>
      </c>
      <c r="N166">
        <v>0.79900000000000004</v>
      </c>
      <c r="O166">
        <v>14.7</v>
      </c>
      <c r="P166">
        <v>1190</v>
      </c>
      <c r="R166" s="4">
        <v>1</v>
      </c>
      <c r="S166" s="4">
        <v>2</v>
      </c>
      <c r="T166" s="4" t="s">
        <v>234</v>
      </c>
      <c r="U166" s="4">
        <f t="shared" si="22"/>
        <v>51.166601799999995</v>
      </c>
      <c r="V166" s="4">
        <f t="shared" si="31"/>
        <v>51.166601799999995</v>
      </c>
      <c r="W166" s="4">
        <f t="shared" si="32"/>
        <v>51.166601799999995</v>
      </c>
      <c r="X166" s="5"/>
      <c r="Y166" s="5"/>
      <c r="Z166" s="7"/>
      <c r="AA166" s="7"/>
      <c r="AB166" s="7"/>
      <c r="AC166" s="7"/>
      <c r="AD166" s="4">
        <v>1</v>
      </c>
      <c r="AE166" s="4"/>
      <c r="AF166" s="4">
        <f t="shared" si="21"/>
        <v>1369.6088609999997</v>
      </c>
      <c r="AG166" s="4">
        <f t="shared" si="33"/>
        <v>1369.6088609999997</v>
      </c>
      <c r="AH166" s="4">
        <f t="shared" si="34"/>
        <v>1369.6088609999997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2">
      <c r="A167" s="1">
        <v>44166</v>
      </c>
      <c r="B167" t="s">
        <v>80</v>
      </c>
      <c r="C167" t="s">
        <v>173</v>
      </c>
      <c r="D167">
        <v>109</v>
      </c>
      <c r="E167">
        <v>1</v>
      </c>
      <c r="F167">
        <v>1</v>
      </c>
      <c r="G167" t="s">
        <v>60</v>
      </c>
      <c r="H167" t="s">
        <v>61</v>
      </c>
      <c r="I167">
        <v>6.6400000000000001E-2</v>
      </c>
      <c r="J167">
        <v>1.48</v>
      </c>
      <c r="K167">
        <v>23.9</v>
      </c>
      <c r="L167" t="s">
        <v>62</v>
      </c>
      <c r="M167" t="s">
        <v>63</v>
      </c>
      <c r="N167">
        <v>0.32300000000000001</v>
      </c>
      <c r="O167">
        <v>5.92</v>
      </c>
      <c r="P167">
        <v>431</v>
      </c>
      <c r="R167" s="4">
        <v>1</v>
      </c>
      <c r="S167" s="4">
        <v>2</v>
      </c>
      <c r="T167" s="4" t="s">
        <v>234</v>
      </c>
      <c r="U167" s="4">
        <f t="shared" si="22"/>
        <v>31.188263200000002</v>
      </c>
      <c r="V167" s="4">
        <f t="shared" si="31"/>
        <v>31.188263200000002</v>
      </c>
      <c r="W167" s="4">
        <f t="shared" si="32"/>
        <v>31.188263200000002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21"/>
        <v>462.19377136000003</v>
      </c>
      <c r="AG167" s="4">
        <f t="shared" si="33"/>
        <v>462.19377136000003</v>
      </c>
      <c r="AH167" s="4">
        <f t="shared" si="34"/>
        <v>462.19377136000003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2">
      <c r="A168" s="1">
        <v>44166</v>
      </c>
      <c r="B168" t="s">
        <v>80</v>
      </c>
      <c r="C168" t="s">
        <v>174</v>
      </c>
      <c r="D168">
        <v>110</v>
      </c>
      <c r="E168">
        <v>1</v>
      </c>
      <c r="F168">
        <v>1</v>
      </c>
      <c r="G168" t="s">
        <v>60</v>
      </c>
      <c r="H168" t="s">
        <v>61</v>
      </c>
      <c r="I168">
        <v>0.11</v>
      </c>
      <c r="J168">
        <v>2.2999999999999998</v>
      </c>
      <c r="K168">
        <v>46.4</v>
      </c>
      <c r="L168" t="s">
        <v>62</v>
      </c>
      <c r="M168" t="s">
        <v>63</v>
      </c>
      <c r="N168">
        <v>0.35099999999999998</v>
      </c>
      <c r="O168">
        <v>6.45</v>
      </c>
      <c r="P168">
        <v>478</v>
      </c>
      <c r="R168" s="4">
        <v>1</v>
      </c>
      <c r="S168" s="4">
        <v>2</v>
      </c>
      <c r="T168" s="4" t="s">
        <v>234</v>
      </c>
      <c r="U168" s="4">
        <f t="shared" si="22"/>
        <v>56.058444999999999</v>
      </c>
      <c r="V168" s="4">
        <f t="shared" si="31"/>
        <v>56.058444999999999</v>
      </c>
      <c r="W168" s="4">
        <f t="shared" si="32"/>
        <v>56.058444999999999</v>
      </c>
      <c r="X168" s="4"/>
      <c r="Y168" s="4"/>
      <c r="Z168" s="7"/>
      <c r="AA168" s="7"/>
      <c r="AB168" s="7"/>
      <c r="AC168" s="7"/>
      <c r="AD168" s="4">
        <v>1</v>
      </c>
      <c r="AE168" s="4"/>
      <c r="AF168" s="4">
        <f t="shared" si="21"/>
        <v>514.08398475000001</v>
      </c>
      <c r="AG168" s="4">
        <f t="shared" si="33"/>
        <v>514.08398475000001</v>
      </c>
      <c r="AH168" s="4">
        <f t="shared" si="34"/>
        <v>514.08398475000001</v>
      </c>
      <c r="AI168" s="4"/>
      <c r="AJ168" s="4"/>
      <c r="AK168" s="7"/>
      <c r="AL168" s="7"/>
      <c r="AM168" s="7"/>
      <c r="AN168" s="7"/>
      <c r="AO168" s="4"/>
      <c r="AP168" s="4"/>
      <c r="AQ168" s="4"/>
    </row>
    <row r="169" spans="1:70" x14ac:dyDescent="0.2">
      <c r="A169" s="1">
        <v>44166</v>
      </c>
      <c r="B169" t="s">
        <v>80</v>
      </c>
      <c r="C169" t="s">
        <v>175</v>
      </c>
      <c r="D169">
        <v>111</v>
      </c>
      <c r="E169">
        <v>1</v>
      </c>
      <c r="F169">
        <v>1</v>
      </c>
      <c r="G169" t="s">
        <v>60</v>
      </c>
      <c r="H169" t="s">
        <v>61</v>
      </c>
      <c r="I169">
        <v>6.4399999999999999E-2</v>
      </c>
      <c r="J169">
        <v>1.43</v>
      </c>
      <c r="K169">
        <v>22.3</v>
      </c>
      <c r="L169" t="s">
        <v>62</v>
      </c>
      <c r="M169" t="s">
        <v>63</v>
      </c>
      <c r="N169">
        <v>0.218</v>
      </c>
      <c r="O169">
        <v>3.98</v>
      </c>
      <c r="P169">
        <v>260</v>
      </c>
      <c r="Q169" s="4"/>
      <c r="R169" s="4">
        <v>1</v>
      </c>
      <c r="S169" s="4">
        <v>2</v>
      </c>
      <c r="T169" s="4" t="s">
        <v>234</v>
      </c>
      <c r="U169" s="4">
        <f t="shared" si="22"/>
        <v>29.687905449999995</v>
      </c>
      <c r="V169" s="4">
        <f t="shared" si="31"/>
        <v>29.687905449999995</v>
      </c>
      <c r="W169" s="4">
        <f t="shared" si="32"/>
        <v>29.687905449999995</v>
      </c>
      <c r="X169" s="5"/>
      <c r="Y169" s="5"/>
      <c r="Z169" s="7"/>
      <c r="AA169" s="7"/>
      <c r="AB169" s="7"/>
      <c r="AC169" s="7"/>
      <c r="AD169" s="4">
        <v>1</v>
      </c>
      <c r="AE169" s="4"/>
      <c r="AF169" s="4">
        <f t="shared" si="21"/>
        <v>275.41811796000002</v>
      </c>
      <c r="AG169" s="4">
        <f t="shared" si="33"/>
        <v>275.41811796000002</v>
      </c>
      <c r="AH169" s="4">
        <f t="shared" si="34"/>
        <v>275.41811796000002</v>
      </c>
      <c r="AI169" s="5"/>
      <c r="AJ169" s="5"/>
      <c r="AK169" s="7"/>
      <c r="AL169" s="7"/>
      <c r="AM169" s="7"/>
      <c r="AN169" s="7"/>
      <c r="AO169" s="4"/>
      <c r="AP169" s="4"/>
      <c r="AQ169" s="4"/>
    </row>
    <row r="170" spans="1:70" x14ac:dyDescent="0.2">
      <c r="A170" s="1">
        <v>44166</v>
      </c>
      <c r="B170" t="s">
        <v>80</v>
      </c>
      <c r="C170" t="s">
        <v>176</v>
      </c>
      <c r="D170">
        <v>112</v>
      </c>
      <c r="E170">
        <v>1</v>
      </c>
      <c r="F170">
        <v>1</v>
      </c>
      <c r="G170" t="s">
        <v>60</v>
      </c>
      <c r="H170" t="s">
        <v>61</v>
      </c>
      <c r="I170">
        <v>5.4199999999999998E-2</v>
      </c>
      <c r="J170">
        <v>1.27</v>
      </c>
      <c r="K170">
        <v>18</v>
      </c>
      <c r="L170" t="s">
        <v>62</v>
      </c>
      <c r="M170" t="s">
        <v>63</v>
      </c>
      <c r="N170">
        <v>0.40799999999999997</v>
      </c>
      <c r="O170">
        <v>7.47</v>
      </c>
      <c r="P170">
        <v>567</v>
      </c>
      <c r="Q170" s="4"/>
      <c r="R170" s="4">
        <v>1</v>
      </c>
      <c r="S170" s="4">
        <v>2</v>
      </c>
      <c r="T170" s="4" t="s">
        <v>234</v>
      </c>
      <c r="U170" s="4">
        <f t="shared" si="22"/>
        <v>24.899209449999994</v>
      </c>
      <c r="V170" s="4">
        <f t="shared" si="31"/>
        <v>24.899209449999994</v>
      </c>
      <c r="W170" s="4">
        <f t="shared" si="32"/>
        <v>24.899209449999994</v>
      </c>
      <c r="X170" s="5"/>
      <c r="Y170" s="5"/>
      <c r="Z170" s="7"/>
      <c r="AA170" s="7"/>
      <c r="AB170" s="4"/>
      <c r="AC170" s="4"/>
      <c r="AD170" s="4">
        <v>1</v>
      </c>
      <c r="AE170" s="4"/>
      <c r="AF170" s="4">
        <f t="shared" ref="AF170:AF233" si="35">(0.6599*O170^2)+(89.7431* O170)-92.2125</f>
        <v>614.99147090999998</v>
      </c>
      <c r="AG170" s="4">
        <f t="shared" si="33"/>
        <v>614.99147090999998</v>
      </c>
      <c r="AH170" s="4">
        <f t="shared" si="34"/>
        <v>614.99147090999998</v>
      </c>
      <c r="AI170" s="5"/>
      <c r="AJ170" s="5"/>
      <c r="AK170" s="7"/>
      <c r="AL170" s="7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 x14ac:dyDescent="0.2">
      <c r="A171" s="1">
        <v>44166</v>
      </c>
      <c r="B171" t="s">
        <v>80</v>
      </c>
      <c r="C171" t="s">
        <v>177</v>
      </c>
      <c r="D171">
        <v>113</v>
      </c>
      <c r="E171">
        <v>1</v>
      </c>
      <c r="F171">
        <v>1</v>
      </c>
      <c r="G171" t="s">
        <v>60</v>
      </c>
      <c r="H171" t="s">
        <v>61</v>
      </c>
      <c r="I171">
        <v>5.7799999999999997E-2</v>
      </c>
      <c r="J171">
        <v>1.32</v>
      </c>
      <c r="K171">
        <v>19.5</v>
      </c>
      <c r="L171" t="s">
        <v>62</v>
      </c>
      <c r="M171" t="s">
        <v>63</v>
      </c>
      <c r="N171">
        <v>1.17</v>
      </c>
      <c r="O171">
        <v>21.4</v>
      </c>
      <c r="P171">
        <v>1740</v>
      </c>
      <c r="Q171" s="4"/>
      <c r="R171" s="4">
        <v>1</v>
      </c>
      <c r="S171" s="4">
        <v>2</v>
      </c>
      <c r="T171" s="4" t="s">
        <v>234</v>
      </c>
      <c r="U171" s="4">
        <f t="shared" si="22"/>
        <v>26.393639199999996</v>
      </c>
      <c r="V171" s="4">
        <f t="shared" si="31"/>
        <v>26.393639199999996</v>
      </c>
      <c r="W171" s="4">
        <f t="shared" si="32"/>
        <v>26.393639199999996</v>
      </c>
      <c r="X171" s="5"/>
      <c r="Y171" s="5"/>
      <c r="Z171" s="4"/>
      <c r="AA171" s="4"/>
      <c r="AB171" s="5"/>
      <c r="AC171" s="5"/>
      <c r="AD171" s="4">
        <v>1</v>
      </c>
      <c r="AE171" s="4"/>
      <c r="AF171" s="4">
        <f t="shared" si="35"/>
        <v>2130.4976439999996</v>
      </c>
      <c r="AG171" s="4">
        <f t="shared" si="33"/>
        <v>2130.4976439999996</v>
      </c>
      <c r="AH171" s="4">
        <f t="shared" si="34"/>
        <v>2130.4976439999996</v>
      </c>
      <c r="AI171" s="5"/>
      <c r="AJ171" s="5"/>
      <c r="AK171" s="4"/>
      <c r="AL171" s="4"/>
      <c r="AM171" s="5"/>
      <c r="AN171" s="5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 x14ac:dyDescent="0.2">
      <c r="A172" s="1">
        <v>44166</v>
      </c>
      <c r="B172" t="s">
        <v>80</v>
      </c>
      <c r="C172" t="s">
        <v>178</v>
      </c>
      <c r="D172">
        <v>114</v>
      </c>
      <c r="E172">
        <v>1</v>
      </c>
      <c r="F172">
        <v>1</v>
      </c>
      <c r="G172" t="s">
        <v>60</v>
      </c>
      <c r="H172" t="s">
        <v>61</v>
      </c>
      <c r="I172">
        <v>5.6300000000000003E-2</v>
      </c>
      <c r="J172">
        <v>1.28</v>
      </c>
      <c r="K172">
        <v>18.399999999999999</v>
      </c>
      <c r="L172" t="s">
        <v>62</v>
      </c>
      <c r="M172" t="s">
        <v>63</v>
      </c>
      <c r="N172">
        <v>0.191</v>
      </c>
      <c r="O172">
        <v>3.51</v>
      </c>
      <c r="P172">
        <v>218</v>
      </c>
      <c r="Q172" s="4"/>
      <c r="R172" s="4">
        <v>1</v>
      </c>
      <c r="S172" s="4">
        <v>2</v>
      </c>
      <c r="T172" s="4" t="s">
        <v>234</v>
      </c>
      <c r="U172" s="4">
        <f t="shared" si="22"/>
        <v>25.197947199999994</v>
      </c>
      <c r="V172" s="4">
        <f>IF(R172=1,U172,(U172-6.8))</f>
        <v>25.197947199999994</v>
      </c>
      <c r="W172" s="4">
        <f>IF(R172=1,U172,(V172*R172))</f>
        <v>25.197947199999994</v>
      </c>
      <c r="X172" s="5"/>
      <c r="Y172" s="5"/>
      <c r="Z172" s="7"/>
      <c r="AA172" s="7"/>
      <c r="AB172" s="4"/>
      <c r="AC172" s="4"/>
      <c r="AD172" s="4">
        <v>1</v>
      </c>
      <c r="AE172" s="4"/>
      <c r="AF172" s="4">
        <f t="shared" si="35"/>
        <v>230.91581498999997</v>
      </c>
      <c r="AG172" s="4">
        <f>IF(R172=1,AF172,(AF172-379))</f>
        <v>230.91581498999997</v>
      </c>
      <c r="AH172" s="4">
        <f>IF(R172=1,AF172,(AG172*R172))</f>
        <v>230.91581498999997</v>
      </c>
      <c r="AI172" s="5"/>
      <c r="AJ172" s="5"/>
      <c r="AK172" s="7"/>
      <c r="AL172" s="7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 x14ac:dyDescent="0.2">
      <c r="A173" s="1">
        <v>44166</v>
      </c>
      <c r="B173" t="s">
        <v>80</v>
      </c>
      <c r="C173" t="s">
        <v>179</v>
      </c>
      <c r="D173">
        <v>115</v>
      </c>
      <c r="E173">
        <v>1</v>
      </c>
      <c r="F173">
        <v>1</v>
      </c>
      <c r="G173" t="s">
        <v>60</v>
      </c>
      <c r="H173" t="s">
        <v>61</v>
      </c>
      <c r="I173">
        <v>5.4600000000000003E-2</v>
      </c>
      <c r="J173">
        <v>1.24</v>
      </c>
      <c r="K173">
        <v>17.3</v>
      </c>
      <c r="L173" t="s">
        <v>62</v>
      </c>
      <c r="M173" t="s">
        <v>63</v>
      </c>
      <c r="N173">
        <v>0.19800000000000001</v>
      </c>
      <c r="O173">
        <v>3.64</v>
      </c>
      <c r="P173">
        <v>230</v>
      </c>
      <c r="Q173" s="4"/>
      <c r="R173" s="4">
        <v>1</v>
      </c>
      <c r="S173" s="4">
        <v>2</v>
      </c>
      <c r="T173" s="4" t="s">
        <v>234</v>
      </c>
      <c r="U173" s="4">
        <f t="shared" si="22"/>
        <v>24.0034408</v>
      </c>
      <c r="V173" s="4">
        <f>IF(R173=1,U173,(U173-6.8))</f>
        <v>24.0034408</v>
      </c>
      <c r="W173" s="4">
        <f>IF(R173=1,U173,(V173*R173))</f>
        <v>24.0034408</v>
      </c>
      <c r="X173" s="5"/>
      <c r="Y173" s="5"/>
      <c r="Z173" s="4"/>
      <c r="AA173" s="4"/>
      <c r="AB173" s="5"/>
      <c r="AC173" s="5"/>
      <c r="AD173" s="4">
        <v>1</v>
      </c>
      <c r="AE173" s="4"/>
      <c r="AF173" s="4">
        <f t="shared" si="35"/>
        <v>243.19579504000004</v>
      </c>
      <c r="AG173" s="4">
        <f>IF(R173=1,AF173,(AF173-379))</f>
        <v>243.19579504000004</v>
      </c>
      <c r="AH173" s="4">
        <f>IF(R173=1,AF173,(AG173*R173))</f>
        <v>243.19579504000004</v>
      </c>
      <c r="AI173" s="5"/>
      <c r="AJ173" s="5"/>
      <c r="AK173" s="4"/>
      <c r="AL173" s="4"/>
      <c r="AM173" s="5"/>
      <c r="AN173" s="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 x14ac:dyDescent="0.2">
      <c r="A174" s="1">
        <v>44166</v>
      </c>
      <c r="B174" t="s">
        <v>80</v>
      </c>
      <c r="C174" t="s">
        <v>180</v>
      </c>
      <c r="D174">
        <v>116</v>
      </c>
      <c r="E174">
        <v>1</v>
      </c>
      <c r="F174">
        <v>1</v>
      </c>
      <c r="G174" t="s">
        <v>60</v>
      </c>
      <c r="H174" t="s">
        <v>61</v>
      </c>
      <c r="I174">
        <v>3.8399999999999997E-2</v>
      </c>
      <c r="J174">
        <v>0.89500000000000002</v>
      </c>
      <c r="K174">
        <v>8.08</v>
      </c>
      <c r="L174" t="s">
        <v>62</v>
      </c>
      <c r="M174" t="s">
        <v>63</v>
      </c>
      <c r="N174">
        <v>0.22700000000000001</v>
      </c>
      <c r="O174">
        <v>4.1900000000000004</v>
      </c>
      <c r="P174">
        <v>279</v>
      </c>
      <c r="R174" s="4">
        <v>1</v>
      </c>
      <c r="S174" s="4">
        <v>2</v>
      </c>
      <c r="T174" s="4" t="s">
        <v>234</v>
      </c>
      <c r="U174" s="4">
        <f t="shared" si="22"/>
        <v>13.750034762500002</v>
      </c>
      <c r="V174" s="4">
        <f t="shared" si="31"/>
        <v>13.750034762500002</v>
      </c>
      <c r="W174" s="4">
        <f t="shared" si="32"/>
        <v>13.750034762500002</v>
      </c>
      <c r="Z174" s="7"/>
      <c r="AA174" s="7"/>
      <c r="AD174" s="4">
        <v>1</v>
      </c>
      <c r="AE174" s="4"/>
      <c r="AF174" s="4">
        <f t="shared" si="35"/>
        <v>295.39635939000004</v>
      </c>
      <c r="AG174" s="4">
        <f t="shared" si="33"/>
        <v>295.39635939000004</v>
      </c>
      <c r="AH174" s="4">
        <f t="shared" si="34"/>
        <v>295.39635939000004</v>
      </c>
      <c r="AK174" s="7"/>
      <c r="AL174" s="7"/>
      <c r="AO174" s="4"/>
      <c r="AP174" s="4"/>
      <c r="AQ174" s="4"/>
    </row>
    <row r="175" spans="1:70" x14ac:dyDescent="0.2">
      <c r="A175" s="1">
        <v>44166</v>
      </c>
      <c r="B175" t="s">
        <v>80</v>
      </c>
      <c r="C175" t="s">
        <v>181</v>
      </c>
      <c r="D175">
        <v>117</v>
      </c>
      <c r="E175">
        <v>1</v>
      </c>
      <c r="F175">
        <v>1</v>
      </c>
      <c r="G175" t="s">
        <v>60</v>
      </c>
      <c r="H175" t="s">
        <v>61</v>
      </c>
      <c r="I175">
        <v>6.5100000000000005E-2</v>
      </c>
      <c r="J175">
        <v>1.46</v>
      </c>
      <c r="K175">
        <v>23.3</v>
      </c>
      <c r="L175" t="s">
        <v>62</v>
      </c>
      <c r="M175" t="s">
        <v>63</v>
      </c>
      <c r="N175">
        <v>0.22</v>
      </c>
      <c r="O175">
        <v>4.08</v>
      </c>
      <c r="P175">
        <v>269</v>
      </c>
      <c r="R175" s="4">
        <v>1</v>
      </c>
      <c r="S175" s="4">
        <v>2</v>
      </c>
      <c r="T175" s="4" t="s">
        <v>234</v>
      </c>
      <c r="U175" s="4">
        <f t="shared" si="22"/>
        <v>30.587897799999993</v>
      </c>
      <c r="V175" s="4">
        <f t="shared" si="31"/>
        <v>30.587897799999993</v>
      </c>
      <c r="W175" s="4">
        <f t="shared" si="32"/>
        <v>30.587897799999993</v>
      </c>
      <c r="X175" s="5"/>
      <c r="Y175" s="5"/>
      <c r="Z175" s="7">
        <f>ABS(100*ABS(W175-W169)/AVERAGE(W175,W169))</f>
        <v>2.98624755365661</v>
      </c>
      <c r="AA175" s="7" t="str">
        <f>IF(W175&gt;10, (IF((AND(Z175&gt;=0,Z175&lt;=20)=TRUE),"PASS","FAIL")),(IF((AND(Z175&gt;=0,Z175&lt;=50)=TRUE),"PASS","FAIL")))</f>
        <v>PASS</v>
      </c>
      <c r="AB175" s="7"/>
      <c r="AC175" s="7"/>
      <c r="AD175" s="4">
        <v>1</v>
      </c>
      <c r="AE175" s="4"/>
      <c r="AF175" s="4">
        <f t="shared" si="35"/>
        <v>284.92430735999994</v>
      </c>
      <c r="AG175" s="4">
        <f t="shared" si="33"/>
        <v>284.92430735999994</v>
      </c>
      <c r="AH175" s="4">
        <f t="shared" si="34"/>
        <v>284.92430735999994</v>
      </c>
      <c r="AI175" s="5"/>
      <c r="AJ175" s="5"/>
      <c r="AK175" s="7">
        <f>ABS(100*ABS(AH175-AH169)/AVERAGE(AH175,AH169))</f>
        <v>3.3929929166334807</v>
      </c>
      <c r="AL175" s="7" t="str">
        <f>IF(AH175&gt;10, (IF((AND(AK175&gt;=0,AK175&lt;=20)=TRUE),"PASS","FAIL")),(IF((AND(AK175&gt;=0,AK175&lt;=50)=TRUE),"PASS","FAIL")))</f>
        <v>PASS</v>
      </c>
      <c r="AM175" s="7"/>
      <c r="AN175" s="7"/>
      <c r="AO175" s="4"/>
      <c r="AP175" s="4"/>
      <c r="AQ175" s="4"/>
    </row>
    <row r="176" spans="1:70" x14ac:dyDescent="0.2">
      <c r="A176" s="1">
        <v>44166</v>
      </c>
      <c r="B176" t="s">
        <v>80</v>
      </c>
      <c r="C176" t="s">
        <v>182</v>
      </c>
      <c r="D176">
        <v>118</v>
      </c>
      <c r="E176">
        <v>1</v>
      </c>
      <c r="F176">
        <v>1</v>
      </c>
      <c r="G176" t="s">
        <v>60</v>
      </c>
      <c r="H176" t="s">
        <v>61</v>
      </c>
      <c r="I176">
        <v>8.0100000000000005E-2</v>
      </c>
      <c r="J176">
        <v>1.73</v>
      </c>
      <c r="K176">
        <v>30.6</v>
      </c>
      <c r="L176" t="s">
        <v>62</v>
      </c>
      <c r="M176" t="s">
        <v>63</v>
      </c>
      <c r="N176">
        <v>0.36199999999999999</v>
      </c>
      <c r="O176">
        <v>6.67</v>
      </c>
      <c r="P176">
        <v>497</v>
      </c>
      <c r="R176" s="4">
        <v>1</v>
      </c>
      <c r="S176" s="4">
        <v>2</v>
      </c>
      <c r="T176" s="4" t="s">
        <v>234</v>
      </c>
      <c r="U176" s="4">
        <f t="shared" si="22"/>
        <v>38.717839449999992</v>
      </c>
      <c r="V176" s="4">
        <f t="shared" si="31"/>
        <v>38.717839449999992</v>
      </c>
      <c r="W176" s="4">
        <f t="shared" si="32"/>
        <v>38.717839449999992</v>
      </c>
      <c r="X176" s="5"/>
      <c r="Y176" s="5"/>
      <c r="Z176" s="7"/>
      <c r="AA176" s="7"/>
      <c r="AB176" s="7">
        <f>100*((W176*10250)-(W174*10000))/(1000*250)</f>
        <v>103.74300269499994</v>
      </c>
      <c r="AC176" s="7" t="str">
        <f>IF(W176&gt;30, (IF((AND(AB176&gt;=80,AB176&lt;=120)=TRUE),"PASS","FAIL")),(IF((AND(AB176&gt;=50,AB176&lt;=150)=TRUE),"PASS","FAIL")))</f>
        <v>PASS</v>
      </c>
      <c r="AD176" s="4">
        <v>1</v>
      </c>
      <c r="AE176" s="4"/>
      <c r="AF176" s="4">
        <f t="shared" si="35"/>
        <v>535.73220211</v>
      </c>
      <c r="AG176" s="4">
        <f t="shared" si="33"/>
        <v>535.73220211</v>
      </c>
      <c r="AH176" s="4">
        <f t="shared" si="34"/>
        <v>535.73220211</v>
      </c>
      <c r="AI176" s="5"/>
      <c r="AJ176" s="5"/>
      <c r="AK176" s="7"/>
      <c r="AL176" s="7"/>
      <c r="AM176" s="7">
        <f>100*((AH176*10250)-(AH174*10000))/(10000*250)</f>
        <v>101.49165910910001</v>
      </c>
      <c r="AN176" s="7" t="str">
        <f>IF(AH176&gt;30, (IF((AND(AM176&gt;=80,AM176&lt;=120)=TRUE),"PASS","FAIL")),(IF((AND(AM176&gt;=50,AM176&lt;=150)=TRUE),"PASS","FAIL")))</f>
        <v>PASS</v>
      </c>
      <c r="AO176" s="4"/>
      <c r="AP176" s="4"/>
      <c r="AQ176" s="4"/>
    </row>
    <row r="177" spans="1:70" x14ac:dyDescent="0.2">
      <c r="A177" s="1">
        <v>44166</v>
      </c>
      <c r="B177" t="s">
        <v>80</v>
      </c>
      <c r="C177" t="s">
        <v>53</v>
      </c>
      <c r="D177">
        <v>1</v>
      </c>
      <c r="E177">
        <v>1</v>
      </c>
      <c r="F177">
        <v>1</v>
      </c>
      <c r="G177" t="s">
        <v>60</v>
      </c>
      <c r="H177" t="s">
        <v>61</v>
      </c>
      <c r="I177">
        <v>0.28199999999999997</v>
      </c>
      <c r="J177">
        <v>5.33</v>
      </c>
      <c r="K177">
        <v>139</v>
      </c>
      <c r="L177" t="s">
        <v>62</v>
      </c>
      <c r="M177" t="s">
        <v>63</v>
      </c>
      <c r="N177">
        <v>0.86599999999999999</v>
      </c>
      <c r="O177">
        <v>15.7</v>
      </c>
      <c r="P177">
        <v>1270</v>
      </c>
      <c r="R177" s="4">
        <v>1</v>
      </c>
      <c r="S177" s="4">
        <v>2</v>
      </c>
      <c r="T177" s="4" t="s">
        <v>234</v>
      </c>
      <c r="U177" s="4">
        <f t="shared" ref="U177:U240" si="36">(0.3705*J177^2)+(28.929*J177)-12.4382</f>
        <v>152.27886744999998</v>
      </c>
      <c r="V177" s="4">
        <f t="shared" si="31"/>
        <v>152.27886744999998</v>
      </c>
      <c r="W177" s="4">
        <f t="shared" si="32"/>
        <v>152.27886744999998</v>
      </c>
      <c r="X177" s="5"/>
      <c r="Y177" s="5"/>
      <c r="Z177" s="7"/>
      <c r="AA177" s="7"/>
      <c r="AB177" s="4"/>
      <c r="AC177" s="4"/>
      <c r="AD177" s="4">
        <v>1</v>
      </c>
      <c r="AE177" s="4"/>
      <c r="AF177" s="4">
        <f t="shared" si="35"/>
        <v>1479.4129209999999</v>
      </c>
      <c r="AG177" s="4">
        <f t="shared" si="33"/>
        <v>1479.4129209999999</v>
      </c>
      <c r="AH177" s="4">
        <f t="shared" si="34"/>
        <v>1479.4129209999999</v>
      </c>
      <c r="AI177" s="5"/>
      <c r="AJ177" s="5"/>
      <c r="AK177" s="7"/>
      <c r="AL177" s="7"/>
      <c r="AM177" s="4"/>
      <c r="AN177" s="4"/>
      <c r="AO177" s="4"/>
      <c r="AP177" s="4"/>
      <c r="AQ177" s="4"/>
    </row>
    <row r="178" spans="1:70" x14ac:dyDescent="0.2">
      <c r="A178" s="1">
        <v>44166</v>
      </c>
      <c r="B178" t="s">
        <v>80</v>
      </c>
      <c r="C178" t="s">
        <v>54</v>
      </c>
      <c r="D178">
        <v>3</v>
      </c>
      <c r="E178">
        <v>1</v>
      </c>
      <c r="F178">
        <v>1</v>
      </c>
      <c r="G178" t="s">
        <v>60</v>
      </c>
      <c r="H178" t="s">
        <v>61</v>
      </c>
      <c r="I178">
        <v>0.187</v>
      </c>
      <c r="J178">
        <v>3.7</v>
      </c>
      <c r="K178">
        <v>87.4</v>
      </c>
      <c r="L178" t="s">
        <v>62</v>
      </c>
      <c r="M178" t="s">
        <v>63</v>
      </c>
      <c r="N178">
        <v>0.59199999999999997</v>
      </c>
      <c r="O178">
        <v>10.8</v>
      </c>
      <c r="P178">
        <v>852</v>
      </c>
      <c r="R178" s="4">
        <v>1</v>
      </c>
      <c r="S178" s="4">
        <v>2</v>
      </c>
      <c r="T178" s="4" t="s">
        <v>234</v>
      </c>
      <c r="U178" s="4">
        <f t="shared" si="36"/>
        <v>99.671245000000013</v>
      </c>
      <c r="V178" s="4">
        <f t="shared" si="31"/>
        <v>99.671245000000013</v>
      </c>
      <c r="W178" s="4">
        <f t="shared" si="32"/>
        <v>99.671245000000013</v>
      </c>
      <c r="X178" s="4"/>
      <c r="Y178" s="4"/>
      <c r="Z178" s="4"/>
      <c r="AA178" s="4"/>
      <c r="AB178" s="7"/>
      <c r="AC178" s="7"/>
      <c r="AD178" s="4">
        <v>1</v>
      </c>
      <c r="AE178" s="4"/>
      <c r="AF178" s="4">
        <f t="shared" si="35"/>
        <v>953.98371600000007</v>
      </c>
      <c r="AG178" s="4">
        <f t="shared" si="33"/>
        <v>953.98371600000007</v>
      </c>
      <c r="AH178" s="4">
        <f t="shared" si="34"/>
        <v>953.98371600000007</v>
      </c>
      <c r="AI178" s="4"/>
      <c r="AJ178" s="4"/>
      <c r="AK178" s="4"/>
      <c r="AL178" s="4"/>
      <c r="AM178" s="7"/>
      <c r="AN178" s="7"/>
      <c r="AO178" s="4"/>
      <c r="AP178" s="4"/>
      <c r="AQ178" s="4"/>
    </row>
    <row r="179" spans="1:70" x14ac:dyDescent="0.2">
      <c r="A179" s="1">
        <v>44166</v>
      </c>
      <c r="B179" t="s">
        <v>80</v>
      </c>
      <c r="C179" t="s">
        <v>55</v>
      </c>
      <c r="D179">
        <v>5</v>
      </c>
      <c r="E179">
        <v>1</v>
      </c>
      <c r="F179">
        <v>1</v>
      </c>
      <c r="G179" t="s">
        <v>60</v>
      </c>
      <c r="H179" t="s">
        <v>61</v>
      </c>
      <c r="I179">
        <v>9.4100000000000003E-2</v>
      </c>
      <c r="J179">
        <v>2.04</v>
      </c>
      <c r="K179">
        <v>39.299999999999997</v>
      </c>
      <c r="L179" t="s">
        <v>62</v>
      </c>
      <c r="M179" t="s">
        <v>63</v>
      </c>
      <c r="N179">
        <v>0.33</v>
      </c>
      <c r="O179">
        <v>6.04</v>
      </c>
      <c r="P179">
        <v>442</v>
      </c>
      <c r="R179" s="4">
        <v>1</v>
      </c>
      <c r="S179" s="4">
        <v>2</v>
      </c>
      <c r="T179" s="4" t="s">
        <v>234</v>
      </c>
      <c r="U179" s="4">
        <f t="shared" si="36"/>
        <v>48.118832799999993</v>
      </c>
      <c r="V179" s="4">
        <f t="shared" si="31"/>
        <v>48.118832799999993</v>
      </c>
      <c r="W179" s="4">
        <f t="shared" si="32"/>
        <v>48.118832799999993</v>
      </c>
      <c r="X179" s="5"/>
      <c r="Y179" s="5"/>
      <c r="Z179" s="4"/>
      <c r="AA179" s="4"/>
      <c r="AB179" s="5"/>
      <c r="AC179" s="5"/>
      <c r="AD179" s="4">
        <v>1</v>
      </c>
      <c r="AE179" s="4"/>
      <c r="AF179" s="4">
        <f t="shared" si="35"/>
        <v>473.91003183999999</v>
      </c>
      <c r="AG179" s="4">
        <f t="shared" si="33"/>
        <v>473.91003183999999</v>
      </c>
      <c r="AH179" s="4">
        <f t="shared" si="34"/>
        <v>473.91003183999999</v>
      </c>
      <c r="AI179" s="5"/>
      <c r="AJ179" s="5"/>
      <c r="AK179" s="4"/>
      <c r="AL179" s="4"/>
      <c r="AM179" s="5"/>
      <c r="AN179" s="5"/>
      <c r="AO179" s="4"/>
      <c r="AP179" s="4"/>
      <c r="AQ179" s="4"/>
    </row>
    <row r="180" spans="1:70" x14ac:dyDescent="0.2">
      <c r="A180" s="1">
        <v>44166</v>
      </c>
      <c r="B180" t="s">
        <v>80</v>
      </c>
      <c r="C180" t="s">
        <v>52</v>
      </c>
      <c r="D180">
        <v>7</v>
      </c>
      <c r="E180">
        <v>1</v>
      </c>
      <c r="F180">
        <v>1</v>
      </c>
      <c r="G180" t="s">
        <v>60</v>
      </c>
      <c r="H180" t="s">
        <v>61</v>
      </c>
      <c r="I180">
        <v>4.9799999999999997E-2</v>
      </c>
      <c r="J180">
        <v>1.17</v>
      </c>
      <c r="K180">
        <v>15.3</v>
      </c>
      <c r="L180" t="s">
        <v>62</v>
      </c>
      <c r="M180" t="s">
        <v>63</v>
      </c>
      <c r="N180">
        <v>0.17499999999999999</v>
      </c>
      <c r="O180">
        <v>3.11</v>
      </c>
      <c r="P180">
        <v>183</v>
      </c>
      <c r="R180" s="4">
        <v>1</v>
      </c>
      <c r="S180" s="4">
        <v>2</v>
      </c>
      <c r="T180" s="4" t="s">
        <v>234</v>
      </c>
      <c r="U180" s="4">
        <f t="shared" si="36"/>
        <v>21.915907449999992</v>
      </c>
      <c r="V180" s="4">
        <f t="shared" si="31"/>
        <v>21.915907449999992</v>
      </c>
      <c r="W180" s="4">
        <f t="shared" si="32"/>
        <v>21.915907449999992</v>
      </c>
      <c r="X180" s="5">
        <f>100*(W180-25)/25</f>
        <v>-12.336370200000033</v>
      </c>
      <c r="Y180" s="5" t="str">
        <f>IF((ABS(X180))&lt;=20,"PASS","FAIL")</f>
        <v>PASS</v>
      </c>
      <c r="AD180" s="4">
        <v>1</v>
      </c>
      <c r="AE180" s="4"/>
      <c r="AF180" s="4">
        <f t="shared" si="35"/>
        <v>193.27115978999998</v>
      </c>
      <c r="AG180" s="4">
        <f t="shared" si="33"/>
        <v>193.27115978999998</v>
      </c>
      <c r="AH180" s="4">
        <f t="shared" si="34"/>
        <v>193.27115978999998</v>
      </c>
      <c r="AI180" s="5">
        <f>100*(AH180-250)/250</f>
        <v>-22.691536084000006</v>
      </c>
      <c r="AJ180" s="5" t="str">
        <f>IF((ABS(AI180))&lt;=20,"PASS","FAIL")</f>
        <v>FAIL</v>
      </c>
      <c r="AO180" s="4"/>
      <c r="AP180" s="4"/>
      <c r="AQ180" s="4"/>
    </row>
    <row r="181" spans="1:70" x14ac:dyDescent="0.2">
      <c r="A181" s="1">
        <v>44166</v>
      </c>
      <c r="B181" t="s">
        <v>80</v>
      </c>
      <c r="C181" t="s">
        <v>56</v>
      </c>
      <c r="D181">
        <v>9</v>
      </c>
      <c r="E181">
        <v>1</v>
      </c>
      <c r="F181">
        <v>1</v>
      </c>
      <c r="G181" t="s">
        <v>60</v>
      </c>
      <c r="H181" t="s">
        <v>61</v>
      </c>
      <c r="I181">
        <v>3.2300000000000002E-2</v>
      </c>
      <c r="J181">
        <v>0.69699999999999995</v>
      </c>
      <c r="K181">
        <v>2.9</v>
      </c>
      <c r="L181" t="s">
        <v>62</v>
      </c>
      <c r="M181" t="s">
        <v>63</v>
      </c>
      <c r="N181">
        <v>0.109</v>
      </c>
      <c r="O181">
        <v>2.06</v>
      </c>
      <c r="P181">
        <v>89.1</v>
      </c>
      <c r="R181" s="4">
        <v>1</v>
      </c>
      <c r="S181" s="4">
        <v>2</v>
      </c>
      <c r="T181" s="4" t="s">
        <v>234</v>
      </c>
      <c r="U181" s="4">
        <f t="shared" si="36"/>
        <v>7.9053052344999966</v>
      </c>
      <c r="V181" s="4">
        <f t="shared" si="31"/>
        <v>7.9053052344999966</v>
      </c>
      <c r="W181" s="4">
        <f t="shared" si="32"/>
        <v>7.9053052344999966</v>
      </c>
      <c r="AD181" s="4">
        <v>1</v>
      </c>
      <c r="AE181" s="4"/>
      <c r="AF181" s="4">
        <f t="shared" si="35"/>
        <v>95.458637640000006</v>
      </c>
      <c r="AG181" s="4">
        <f t="shared" si="33"/>
        <v>95.458637640000006</v>
      </c>
      <c r="AH181" s="4">
        <f t="shared" si="34"/>
        <v>95.458637640000006</v>
      </c>
      <c r="AO181" s="4"/>
      <c r="AP181" s="4"/>
      <c r="AQ181" s="4"/>
    </row>
    <row r="182" spans="1:70" x14ac:dyDescent="0.2">
      <c r="A182" s="1">
        <v>44166</v>
      </c>
      <c r="B182" t="s">
        <v>80</v>
      </c>
      <c r="C182" t="s">
        <v>57</v>
      </c>
      <c r="D182">
        <v>11</v>
      </c>
      <c r="E182">
        <v>1</v>
      </c>
      <c r="F182">
        <v>1</v>
      </c>
      <c r="G182" t="s">
        <v>60</v>
      </c>
      <c r="H182" t="s">
        <v>61</v>
      </c>
      <c r="I182">
        <v>2.75E-2</v>
      </c>
      <c r="J182">
        <v>0.53700000000000003</v>
      </c>
      <c r="K182">
        <v>-1.25</v>
      </c>
      <c r="L182" t="s">
        <v>62</v>
      </c>
      <c r="M182" t="s">
        <v>63</v>
      </c>
      <c r="N182">
        <v>8.09E-2</v>
      </c>
      <c r="O182">
        <v>1.51</v>
      </c>
      <c r="P182">
        <v>40.1</v>
      </c>
      <c r="R182" s="4">
        <v>1</v>
      </c>
      <c r="S182" s="4">
        <v>2</v>
      </c>
      <c r="T182" s="4" t="s">
        <v>234</v>
      </c>
      <c r="U182" s="4">
        <f t="shared" si="36"/>
        <v>3.2035137144999997</v>
      </c>
      <c r="V182" s="4">
        <f t="shared" si="31"/>
        <v>3.2035137144999997</v>
      </c>
      <c r="W182" s="4">
        <f t="shared" si="32"/>
        <v>3.2035137144999997</v>
      </c>
      <c r="X182" s="5"/>
      <c r="Y182" s="5"/>
      <c r="Z182" s="7"/>
      <c r="AA182" s="7"/>
      <c r="AB182" s="7"/>
      <c r="AC182" s="7"/>
      <c r="AD182" s="4">
        <v>1</v>
      </c>
      <c r="AE182" s="4"/>
      <c r="AF182" s="4">
        <f t="shared" si="35"/>
        <v>44.804218989999981</v>
      </c>
      <c r="AG182" s="4">
        <f t="shared" si="33"/>
        <v>44.804218989999981</v>
      </c>
      <c r="AH182" s="4">
        <f t="shared" si="34"/>
        <v>44.804218989999981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2">
      <c r="A183" s="1">
        <v>44166</v>
      </c>
      <c r="B183" t="s">
        <v>80</v>
      </c>
      <c r="C183" t="s">
        <v>58</v>
      </c>
      <c r="D183">
        <v>13</v>
      </c>
      <c r="E183">
        <v>1</v>
      </c>
      <c r="F183">
        <v>1</v>
      </c>
      <c r="G183" t="s">
        <v>60</v>
      </c>
      <c r="H183" t="s">
        <v>61</v>
      </c>
      <c r="I183">
        <v>2.7300000000000001E-2</v>
      </c>
      <c r="J183">
        <v>0.46200000000000002</v>
      </c>
      <c r="K183">
        <v>-3.2</v>
      </c>
      <c r="L183" t="s">
        <v>62</v>
      </c>
      <c r="M183" t="s">
        <v>63</v>
      </c>
      <c r="N183">
        <v>5.9900000000000002E-2</v>
      </c>
      <c r="O183">
        <v>1.18</v>
      </c>
      <c r="P183">
        <v>9.7799999999999994</v>
      </c>
      <c r="R183" s="4">
        <v>1</v>
      </c>
      <c r="S183" s="4">
        <v>2</v>
      </c>
      <c r="T183" s="4" t="s">
        <v>234</v>
      </c>
      <c r="U183" s="4">
        <f t="shared" si="36"/>
        <v>1.0060790019999999</v>
      </c>
      <c r="V183" s="4">
        <f t="shared" si="31"/>
        <v>1.0060790019999999</v>
      </c>
      <c r="W183" s="4">
        <f t="shared" si="32"/>
        <v>1.0060790019999999</v>
      </c>
      <c r="Z183" s="7"/>
      <c r="AA183" s="7"/>
      <c r="AB183" s="7"/>
      <c r="AC183" s="7"/>
      <c r="AD183" s="4">
        <v>1</v>
      </c>
      <c r="AE183" s="4"/>
      <c r="AF183" s="4">
        <f t="shared" si="35"/>
        <v>14.603202759999988</v>
      </c>
      <c r="AG183" s="4">
        <f t="shared" si="33"/>
        <v>14.603202759999988</v>
      </c>
      <c r="AH183" s="4">
        <f t="shared" si="34"/>
        <v>14.603202759999988</v>
      </c>
      <c r="AK183" s="7"/>
      <c r="AL183" s="7"/>
      <c r="AM183" s="7"/>
      <c r="AN183" s="7"/>
      <c r="AO183" s="4"/>
      <c r="AP183" s="4"/>
      <c r="AQ183" s="4"/>
    </row>
    <row r="184" spans="1:70" x14ac:dyDescent="0.2">
      <c r="A184" s="1">
        <v>44166</v>
      </c>
      <c r="B184" t="s">
        <v>80</v>
      </c>
      <c r="C184" t="s">
        <v>59</v>
      </c>
      <c r="D184">
        <v>15</v>
      </c>
      <c r="E184">
        <v>1</v>
      </c>
      <c r="F184">
        <v>1</v>
      </c>
      <c r="G184" t="s">
        <v>60</v>
      </c>
      <c r="H184" t="s">
        <v>61</v>
      </c>
      <c r="I184">
        <v>2.41E-2</v>
      </c>
      <c r="J184">
        <v>0.36799999999999999</v>
      </c>
      <c r="K184">
        <v>-5.61</v>
      </c>
      <c r="L184" t="s">
        <v>62</v>
      </c>
      <c r="M184" t="s">
        <v>63</v>
      </c>
      <c r="N184">
        <v>5.8200000000000002E-2</v>
      </c>
      <c r="O184">
        <v>1.1100000000000001</v>
      </c>
      <c r="P184">
        <v>4.08</v>
      </c>
      <c r="R184" s="4">
        <v>1</v>
      </c>
      <c r="S184" s="4">
        <v>2</v>
      </c>
      <c r="T184" s="4" t="s">
        <v>234</v>
      </c>
      <c r="U184" s="4">
        <f t="shared" si="36"/>
        <v>-1.7421534080000018</v>
      </c>
      <c r="V184" s="4">
        <f t="shared" si="31"/>
        <v>-1.7421534080000018</v>
      </c>
      <c r="W184" s="4">
        <f t="shared" si="32"/>
        <v>-1.7421534080000018</v>
      </c>
      <c r="X184" s="5"/>
      <c r="Y184" s="5"/>
      <c r="Z184" s="7"/>
      <c r="AA184" s="7"/>
      <c r="AB184" s="4"/>
      <c r="AC184" s="4"/>
      <c r="AD184" s="4">
        <v>1</v>
      </c>
      <c r="AE184" s="4"/>
      <c r="AF184" s="4">
        <f t="shared" si="35"/>
        <v>8.2154037900000105</v>
      </c>
      <c r="AG184" s="4">
        <f t="shared" si="33"/>
        <v>8.2154037900000105</v>
      </c>
      <c r="AH184" s="4">
        <f t="shared" si="34"/>
        <v>8.2154037900000105</v>
      </c>
      <c r="AI184" s="5"/>
      <c r="AJ184" s="5"/>
      <c r="AK184" s="7"/>
      <c r="AL184" s="7"/>
      <c r="AM184" s="4"/>
      <c r="AN184" s="4"/>
      <c r="AO184" s="4"/>
      <c r="AP184" s="4"/>
      <c r="AQ184" s="4"/>
    </row>
    <row r="185" spans="1:70" x14ac:dyDescent="0.2">
      <c r="A185" s="1">
        <v>44166</v>
      </c>
      <c r="B185" t="s">
        <v>80</v>
      </c>
      <c r="C185" t="s">
        <v>109</v>
      </c>
      <c r="D185" t="s">
        <v>12</v>
      </c>
      <c r="E185">
        <v>1</v>
      </c>
      <c r="F185">
        <v>1</v>
      </c>
      <c r="G185" t="s">
        <v>60</v>
      </c>
      <c r="H185" t="s">
        <v>61</v>
      </c>
      <c r="I185">
        <v>0.11899999999999999</v>
      </c>
      <c r="J185">
        <v>1.45</v>
      </c>
      <c r="K185">
        <v>22.9</v>
      </c>
      <c r="L185" t="s">
        <v>62</v>
      </c>
      <c r="M185" t="s">
        <v>63</v>
      </c>
      <c r="N185">
        <v>1.33</v>
      </c>
      <c r="O185">
        <v>23</v>
      </c>
      <c r="P185">
        <v>1870</v>
      </c>
      <c r="Q185" s="4">
        <f>100*O186/O185</f>
        <v>68.695652173913047</v>
      </c>
      <c r="R185" s="4">
        <v>1</v>
      </c>
      <c r="S185" s="4">
        <v>2</v>
      </c>
      <c r="T185" s="4" t="s">
        <v>234</v>
      </c>
      <c r="U185" s="4">
        <f t="shared" si="36"/>
        <v>30.287826249999995</v>
      </c>
      <c r="V185" s="4">
        <f t="shared" si="31"/>
        <v>30.287826249999995</v>
      </c>
      <c r="W185" s="4">
        <f t="shared" si="32"/>
        <v>30.287826249999995</v>
      </c>
      <c r="Z185" s="7"/>
      <c r="AA185" s="7"/>
      <c r="AB185" s="7"/>
      <c r="AC185" s="7"/>
      <c r="AD185" s="4">
        <v>1</v>
      </c>
      <c r="AE185" s="4"/>
      <c r="AF185" s="4">
        <f t="shared" si="35"/>
        <v>2320.9659000000001</v>
      </c>
      <c r="AG185" s="4">
        <f t="shared" si="33"/>
        <v>2320.9659000000001</v>
      </c>
      <c r="AH185" s="4">
        <f t="shared" si="34"/>
        <v>2320.9659000000001</v>
      </c>
      <c r="AK185" s="7"/>
      <c r="AL185" s="7"/>
      <c r="AM185" s="7"/>
      <c r="AN185" s="7"/>
      <c r="AO185" s="4"/>
      <c r="AP185" s="4"/>
      <c r="AQ185" s="4"/>
    </row>
    <row r="186" spans="1:70" x14ac:dyDescent="0.2">
      <c r="A186" s="1">
        <v>44166</v>
      </c>
      <c r="B186" t="s">
        <v>80</v>
      </c>
      <c r="C186" t="s">
        <v>110</v>
      </c>
      <c r="D186" t="s">
        <v>13</v>
      </c>
      <c r="E186">
        <v>1</v>
      </c>
      <c r="F186">
        <v>1</v>
      </c>
      <c r="G186" t="s">
        <v>60</v>
      </c>
      <c r="H186" t="s">
        <v>61</v>
      </c>
      <c r="I186">
        <v>2.85</v>
      </c>
      <c r="J186">
        <v>49.9</v>
      </c>
      <c r="K186">
        <v>2970</v>
      </c>
      <c r="L186" t="s">
        <v>62</v>
      </c>
      <c r="M186" t="s">
        <v>63</v>
      </c>
      <c r="N186">
        <v>0.85699999999999998</v>
      </c>
      <c r="O186">
        <v>15.8</v>
      </c>
      <c r="P186">
        <v>1280</v>
      </c>
      <c r="Q186" s="4"/>
      <c r="R186" s="4">
        <v>1</v>
      </c>
      <c r="S186" s="4">
        <v>2</v>
      </c>
      <c r="T186" s="4" t="s">
        <v>234</v>
      </c>
      <c r="U186" s="4">
        <f t="shared" si="36"/>
        <v>2353.6676050000001</v>
      </c>
      <c r="V186" s="4">
        <f>IF(R186=1,U186,(U186-6.8))</f>
        <v>2353.6676050000001</v>
      </c>
      <c r="W186" s="4">
        <f>IF(R186=1,U186,(V186*R186))</f>
        <v>2353.6676050000001</v>
      </c>
      <c r="X186" s="5"/>
      <c r="Y186" s="5"/>
      <c r="Z186" s="7"/>
      <c r="AA186" s="7"/>
      <c r="AB186" s="4"/>
      <c r="AC186" s="4"/>
      <c r="AD186" s="4">
        <v>1</v>
      </c>
      <c r="AE186" s="4"/>
      <c r="AF186" s="4">
        <f t="shared" si="35"/>
        <v>1490.4659160000001</v>
      </c>
      <c r="AG186" s="4">
        <f>IF(R186=1,AF186,(AF186-379))</f>
        <v>1490.4659160000001</v>
      </c>
      <c r="AH186" s="4">
        <f>IF(R186=1,AF186,(AG186*R186))</f>
        <v>1490.4659160000001</v>
      </c>
      <c r="AI186" s="5"/>
      <c r="AJ186" s="5"/>
      <c r="AK186" s="7"/>
      <c r="AL186" s="7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 x14ac:dyDescent="0.2">
      <c r="A187" s="1">
        <v>44166</v>
      </c>
      <c r="B187" t="s">
        <v>80</v>
      </c>
      <c r="C187" t="s">
        <v>96</v>
      </c>
      <c r="D187" t="s">
        <v>14</v>
      </c>
      <c r="E187">
        <v>1</v>
      </c>
      <c r="F187">
        <v>1</v>
      </c>
      <c r="G187" t="s">
        <v>60</v>
      </c>
      <c r="H187" t="s">
        <v>61</v>
      </c>
      <c r="I187">
        <v>1.7000000000000001E-2</v>
      </c>
      <c r="J187">
        <v>0.21199999999999999</v>
      </c>
      <c r="K187">
        <v>-9.6</v>
      </c>
      <c r="L187" t="s">
        <v>62</v>
      </c>
      <c r="M187" t="s">
        <v>63</v>
      </c>
      <c r="N187">
        <v>-1.23E-2</v>
      </c>
      <c r="O187">
        <v>-0.155</v>
      </c>
      <c r="P187">
        <v>-110</v>
      </c>
      <c r="Q187" s="4"/>
      <c r="R187" s="4">
        <v>1</v>
      </c>
      <c r="S187" s="4">
        <v>2</v>
      </c>
      <c r="T187" s="4" t="s">
        <v>234</v>
      </c>
      <c r="U187" s="4">
        <f t="shared" si="36"/>
        <v>-6.2886002480000007</v>
      </c>
      <c r="V187" s="4">
        <f>IF(R187=1,U187,(U187-6.8))</f>
        <v>-6.2886002480000007</v>
      </c>
      <c r="W187" s="4">
        <f>IF(R187=1,U187,(V187*R187))</f>
        <v>-6.2886002480000007</v>
      </c>
      <c r="X187" s="5"/>
      <c r="Y187" s="5"/>
      <c r="Z187" s="4"/>
      <c r="AA187" s="4"/>
      <c r="AB187" s="5"/>
      <c r="AC187" s="5"/>
      <c r="AD187" s="4">
        <v>1</v>
      </c>
      <c r="AE187" s="4"/>
      <c r="AF187" s="4">
        <f t="shared" si="35"/>
        <v>-106.1068264025</v>
      </c>
      <c r="AG187" s="4">
        <f>IF(R187=1,AF187,(AF187-379))</f>
        <v>-106.1068264025</v>
      </c>
      <c r="AH187" s="4">
        <f>IF(R187=1,AF187,(AG187*R187))</f>
        <v>-106.1068264025</v>
      </c>
      <c r="AI187" s="5"/>
      <c r="AJ187" s="5"/>
      <c r="AK187" s="4"/>
      <c r="AL187" s="4"/>
      <c r="AM187" s="5"/>
      <c r="AN187" s="5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2">
      <c r="A188" s="1">
        <v>44166</v>
      </c>
      <c r="B188" t="s">
        <v>80</v>
      </c>
      <c r="C188" t="s">
        <v>183</v>
      </c>
      <c r="D188">
        <v>119</v>
      </c>
      <c r="E188">
        <v>1</v>
      </c>
      <c r="F188">
        <v>1</v>
      </c>
      <c r="G188" t="s">
        <v>60</v>
      </c>
      <c r="H188" t="s">
        <v>61</v>
      </c>
      <c r="I188">
        <v>5.7599999999999998E-2</v>
      </c>
      <c r="J188">
        <v>1.31</v>
      </c>
      <c r="K188">
        <v>19.2</v>
      </c>
      <c r="L188" t="s">
        <v>62</v>
      </c>
      <c r="M188" t="s">
        <v>63</v>
      </c>
      <c r="N188">
        <v>0.19500000000000001</v>
      </c>
      <c r="O188">
        <v>3.68</v>
      </c>
      <c r="P188">
        <v>234</v>
      </c>
      <c r="R188" s="4">
        <v>1</v>
      </c>
      <c r="S188" s="4">
        <v>2</v>
      </c>
      <c r="T188" s="4" t="s">
        <v>234</v>
      </c>
      <c r="U188" s="4">
        <f t="shared" si="36"/>
        <v>26.094605049999998</v>
      </c>
      <c r="V188" s="4">
        <f t="shared" si="31"/>
        <v>26.094605049999998</v>
      </c>
      <c r="W188" s="4">
        <f t="shared" si="32"/>
        <v>26.094605049999998</v>
      </c>
      <c r="X188" s="5"/>
      <c r="Y188" s="5"/>
      <c r="AB188" s="7"/>
      <c r="AC188" s="7"/>
      <c r="AD188" s="4">
        <v>1</v>
      </c>
      <c r="AE188" s="4"/>
      <c r="AF188" s="4">
        <f t="shared" si="35"/>
        <v>246.97873776000003</v>
      </c>
      <c r="AG188" s="4">
        <f t="shared" si="33"/>
        <v>246.97873776000003</v>
      </c>
      <c r="AH188" s="4">
        <f t="shared" si="34"/>
        <v>246.97873776000003</v>
      </c>
      <c r="AI188" s="5"/>
      <c r="AJ188" s="5"/>
      <c r="AM188" s="7"/>
      <c r="AN188" s="7"/>
      <c r="AO188" s="4"/>
      <c r="AP188" s="4"/>
      <c r="AQ188" s="4"/>
    </row>
    <row r="189" spans="1:70" x14ac:dyDescent="0.2">
      <c r="A189" s="1">
        <v>44166</v>
      </c>
      <c r="B189" t="s">
        <v>80</v>
      </c>
      <c r="C189" t="s">
        <v>184</v>
      </c>
      <c r="D189">
        <v>120</v>
      </c>
      <c r="E189">
        <v>1</v>
      </c>
      <c r="F189">
        <v>1</v>
      </c>
      <c r="G189" t="s">
        <v>60</v>
      </c>
      <c r="H189" t="s">
        <v>61</v>
      </c>
      <c r="I189">
        <v>5.1499999999999997E-2</v>
      </c>
      <c r="J189">
        <v>1.2</v>
      </c>
      <c r="K189">
        <v>16.3</v>
      </c>
      <c r="L189" t="s">
        <v>62</v>
      </c>
      <c r="M189" t="s">
        <v>63</v>
      </c>
      <c r="N189">
        <v>0.14000000000000001</v>
      </c>
      <c r="O189">
        <v>2.6</v>
      </c>
      <c r="P189">
        <v>137</v>
      </c>
      <c r="R189" s="4">
        <v>1</v>
      </c>
      <c r="S189" s="4">
        <v>2</v>
      </c>
      <c r="T189" s="4" t="s">
        <v>234</v>
      </c>
      <c r="U189" s="4">
        <f t="shared" si="36"/>
        <v>22.810119999999998</v>
      </c>
      <c r="V189" s="4">
        <f t="shared" si="31"/>
        <v>22.810119999999998</v>
      </c>
      <c r="W189" s="4">
        <f t="shared" si="32"/>
        <v>22.810119999999998</v>
      </c>
      <c r="Z189" s="7"/>
      <c r="AA189" s="7"/>
      <c r="AD189" s="4">
        <v>1</v>
      </c>
      <c r="AE189" s="4"/>
      <c r="AF189" s="4">
        <f t="shared" si="35"/>
        <v>145.58048400000001</v>
      </c>
      <c r="AG189" s="4">
        <f t="shared" si="33"/>
        <v>145.58048400000001</v>
      </c>
      <c r="AH189" s="4">
        <f t="shared" si="34"/>
        <v>145.58048400000001</v>
      </c>
      <c r="AK189" s="7"/>
      <c r="AL189" s="7"/>
      <c r="AO189" s="4"/>
      <c r="AP189" s="4"/>
      <c r="AQ189" s="4"/>
    </row>
    <row r="190" spans="1:70" x14ac:dyDescent="0.2">
      <c r="A190" s="1">
        <v>44166</v>
      </c>
      <c r="B190" t="s">
        <v>80</v>
      </c>
      <c r="C190" t="s">
        <v>185</v>
      </c>
      <c r="D190">
        <v>121</v>
      </c>
      <c r="E190">
        <v>1</v>
      </c>
      <c r="F190">
        <v>1</v>
      </c>
      <c r="G190" t="s">
        <v>60</v>
      </c>
      <c r="H190" t="s">
        <v>61</v>
      </c>
      <c r="I190">
        <v>6.1499999999999999E-2</v>
      </c>
      <c r="J190">
        <v>1.39</v>
      </c>
      <c r="K190">
        <v>21.3</v>
      </c>
      <c r="L190" t="s">
        <v>62</v>
      </c>
      <c r="M190" t="s">
        <v>63</v>
      </c>
      <c r="N190">
        <v>0.19900000000000001</v>
      </c>
      <c r="O190">
        <v>3.69</v>
      </c>
      <c r="P190">
        <v>234</v>
      </c>
      <c r="R190" s="4">
        <v>1</v>
      </c>
      <c r="S190" s="4">
        <v>2</v>
      </c>
      <c r="T190" s="4" t="s">
        <v>234</v>
      </c>
      <c r="U190" s="4">
        <f t="shared" si="36"/>
        <v>28.488953049999992</v>
      </c>
      <c r="V190" s="4">
        <f t="shared" si="31"/>
        <v>28.488953049999992</v>
      </c>
      <c r="W190" s="4">
        <f t="shared" si="32"/>
        <v>28.488953049999992</v>
      </c>
      <c r="Z190" s="7"/>
      <c r="AA190" s="7"/>
      <c r="AD190" s="4">
        <v>1</v>
      </c>
      <c r="AE190" s="4"/>
      <c r="AF190" s="4">
        <f t="shared" si="35"/>
        <v>247.92480338999999</v>
      </c>
      <c r="AG190" s="4">
        <f t="shared" si="33"/>
        <v>247.92480338999999</v>
      </c>
      <c r="AH190" s="4">
        <f t="shared" si="34"/>
        <v>247.92480338999999</v>
      </c>
      <c r="AK190" s="7"/>
      <c r="AL190" s="7"/>
      <c r="AO190" s="4"/>
      <c r="AP190" s="4"/>
      <c r="AQ190" s="4"/>
    </row>
    <row r="191" spans="1:70" x14ac:dyDescent="0.2">
      <c r="A191" s="1">
        <v>44166</v>
      </c>
      <c r="B191" t="s">
        <v>80</v>
      </c>
      <c r="C191" t="s">
        <v>186</v>
      </c>
      <c r="D191">
        <v>122</v>
      </c>
      <c r="E191">
        <v>1</v>
      </c>
      <c r="F191">
        <v>1</v>
      </c>
      <c r="G191" t="s">
        <v>60</v>
      </c>
      <c r="H191" t="s">
        <v>61</v>
      </c>
      <c r="I191">
        <v>5.7799999999999997E-2</v>
      </c>
      <c r="J191">
        <v>1.41</v>
      </c>
      <c r="K191">
        <v>22</v>
      </c>
      <c r="L191" t="s">
        <v>62</v>
      </c>
      <c r="M191" t="s">
        <v>63</v>
      </c>
      <c r="N191">
        <v>0.45500000000000002</v>
      </c>
      <c r="O191">
        <v>8.36</v>
      </c>
      <c r="P191">
        <v>644</v>
      </c>
      <c r="R191" s="4">
        <v>1</v>
      </c>
      <c r="S191" s="4">
        <v>2</v>
      </c>
      <c r="T191" s="4" t="s">
        <v>234</v>
      </c>
      <c r="U191" s="4">
        <f t="shared" si="36"/>
        <v>29.088281049999992</v>
      </c>
      <c r="V191" s="4">
        <f t="shared" si="31"/>
        <v>29.088281049999992</v>
      </c>
      <c r="W191" s="4">
        <f t="shared" si="32"/>
        <v>29.088281049999992</v>
      </c>
      <c r="X191" s="5"/>
      <c r="Y191" s="5"/>
      <c r="AB191" s="7"/>
      <c r="AC191" s="7"/>
      <c r="AD191" s="4">
        <v>1</v>
      </c>
      <c r="AE191" s="4"/>
      <c r="AF191" s="4">
        <f t="shared" si="35"/>
        <v>704.15996303999998</v>
      </c>
      <c r="AG191" s="4">
        <f t="shared" si="33"/>
        <v>704.15996303999998</v>
      </c>
      <c r="AH191" s="4">
        <f t="shared" si="34"/>
        <v>704.15996303999998</v>
      </c>
      <c r="AI191" s="5"/>
      <c r="AJ191" s="5"/>
      <c r="AM191" s="7"/>
      <c r="AN191" s="7"/>
      <c r="AO191" s="4"/>
      <c r="AP191" s="4"/>
      <c r="AQ191" s="4"/>
    </row>
    <row r="192" spans="1:70" x14ac:dyDescent="0.2">
      <c r="A192" s="1">
        <v>44166</v>
      </c>
      <c r="B192" t="s">
        <v>80</v>
      </c>
      <c r="C192" t="s">
        <v>187</v>
      </c>
      <c r="D192">
        <v>123</v>
      </c>
      <c r="E192">
        <v>1</v>
      </c>
      <c r="F192">
        <v>1</v>
      </c>
      <c r="G192" t="s">
        <v>60</v>
      </c>
      <c r="H192" t="s">
        <v>61</v>
      </c>
      <c r="I192">
        <v>7.3899999999999993E-2</v>
      </c>
      <c r="J192">
        <v>1.64</v>
      </c>
      <c r="K192">
        <v>28</v>
      </c>
      <c r="L192" t="s">
        <v>62</v>
      </c>
      <c r="M192" t="s">
        <v>63</v>
      </c>
      <c r="N192">
        <v>0.52400000000000002</v>
      </c>
      <c r="O192">
        <v>9.61</v>
      </c>
      <c r="P192">
        <v>752</v>
      </c>
      <c r="R192" s="4">
        <v>1</v>
      </c>
      <c r="S192" s="4">
        <v>2</v>
      </c>
      <c r="T192" s="4" t="s">
        <v>234</v>
      </c>
      <c r="U192" s="4">
        <f t="shared" si="36"/>
        <v>36.001856799999999</v>
      </c>
      <c r="V192" s="4">
        <f t="shared" si="31"/>
        <v>36.001856799999999</v>
      </c>
      <c r="W192" s="4">
        <f t="shared" si="32"/>
        <v>36.001856799999999</v>
      </c>
      <c r="AB192" s="7"/>
      <c r="AC192" s="7"/>
      <c r="AD192" s="4">
        <v>1</v>
      </c>
      <c r="AE192" s="4"/>
      <c r="AF192" s="4">
        <f t="shared" si="35"/>
        <v>831.16184178999993</v>
      </c>
      <c r="AG192" s="4">
        <f t="shared" si="33"/>
        <v>831.16184178999993</v>
      </c>
      <c r="AH192" s="4">
        <f t="shared" si="34"/>
        <v>831.16184178999993</v>
      </c>
      <c r="AM192" s="7"/>
      <c r="AN192" s="7"/>
      <c r="AO192" s="4"/>
      <c r="AP192" s="4"/>
      <c r="AQ192" s="4"/>
    </row>
    <row r="193" spans="1:70" x14ac:dyDescent="0.2">
      <c r="A193" s="1">
        <v>44166</v>
      </c>
      <c r="B193" t="s">
        <v>80</v>
      </c>
      <c r="C193" t="s">
        <v>188</v>
      </c>
      <c r="D193">
        <v>124</v>
      </c>
      <c r="E193">
        <v>1</v>
      </c>
      <c r="F193">
        <v>1</v>
      </c>
      <c r="G193" t="s">
        <v>60</v>
      </c>
      <c r="H193" t="s">
        <v>61</v>
      </c>
      <c r="I193">
        <v>7.1300000000000002E-2</v>
      </c>
      <c r="J193">
        <v>1.58</v>
      </c>
      <c r="K193">
        <v>26.4</v>
      </c>
      <c r="L193" t="s">
        <v>62</v>
      </c>
      <c r="M193" t="s">
        <v>63</v>
      </c>
      <c r="N193">
        <v>0.245</v>
      </c>
      <c r="O193">
        <v>4.57</v>
      </c>
      <c r="P193">
        <v>313</v>
      </c>
      <c r="R193" s="4">
        <v>1</v>
      </c>
      <c r="S193" s="4">
        <v>2</v>
      </c>
      <c r="T193" s="4" t="s">
        <v>234</v>
      </c>
      <c r="U193" s="4">
        <f t="shared" si="36"/>
        <v>34.194536199999995</v>
      </c>
      <c r="V193" s="4">
        <f t="shared" si="31"/>
        <v>34.194536199999995</v>
      </c>
      <c r="W193" s="4">
        <f t="shared" si="32"/>
        <v>34.194536199999995</v>
      </c>
      <c r="X193" s="5"/>
      <c r="Y193" s="5"/>
      <c r="Z193" s="7"/>
      <c r="AA193" s="7"/>
      <c r="AB193" s="4"/>
      <c r="AC193" s="4"/>
      <c r="AD193" s="4">
        <v>1</v>
      </c>
      <c r="AE193" s="4"/>
      <c r="AF193" s="4">
        <f t="shared" si="35"/>
        <v>331.69541250999998</v>
      </c>
      <c r="AG193" s="4">
        <f t="shared" si="33"/>
        <v>331.69541250999998</v>
      </c>
      <c r="AH193" s="4">
        <f t="shared" si="34"/>
        <v>331.69541250999998</v>
      </c>
      <c r="AI193" s="5"/>
      <c r="AJ193" s="5"/>
      <c r="AK193" s="7"/>
      <c r="AL193" s="7"/>
      <c r="AM193" s="4"/>
      <c r="AN193" s="4"/>
      <c r="AO193" s="4"/>
      <c r="AP193" s="4"/>
      <c r="AQ193" s="4"/>
    </row>
    <row r="194" spans="1:70" x14ac:dyDescent="0.2">
      <c r="A194" s="1">
        <v>44166</v>
      </c>
      <c r="B194" t="s">
        <v>80</v>
      </c>
      <c r="C194" t="s">
        <v>189</v>
      </c>
      <c r="D194">
        <v>125</v>
      </c>
      <c r="E194">
        <v>1</v>
      </c>
      <c r="F194">
        <v>1</v>
      </c>
      <c r="G194" t="s">
        <v>60</v>
      </c>
      <c r="H194" t="s">
        <v>61</v>
      </c>
      <c r="I194">
        <v>4.9099999999999998E-2</v>
      </c>
      <c r="J194">
        <v>1.1599999999999999</v>
      </c>
      <c r="K194">
        <v>15</v>
      </c>
      <c r="L194" t="s">
        <v>62</v>
      </c>
      <c r="M194" t="s">
        <v>63</v>
      </c>
      <c r="N194">
        <v>0.157</v>
      </c>
      <c r="O194">
        <v>2.95</v>
      </c>
      <c r="P194">
        <v>168</v>
      </c>
      <c r="R194" s="4">
        <v>1</v>
      </c>
      <c r="S194" s="4">
        <v>2</v>
      </c>
      <c r="T194" s="4" t="s">
        <v>234</v>
      </c>
      <c r="U194" s="4">
        <f t="shared" si="36"/>
        <v>21.617984799999995</v>
      </c>
      <c r="V194" s="4">
        <f t="shared" si="31"/>
        <v>21.617984799999995</v>
      </c>
      <c r="W194" s="4">
        <f t="shared" si="32"/>
        <v>21.617984799999995</v>
      </c>
      <c r="X194" s="5"/>
      <c r="Y194" s="5"/>
      <c r="Z194" s="4"/>
      <c r="AA194" s="4"/>
      <c r="AB194" s="7"/>
      <c r="AC194" s="7"/>
      <c r="AD194" s="4">
        <v>1</v>
      </c>
      <c r="AE194" s="4"/>
      <c r="AF194" s="4">
        <f t="shared" si="35"/>
        <v>178.27242475</v>
      </c>
      <c r="AG194" s="4">
        <f t="shared" si="33"/>
        <v>178.27242475</v>
      </c>
      <c r="AH194" s="4">
        <f t="shared" si="34"/>
        <v>178.27242475</v>
      </c>
      <c r="AI194" s="5"/>
      <c r="AJ194" s="5"/>
      <c r="AK194" s="4"/>
      <c r="AL194" s="4"/>
      <c r="AM194" s="7"/>
      <c r="AN194" s="7"/>
      <c r="AO194" s="4"/>
      <c r="AP194" s="4"/>
      <c r="AQ194" s="4"/>
    </row>
    <row r="195" spans="1:70" x14ac:dyDescent="0.2">
      <c r="A195" s="1">
        <v>44166</v>
      </c>
      <c r="B195" t="s">
        <v>80</v>
      </c>
      <c r="C195" t="s">
        <v>190</v>
      </c>
      <c r="D195">
        <v>126</v>
      </c>
      <c r="E195">
        <v>1</v>
      </c>
      <c r="F195">
        <v>1</v>
      </c>
      <c r="G195" t="s">
        <v>60</v>
      </c>
      <c r="H195" t="s">
        <v>61</v>
      </c>
      <c r="I195">
        <v>0.127</v>
      </c>
      <c r="J195">
        <v>2.62</v>
      </c>
      <c r="K195">
        <v>55.6</v>
      </c>
      <c r="L195" t="s">
        <v>62</v>
      </c>
      <c r="M195" t="s">
        <v>63</v>
      </c>
      <c r="N195">
        <v>0.315</v>
      </c>
      <c r="O195">
        <v>5.81</v>
      </c>
      <c r="P195">
        <v>422</v>
      </c>
      <c r="R195" s="4">
        <v>1</v>
      </c>
      <c r="S195" s="4">
        <v>2</v>
      </c>
      <c r="T195" s="4" t="s">
        <v>234</v>
      </c>
      <c r="U195" s="4">
        <f t="shared" si="36"/>
        <v>65.899040200000016</v>
      </c>
      <c r="V195" s="4">
        <f t="shared" si="31"/>
        <v>65.899040200000016</v>
      </c>
      <c r="W195" s="4">
        <f t="shared" si="32"/>
        <v>65.899040200000016</v>
      </c>
      <c r="X195" s="5"/>
      <c r="Y195" s="5"/>
      <c r="Z195" s="7"/>
      <c r="AA195" s="7"/>
      <c r="AB195" s="7"/>
      <c r="AC195" s="7"/>
      <c r="AD195" s="4">
        <v>1</v>
      </c>
      <c r="AE195" s="4"/>
      <c r="AF195" s="4">
        <f t="shared" si="35"/>
        <v>451.47056138999994</v>
      </c>
      <c r="AG195" s="4">
        <f t="shared" si="33"/>
        <v>451.47056138999994</v>
      </c>
      <c r="AH195" s="4">
        <f t="shared" si="34"/>
        <v>451.47056138999994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2">
      <c r="A196" s="1">
        <v>44166</v>
      </c>
      <c r="B196" t="s">
        <v>80</v>
      </c>
      <c r="C196" t="s">
        <v>191</v>
      </c>
      <c r="D196">
        <v>127</v>
      </c>
      <c r="E196">
        <v>1</v>
      </c>
      <c r="F196">
        <v>1</v>
      </c>
      <c r="G196" t="s">
        <v>60</v>
      </c>
      <c r="H196" t="s">
        <v>61</v>
      </c>
      <c r="I196">
        <v>2.8400000000000002E-2</v>
      </c>
      <c r="J196">
        <v>0.59199999999999997</v>
      </c>
      <c r="K196">
        <v>0.155</v>
      </c>
      <c r="L196" t="s">
        <v>62</v>
      </c>
      <c r="M196" t="s">
        <v>63</v>
      </c>
      <c r="N196">
        <v>8.6900000000000005E-2</v>
      </c>
      <c r="O196">
        <v>1.64</v>
      </c>
      <c r="P196">
        <v>51</v>
      </c>
      <c r="R196" s="4">
        <v>1</v>
      </c>
      <c r="S196" s="4">
        <v>2</v>
      </c>
      <c r="T196" s="4" t="s">
        <v>234</v>
      </c>
      <c r="U196" s="4">
        <f t="shared" si="36"/>
        <v>4.817614911999998</v>
      </c>
      <c r="V196" s="4">
        <f t="shared" si="31"/>
        <v>4.817614911999998</v>
      </c>
      <c r="W196" s="4">
        <f t="shared" si="32"/>
        <v>4.817614911999998</v>
      </c>
      <c r="X196" s="5"/>
      <c r="Y196" s="5"/>
      <c r="Z196" s="7"/>
      <c r="AA196" s="7"/>
      <c r="AB196" s="7"/>
      <c r="AC196" s="7"/>
      <c r="AD196" s="4">
        <v>1</v>
      </c>
      <c r="AE196" s="4"/>
      <c r="AF196" s="4">
        <f t="shared" si="35"/>
        <v>56.741051039999974</v>
      </c>
      <c r="AG196" s="4">
        <f t="shared" si="33"/>
        <v>56.741051039999974</v>
      </c>
      <c r="AH196" s="4">
        <f t="shared" si="34"/>
        <v>56.741051039999974</v>
      </c>
      <c r="AI196" s="5"/>
      <c r="AJ196" s="5"/>
      <c r="AK196" s="7"/>
      <c r="AL196" s="7"/>
      <c r="AM196" s="7"/>
      <c r="AN196" s="7"/>
      <c r="AO196" s="4"/>
      <c r="AP196" s="4"/>
      <c r="AQ196" s="4"/>
    </row>
    <row r="197" spans="1:70" x14ac:dyDescent="0.2">
      <c r="A197" s="1">
        <v>44166</v>
      </c>
      <c r="B197" t="s">
        <v>80</v>
      </c>
      <c r="C197" t="s">
        <v>192</v>
      </c>
      <c r="D197">
        <v>128</v>
      </c>
      <c r="E197">
        <v>1</v>
      </c>
      <c r="F197">
        <v>1</v>
      </c>
      <c r="G197" t="s">
        <v>60</v>
      </c>
      <c r="H197" t="s">
        <v>61</v>
      </c>
      <c r="I197">
        <v>4.36E-2</v>
      </c>
      <c r="J197">
        <v>1.02</v>
      </c>
      <c r="K197">
        <v>11.3</v>
      </c>
      <c r="L197" t="s">
        <v>62</v>
      </c>
      <c r="M197" t="s">
        <v>63</v>
      </c>
      <c r="N197">
        <v>0.157</v>
      </c>
      <c r="O197">
        <v>2.94</v>
      </c>
      <c r="P197">
        <v>168</v>
      </c>
      <c r="R197" s="4">
        <v>1</v>
      </c>
      <c r="S197" s="4">
        <v>2</v>
      </c>
      <c r="T197" s="4" t="s">
        <v>234</v>
      </c>
      <c r="U197" s="4">
        <f t="shared" si="36"/>
        <v>17.454848199999994</v>
      </c>
      <c r="V197" s="4">
        <f t="shared" ref="V197:V215" si="37">IF(R197=1,U197,(U197-6.8))</f>
        <v>17.454848199999994</v>
      </c>
      <c r="W197" s="4">
        <f t="shared" ref="W197:W215" si="38">IF(R197=1,U197,(V197*R197))</f>
        <v>17.454848199999994</v>
      </c>
      <c r="X197" s="5"/>
      <c r="Y197" s="5"/>
      <c r="Z197" s="7"/>
      <c r="AA197" s="7"/>
      <c r="AB197" s="7"/>
      <c r="AC197" s="7"/>
      <c r="AD197" s="4">
        <v>1</v>
      </c>
      <c r="AE197" s="4"/>
      <c r="AF197" s="4">
        <f t="shared" si="35"/>
        <v>177.33612564000001</v>
      </c>
      <c r="AG197" s="4">
        <f t="shared" ref="AG197:AG216" si="39">IF(R197=1,AF197,(AF197-379))</f>
        <v>177.33612564000001</v>
      </c>
      <c r="AH197" s="4">
        <f t="shared" ref="AH197:AH216" si="40">IF(R197=1,AF197,(AG197*R197))</f>
        <v>177.33612564000001</v>
      </c>
      <c r="AI197" s="5"/>
      <c r="AJ197" s="5"/>
      <c r="AK197" s="7"/>
      <c r="AL197" s="7"/>
      <c r="AM197" s="7"/>
      <c r="AN197" s="7"/>
      <c r="AO197" s="4"/>
      <c r="AP197" s="4"/>
      <c r="AQ197" s="4"/>
    </row>
    <row r="198" spans="1:70" x14ac:dyDescent="0.2">
      <c r="A198" s="1">
        <v>44166</v>
      </c>
      <c r="B198" t="s">
        <v>80</v>
      </c>
      <c r="C198" t="s">
        <v>193</v>
      </c>
      <c r="D198">
        <v>129</v>
      </c>
      <c r="E198">
        <v>1</v>
      </c>
      <c r="F198">
        <v>1</v>
      </c>
      <c r="G198" t="s">
        <v>60</v>
      </c>
      <c r="H198" t="s">
        <v>61</v>
      </c>
      <c r="I198">
        <v>6.8699999999999997E-2</v>
      </c>
      <c r="J198">
        <v>1.52</v>
      </c>
      <c r="K198">
        <v>24.9</v>
      </c>
      <c r="L198" t="s">
        <v>62</v>
      </c>
      <c r="M198" t="s">
        <v>63</v>
      </c>
      <c r="N198">
        <v>0.45900000000000002</v>
      </c>
      <c r="O198">
        <v>8.44</v>
      </c>
      <c r="P198">
        <v>651</v>
      </c>
      <c r="R198" s="4">
        <v>1</v>
      </c>
      <c r="S198" s="4">
        <v>2</v>
      </c>
      <c r="T198" s="4" t="s">
        <v>234</v>
      </c>
      <c r="U198" s="4">
        <f t="shared" si="36"/>
        <v>32.389883199999993</v>
      </c>
      <c r="V198" s="4">
        <f t="shared" si="37"/>
        <v>32.389883199999993</v>
      </c>
      <c r="W198" s="4">
        <f t="shared" si="38"/>
        <v>32.389883199999993</v>
      </c>
      <c r="X198" s="5"/>
      <c r="Y198" s="5"/>
      <c r="Z198" s="7">
        <f>ABS(100*ABS(W198-W192)/AVERAGE(W198,W192))</f>
        <v>10.562601858060654</v>
      </c>
      <c r="AA198" s="7" t="str">
        <f>IF(W198&gt;10, (IF((AND(Z198&gt;=0,Z198&lt;=20)=TRUE),"PASS","FAIL")),(IF((AND(Z198&gt;=0,Z198&lt;=50)=TRUE),"PASS","FAIL")))</f>
        <v>PASS</v>
      </c>
      <c r="AB198" s="7"/>
      <c r="AC198" s="7"/>
      <c r="AD198" s="4">
        <v>1</v>
      </c>
      <c r="AE198" s="4"/>
      <c r="AF198" s="4">
        <f t="shared" si="35"/>
        <v>712.22631663999994</v>
      </c>
      <c r="AG198" s="4">
        <f t="shared" si="39"/>
        <v>712.22631663999994</v>
      </c>
      <c r="AH198" s="4">
        <f t="shared" si="40"/>
        <v>712.22631663999994</v>
      </c>
      <c r="AI198" s="5"/>
      <c r="AJ198" s="5"/>
      <c r="AK198" s="7">
        <f>ABS(100*ABS(AH198-AH192)/AVERAGE(AH198,AH192))</f>
        <v>15.412263532070414</v>
      </c>
      <c r="AL198" s="7" t="str">
        <f>IF(AH198&gt;10, (IF((AND(AK198&gt;=0,AK198&lt;=20)=TRUE),"PASS","FAIL")),(IF((AND(AK198&gt;=0,AK198&lt;=50)=TRUE),"PASS","FAIL")))</f>
        <v>PASS</v>
      </c>
      <c r="AM198" s="7"/>
      <c r="AN198" s="7"/>
      <c r="AO198" s="4"/>
      <c r="AP198" s="4"/>
      <c r="AQ198" s="4"/>
    </row>
    <row r="199" spans="1:70" x14ac:dyDescent="0.2">
      <c r="A199" s="1">
        <v>44166</v>
      </c>
      <c r="B199" t="s">
        <v>80</v>
      </c>
      <c r="C199" t="s">
        <v>194</v>
      </c>
      <c r="D199">
        <v>130</v>
      </c>
      <c r="E199">
        <v>1</v>
      </c>
      <c r="F199">
        <v>1</v>
      </c>
      <c r="G199" t="s">
        <v>60</v>
      </c>
      <c r="H199" t="s">
        <v>61</v>
      </c>
      <c r="I199">
        <v>8.4199999999999997E-2</v>
      </c>
      <c r="J199">
        <v>1.79</v>
      </c>
      <c r="K199">
        <v>32.4</v>
      </c>
      <c r="L199" t="s">
        <v>62</v>
      </c>
      <c r="M199" t="s">
        <v>63</v>
      </c>
      <c r="N199">
        <v>0.26700000000000002</v>
      </c>
      <c r="O199">
        <v>4.92</v>
      </c>
      <c r="P199">
        <v>343</v>
      </c>
      <c r="Q199" s="4"/>
      <c r="R199" s="4">
        <v>1</v>
      </c>
      <c r="S199" s="4">
        <v>2</v>
      </c>
      <c r="T199" s="4" t="s">
        <v>234</v>
      </c>
      <c r="U199" s="4">
        <f t="shared" si="36"/>
        <v>40.531829049999999</v>
      </c>
      <c r="V199" s="4">
        <f t="shared" si="37"/>
        <v>40.531829049999999</v>
      </c>
      <c r="W199" s="4">
        <f t="shared" si="38"/>
        <v>40.531829049999999</v>
      </c>
      <c r="X199" s="5"/>
      <c r="Y199" s="5"/>
      <c r="Z199" s="7"/>
      <c r="AA199" s="7"/>
      <c r="AB199" s="7">
        <f>100*((W199*10250)-(W197*10000))/(1000*250)</f>
        <v>96.361106305000035</v>
      </c>
      <c r="AC199" s="7" t="str">
        <f>IF(W199&gt;30, (IF((AND(AB199&gt;=80,AB199&lt;=120)=TRUE),"PASS","FAIL")),(IF((AND(AB199&gt;=50,AB199&lt;=150)=TRUE),"PASS","FAIL")))</f>
        <v>PASS</v>
      </c>
      <c r="AD199" s="4">
        <v>1</v>
      </c>
      <c r="AE199" s="4"/>
      <c r="AF199" s="4">
        <f t="shared" si="35"/>
        <v>365.29735535999998</v>
      </c>
      <c r="AG199" s="4">
        <f t="shared" si="39"/>
        <v>365.29735535999998</v>
      </c>
      <c r="AH199" s="4">
        <f t="shared" si="40"/>
        <v>365.29735535999998</v>
      </c>
      <c r="AI199" s="5"/>
      <c r="AJ199" s="5"/>
      <c r="AK199" s="7"/>
      <c r="AL199" s="7"/>
      <c r="AM199" s="7">
        <f>100*((AH199*10250)-(AH197*10000))/(10000*250)</f>
        <v>78.837465441599974</v>
      </c>
      <c r="AN199" s="7" t="str">
        <f>IF(AH199&gt;30, (IF((AND(AM199&gt;=80,AM199&lt;=120)=TRUE),"PASS","FAIL")),(IF((AND(AM199&gt;=50,AM199&lt;=150)=TRUE),"PASS","FAIL")))</f>
        <v>FAIL</v>
      </c>
      <c r="AO199" s="4"/>
      <c r="AP199" s="4"/>
      <c r="AQ199" s="4"/>
    </row>
    <row r="200" spans="1:70" x14ac:dyDescent="0.2">
      <c r="A200" s="1">
        <v>44166</v>
      </c>
      <c r="B200" t="s">
        <v>80</v>
      </c>
      <c r="C200" t="s">
        <v>52</v>
      </c>
      <c r="D200">
        <v>7</v>
      </c>
      <c r="E200">
        <v>1</v>
      </c>
      <c r="F200">
        <v>1</v>
      </c>
      <c r="G200" t="s">
        <v>60</v>
      </c>
      <c r="H200" t="s">
        <v>61</v>
      </c>
      <c r="I200">
        <v>5.1299999999999998E-2</v>
      </c>
      <c r="J200">
        <v>1.19</v>
      </c>
      <c r="K200">
        <v>16</v>
      </c>
      <c r="L200" t="s">
        <v>62</v>
      </c>
      <c r="M200" t="s">
        <v>63</v>
      </c>
      <c r="N200">
        <v>0.18</v>
      </c>
      <c r="O200">
        <v>3.32</v>
      </c>
      <c r="P200">
        <v>202</v>
      </c>
      <c r="Q200" s="4"/>
      <c r="R200" s="4">
        <v>1</v>
      </c>
      <c r="S200" s="4">
        <v>2</v>
      </c>
      <c r="T200" s="4" t="s">
        <v>234</v>
      </c>
      <c r="U200" s="4">
        <f t="shared" si="36"/>
        <v>22.511975049999997</v>
      </c>
      <c r="V200" s="4">
        <f t="shared" si="37"/>
        <v>22.511975049999997</v>
      </c>
      <c r="W200" s="4">
        <f t="shared" si="38"/>
        <v>22.511975049999997</v>
      </c>
      <c r="X200" s="5">
        <f>100*(W200-25)/25</f>
        <v>-9.9520998000000134</v>
      </c>
      <c r="Y200" s="5" t="str">
        <f>IF((ABS(X200))&lt;=20,"PASS","FAIL")</f>
        <v>PASS</v>
      </c>
      <c r="Z200" s="7"/>
      <c r="AA200" s="7"/>
      <c r="AB200" s="4"/>
      <c r="AC200" s="4"/>
      <c r="AD200" s="4">
        <v>1</v>
      </c>
      <c r="AE200" s="4"/>
      <c r="AF200" s="4">
        <f t="shared" si="35"/>
        <v>213.00827375999998</v>
      </c>
      <c r="AG200" s="4">
        <f t="shared" si="39"/>
        <v>213.00827375999998</v>
      </c>
      <c r="AH200" s="4">
        <f t="shared" si="40"/>
        <v>213.00827375999998</v>
      </c>
      <c r="AI200" s="5">
        <f>100*(AH200-250)/250</f>
        <v>-14.796690496000009</v>
      </c>
      <c r="AJ200" s="5" t="str">
        <f>IF((ABS(AI200))&lt;=20,"PASS","FAIL")</f>
        <v>PASS</v>
      </c>
      <c r="AK200" s="7"/>
      <c r="AL200" s="7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x14ac:dyDescent="0.2">
      <c r="A201" s="1">
        <v>44166</v>
      </c>
      <c r="B201" t="s">
        <v>80</v>
      </c>
      <c r="C201" t="s">
        <v>96</v>
      </c>
      <c r="D201" t="s">
        <v>14</v>
      </c>
      <c r="E201">
        <v>1</v>
      </c>
      <c r="F201">
        <v>1</v>
      </c>
      <c r="G201" t="s">
        <v>60</v>
      </c>
      <c r="H201" t="s">
        <v>61</v>
      </c>
      <c r="I201">
        <v>1.21E-2</v>
      </c>
      <c r="J201">
        <v>0.14399999999999999</v>
      </c>
      <c r="K201">
        <v>-11.3</v>
      </c>
      <c r="L201" t="s">
        <v>62</v>
      </c>
      <c r="M201" t="s">
        <v>63</v>
      </c>
      <c r="N201">
        <v>-1.1599999999999999E-2</v>
      </c>
      <c r="O201">
        <v>-0.14399999999999999</v>
      </c>
      <c r="P201">
        <v>-110</v>
      </c>
      <c r="Q201" s="4"/>
      <c r="R201" s="4">
        <v>1</v>
      </c>
      <c r="S201" s="4">
        <v>2</v>
      </c>
      <c r="T201" s="4" t="s">
        <v>234</v>
      </c>
      <c r="U201" s="4">
        <f t="shared" si="36"/>
        <v>-8.2647413120000017</v>
      </c>
      <c r="V201" s="4">
        <f t="shared" si="37"/>
        <v>-8.2647413120000017</v>
      </c>
      <c r="W201" s="4">
        <f t="shared" si="38"/>
        <v>-8.2647413120000017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35"/>
        <v>-105.12182271360001</v>
      </c>
      <c r="AG201" s="4">
        <f t="shared" si="39"/>
        <v>-105.12182271360001</v>
      </c>
      <c r="AH201" s="4">
        <f t="shared" si="40"/>
        <v>-105.12182271360001</v>
      </c>
      <c r="AI201" s="5"/>
      <c r="AJ201" s="5"/>
      <c r="AK201" s="4"/>
      <c r="AL201" s="4"/>
      <c r="AM201" s="5"/>
      <c r="AN201" s="5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x14ac:dyDescent="0.2">
      <c r="A202" s="1">
        <v>44166</v>
      </c>
      <c r="B202" t="s">
        <v>80</v>
      </c>
      <c r="C202" t="s">
        <v>195</v>
      </c>
      <c r="D202">
        <v>131</v>
      </c>
      <c r="E202">
        <v>1</v>
      </c>
      <c r="F202">
        <v>1</v>
      </c>
      <c r="G202" t="s">
        <v>60</v>
      </c>
      <c r="H202" t="s">
        <v>61</v>
      </c>
      <c r="I202">
        <v>0.11</v>
      </c>
      <c r="J202">
        <v>2.2799999999999998</v>
      </c>
      <c r="K202">
        <v>45.8</v>
      </c>
      <c r="L202" t="s">
        <v>62</v>
      </c>
      <c r="M202" t="s">
        <v>63</v>
      </c>
      <c r="N202">
        <v>0.22600000000000001</v>
      </c>
      <c r="O202">
        <v>4.2</v>
      </c>
      <c r="P202">
        <v>279</v>
      </c>
      <c r="Q202" s="4"/>
      <c r="R202" s="4">
        <v>1</v>
      </c>
      <c r="S202" s="4">
        <v>2</v>
      </c>
      <c r="T202" s="4" t="s">
        <v>234</v>
      </c>
      <c r="U202" s="4">
        <f t="shared" si="36"/>
        <v>55.445927199999993</v>
      </c>
      <c r="V202" s="4">
        <f>IF(R202=1,U202,(U202-6.8))</f>
        <v>55.445927199999993</v>
      </c>
      <c r="W202" s="4">
        <f>IF(R202=1,U202,(V202*R202))</f>
        <v>55.445927199999993</v>
      </c>
      <c r="X202" s="5"/>
      <c r="Y202" s="5"/>
      <c r="Z202" s="7"/>
      <c r="AA202" s="7"/>
      <c r="AB202" s="4"/>
      <c r="AC202" s="4"/>
      <c r="AD202" s="4">
        <v>1</v>
      </c>
      <c r="AE202" s="4"/>
      <c r="AF202" s="4">
        <f t="shared" si="35"/>
        <v>296.34915599999999</v>
      </c>
      <c r="AG202" s="4">
        <f t="shared" si="39"/>
        <v>296.34915599999999</v>
      </c>
      <c r="AH202" s="4">
        <f t="shared" si="40"/>
        <v>296.34915599999999</v>
      </c>
      <c r="AI202" s="5"/>
      <c r="AJ202" s="5"/>
      <c r="AK202" s="7"/>
      <c r="AL202" s="7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x14ac:dyDescent="0.2">
      <c r="A203" s="1">
        <v>44166</v>
      </c>
      <c r="B203" t="s">
        <v>80</v>
      </c>
      <c r="C203" t="s">
        <v>196</v>
      </c>
      <c r="D203">
        <v>132</v>
      </c>
      <c r="E203">
        <v>1</v>
      </c>
      <c r="F203">
        <v>1</v>
      </c>
      <c r="G203" t="s">
        <v>60</v>
      </c>
      <c r="H203" t="s">
        <v>61</v>
      </c>
      <c r="I203">
        <v>5.9700000000000003E-2</v>
      </c>
      <c r="J203">
        <v>1.35</v>
      </c>
      <c r="K203">
        <v>20.2</v>
      </c>
      <c r="L203" t="s">
        <v>62</v>
      </c>
      <c r="M203" t="s">
        <v>63</v>
      </c>
      <c r="N203">
        <v>0.20200000000000001</v>
      </c>
      <c r="O203">
        <v>3.78</v>
      </c>
      <c r="P203">
        <v>242</v>
      </c>
      <c r="Q203" s="4"/>
      <c r="R203" s="4">
        <v>1</v>
      </c>
      <c r="S203" s="4">
        <v>2</v>
      </c>
      <c r="T203" s="4" t="s">
        <v>234</v>
      </c>
      <c r="U203" s="4">
        <f t="shared" si="36"/>
        <v>27.291186249999996</v>
      </c>
      <c r="V203" s="4">
        <f>IF(R203=1,U203,(U203-6.8))</f>
        <v>27.291186249999996</v>
      </c>
      <c r="W203" s="4">
        <f>IF(R203=1,U203,(V203*R203))</f>
        <v>27.291186249999996</v>
      </c>
      <c r="X203" s="5"/>
      <c r="Y203" s="5"/>
      <c r="Z203" s="4"/>
      <c r="AA203" s="4"/>
      <c r="AB203" s="5"/>
      <c r="AC203" s="5"/>
      <c r="AD203" s="4">
        <v>1</v>
      </c>
      <c r="AE203" s="4"/>
      <c r="AF203" s="4">
        <f t="shared" si="35"/>
        <v>256.4453331599999</v>
      </c>
      <c r="AG203" s="4">
        <f t="shared" si="39"/>
        <v>256.4453331599999</v>
      </c>
      <c r="AH203" s="4">
        <f t="shared" si="40"/>
        <v>256.4453331599999</v>
      </c>
      <c r="AI203" s="5"/>
      <c r="AJ203" s="5"/>
      <c r="AK203" s="4"/>
      <c r="AL203" s="4"/>
      <c r="AM203" s="5"/>
      <c r="AN203" s="5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 x14ac:dyDescent="0.2">
      <c r="A204" s="1">
        <v>44166</v>
      </c>
      <c r="B204" t="s">
        <v>80</v>
      </c>
      <c r="C204" t="s">
        <v>197</v>
      </c>
      <c r="D204">
        <v>133</v>
      </c>
      <c r="E204">
        <v>1</v>
      </c>
      <c r="F204">
        <v>1</v>
      </c>
      <c r="G204" t="s">
        <v>60</v>
      </c>
      <c r="H204" t="s">
        <v>61</v>
      </c>
      <c r="I204">
        <v>3.5299999999999998E-2</v>
      </c>
      <c r="J204">
        <v>0.81</v>
      </c>
      <c r="K204">
        <v>5.86</v>
      </c>
      <c r="L204" t="s">
        <v>62</v>
      </c>
      <c r="M204" t="s">
        <v>63</v>
      </c>
      <c r="N204">
        <v>0.159</v>
      </c>
      <c r="O204">
        <v>2.82</v>
      </c>
      <c r="P204">
        <v>157</v>
      </c>
      <c r="R204" s="4">
        <v>1</v>
      </c>
      <c r="S204" s="4">
        <v>2</v>
      </c>
      <c r="T204" s="4" t="s">
        <v>234</v>
      </c>
      <c r="U204" s="4">
        <f t="shared" si="36"/>
        <v>11.237375050000002</v>
      </c>
      <c r="V204" s="4">
        <f t="shared" si="37"/>
        <v>11.237375050000002</v>
      </c>
      <c r="W204" s="4">
        <f t="shared" si="38"/>
        <v>11.237375050000002</v>
      </c>
      <c r="X204" s="5"/>
      <c r="Y204" s="5"/>
      <c r="Z204" s="4"/>
      <c r="AA204" s="4"/>
      <c r="AB204" s="5"/>
      <c r="AC204" s="5"/>
      <c r="AD204" s="4">
        <v>1</v>
      </c>
      <c r="AE204" s="4"/>
      <c r="AF204" s="4">
        <f t="shared" si="35"/>
        <v>166.11083075999997</v>
      </c>
      <c r="AG204" s="4">
        <f t="shared" si="39"/>
        <v>166.11083075999997</v>
      </c>
      <c r="AH204" s="4">
        <f t="shared" si="40"/>
        <v>166.11083075999997</v>
      </c>
      <c r="AI204" s="5"/>
      <c r="AJ204" s="5"/>
      <c r="AK204" s="4"/>
      <c r="AL204" s="4"/>
      <c r="AM204" s="5"/>
      <c r="AN204" s="5"/>
      <c r="AO204" s="4"/>
      <c r="AP204" s="4"/>
      <c r="AQ204" s="4"/>
    </row>
    <row r="205" spans="1:70" x14ac:dyDescent="0.2">
      <c r="A205" s="1">
        <v>44166</v>
      </c>
      <c r="B205" t="s">
        <v>80</v>
      </c>
      <c r="C205" t="s">
        <v>198</v>
      </c>
      <c r="D205">
        <v>134</v>
      </c>
      <c r="E205">
        <v>1</v>
      </c>
      <c r="F205">
        <v>1</v>
      </c>
      <c r="G205" t="s">
        <v>60</v>
      </c>
      <c r="H205" t="s">
        <v>61</v>
      </c>
      <c r="I205">
        <v>6.8400000000000002E-2</v>
      </c>
      <c r="J205">
        <v>1.53</v>
      </c>
      <c r="K205">
        <v>25.1</v>
      </c>
      <c r="L205" t="s">
        <v>62</v>
      </c>
      <c r="M205" t="s">
        <v>63</v>
      </c>
      <c r="N205">
        <v>0.374</v>
      </c>
      <c r="O205">
        <v>6.93</v>
      </c>
      <c r="P205">
        <v>520</v>
      </c>
      <c r="R205" s="4">
        <v>1</v>
      </c>
      <c r="S205" s="4">
        <v>2</v>
      </c>
      <c r="T205" s="4" t="s">
        <v>234</v>
      </c>
      <c r="U205" s="4">
        <f t="shared" si="36"/>
        <v>32.690473449999999</v>
      </c>
      <c r="V205" s="4">
        <f t="shared" si="37"/>
        <v>32.690473449999999</v>
      </c>
      <c r="W205" s="4">
        <f t="shared" si="38"/>
        <v>32.690473449999999</v>
      </c>
      <c r="AD205" s="4">
        <v>1</v>
      </c>
      <c r="AE205" s="4"/>
      <c r="AF205" s="4">
        <f t="shared" si="35"/>
        <v>561.39881450999997</v>
      </c>
      <c r="AG205" s="4">
        <f t="shared" si="39"/>
        <v>561.39881450999997</v>
      </c>
      <c r="AH205" s="4">
        <f t="shared" si="40"/>
        <v>561.39881450999997</v>
      </c>
      <c r="AO205" s="4"/>
      <c r="AP205" s="4"/>
      <c r="AQ205" s="4"/>
    </row>
    <row r="206" spans="1:70" x14ac:dyDescent="0.2">
      <c r="A206" s="1">
        <v>44166</v>
      </c>
      <c r="B206" t="s">
        <v>80</v>
      </c>
      <c r="C206" t="s">
        <v>199</v>
      </c>
      <c r="D206">
        <v>135</v>
      </c>
      <c r="E206">
        <v>1</v>
      </c>
      <c r="F206">
        <v>1</v>
      </c>
      <c r="G206" t="s">
        <v>60</v>
      </c>
      <c r="H206" t="s">
        <v>61</v>
      </c>
      <c r="I206">
        <v>3.4799999999999998E-2</v>
      </c>
      <c r="J206">
        <v>0.78600000000000003</v>
      </c>
      <c r="K206">
        <v>5.23</v>
      </c>
      <c r="L206" t="s">
        <v>62</v>
      </c>
      <c r="M206" t="s">
        <v>63</v>
      </c>
      <c r="N206">
        <v>0.13800000000000001</v>
      </c>
      <c r="O206">
        <v>2.56</v>
      </c>
      <c r="P206">
        <v>134</v>
      </c>
      <c r="R206" s="4">
        <v>1</v>
      </c>
      <c r="S206" s="4">
        <v>2</v>
      </c>
      <c r="T206" s="4" t="s">
        <v>234</v>
      </c>
      <c r="U206" s="4">
        <f t="shared" si="36"/>
        <v>10.528887417999998</v>
      </c>
      <c r="V206" s="4">
        <f t="shared" si="37"/>
        <v>10.528887417999998</v>
      </c>
      <c r="W206" s="4">
        <f t="shared" si="38"/>
        <v>10.528887417999998</v>
      </c>
      <c r="AD206" s="4">
        <v>1</v>
      </c>
      <c r="AE206" s="4"/>
      <c r="AF206" s="4">
        <f t="shared" si="35"/>
        <v>141.85455664</v>
      </c>
      <c r="AG206" s="4">
        <f t="shared" si="39"/>
        <v>141.85455664</v>
      </c>
      <c r="AH206" s="4">
        <f t="shared" si="40"/>
        <v>141.85455664</v>
      </c>
      <c r="AO206" s="4"/>
      <c r="AP206" s="4"/>
      <c r="AQ206" s="4"/>
    </row>
    <row r="207" spans="1:70" x14ac:dyDescent="0.2">
      <c r="A207" s="1">
        <v>44166</v>
      </c>
      <c r="B207" t="s">
        <v>80</v>
      </c>
      <c r="C207" t="s">
        <v>200</v>
      </c>
      <c r="D207">
        <v>136</v>
      </c>
      <c r="E207">
        <v>1</v>
      </c>
      <c r="F207">
        <v>1</v>
      </c>
      <c r="G207" t="s">
        <v>60</v>
      </c>
      <c r="H207" t="s">
        <v>61</v>
      </c>
      <c r="I207">
        <v>9.2499999999999999E-2</v>
      </c>
      <c r="J207">
        <v>1.99</v>
      </c>
      <c r="K207">
        <v>37.9</v>
      </c>
      <c r="L207" t="s">
        <v>62</v>
      </c>
      <c r="M207" t="s">
        <v>63</v>
      </c>
      <c r="N207">
        <v>0.22</v>
      </c>
      <c r="O207">
        <v>4.0999999999999996</v>
      </c>
      <c r="P207">
        <v>271</v>
      </c>
      <c r="R207" s="4">
        <v>1</v>
      </c>
      <c r="S207" s="4">
        <v>2</v>
      </c>
      <c r="T207" s="4" t="s">
        <v>234</v>
      </c>
      <c r="U207" s="4">
        <f t="shared" si="36"/>
        <v>46.597727049999996</v>
      </c>
      <c r="V207" s="4">
        <f t="shared" si="37"/>
        <v>46.597727049999996</v>
      </c>
      <c r="W207" s="4">
        <f t="shared" si="38"/>
        <v>46.597727049999996</v>
      </c>
      <c r="AD207" s="4">
        <v>1</v>
      </c>
      <c r="AE207" s="4"/>
      <c r="AF207" s="4">
        <f t="shared" si="35"/>
        <v>286.8271289999999</v>
      </c>
      <c r="AG207" s="4">
        <f t="shared" si="39"/>
        <v>286.8271289999999</v>
      </c>
      <c r="AH207" s="4">
        <f t="shared" si="40"/>
        <v>286.8271289999999</v>
      </c>
      <c r="AO207" s="4"/>
      <c r="AP207" s="4"/>
      <c r="AQ207" s="4"/>
    </row>
    <row r="208" spans="1:70" x14ac:dyDescent="0.2">
      <c r="A208" s="1">
        <v>44166</v>
      </c>
      <c r="B208" t="s">
        <v>80</v>
      </c>
      <c r="C208" t="s">
        <v>201</v>
      </c>
      <c r="D208">
        <v>137</v>
      </c>
      <c r="E208">
        <v>1</v>
      </c>
      <c r="F208">
        <v>1</v>
      </c>
      <c r="G208" t="s">
        <v>60</v>
      </c>
      <c r="H208" t="s">
        <v>61</v>
      </c>
      <c r="I208">
        <v>5.6899999999999999E-2</v>
      </c>
      <c r="J208">
        <v>1.3</v>
      </c>
      <c r="K208">
        <v>18.8</v>
      </c>
      <c r="L208" t="s">
        <v>62</v>
      </c>
      <c r="M208" t="s">
        <v>63</v>
      </c>
      <c r="N208">
        <v>0.16200000000000001</v>
      </c>
      <c r="O208">
        <v>2.99</v>
      </c>
      <c r="P208">
        <v>172</v>
      </c>
      <c r="R208" s="4">
        <v>1</v>
      </c>
      <c r="S208" s="4">
        <v>2</v>
      </c>
      <c r="T208" s="4" t="s">
        <v>234</v>
      </c>
      <c r="U208" s="4">
        <f t="shared" si="36"/>
        <v>25.795645</v>
      </c>
      <c r="V208" s="4">
        <f t="shared" si="37"/>
        <v>25.795645</v>
      </c>
      <c r="W208" s="4">
        <f t="shared" si="38"/>
        <v>25.795645</v>
      </c>
      <c r="Z208" s="7"/>
      <c r="AA208" s="7"/>
      <c r="AD208" s="4">
        <v>1</v>
      </c>
      <c r="AE208" s="4"/>
      <c r="AF208" s="4">
        <f t="shared" si="35"/>
        <v>182.01894099000006</v>
      </c>
      <c r="AG208" s="4">
        <f t="shared" si="39"/>
        <v>182.01894099000006</v>
      </c>
      <c r="AH208" s="4">
        <f t="shared" si="40"/>
        <v>182.01894099000006</v>
      </c>
      <c r="AK208" s="7"/>
      <c r="AL208" s="7"/>
      <c r="AO208" s="4"/>
      <c r="AP208" s="4"/>
      <c r="AQ208" s="4"/>
    </row>
    <row r="209" spans="1:70" x14ac:dyDescent="0.2">
      <c r="A209" s="1">
        <v>44166</v>
      </c>
      <c r="B209" t="s">
        <v>80</v>
      </c>
      <c r="C209" t="s">
        <v>202</v>
      </c>
      <c r="D209">
        <v>138</v>
      </c>
      <c r="E209">
        <v>1</v>
      </c>
      <c r="F209">
        <v>1</v>
      </c>
      <c r="G209" t="s">
        <v>60</v>
      </c>
      <c r="H209" t="s">
        <v>61</v>
      </c>
      <c r="I209">
        <v>4.0099999999999997E-2</v>
      </c>
      <c r="J209">
        <v>0.94</v>
      </c>
      <c r="K209">
        <v>9.27</v>
      </c>
      <c r="L209" t="s">
        <v>62</v>
      </c>
      <c r="M209" t="s">
        <v>63</v>
      </c>
      <c r="N209">
        <v>0.24399999999999999</v>
      </c>
      <c r="O209">
        <v>4.54</v>
      </c>
      <c r="P209">
        <v>310</v>
      </c>
      <c r="R209" s="4">
        <v>1</v>
      </c>
      <c r="S209" s="4">
        <v>2</v>
      </c>
      <c r="T209" s="4" t="s">
        <v>234</v>
      </c>
      <c r="U209" s="4">
        <f t="shared" si="36"/>
        <v>15.082433799999999</v>
      </c>
      <c r="V209" s="4">
        <f t="shared" si="37"/>
        <v>15.082433799999999</v>
      </c>
      <c r="W209" s="4">
        <f t="shared" si="38"/>
        <v>15.082433799999999</v>
      </c>
      <c r="X209" s="5"/>
      <c r="Y209" s="5"/>
      <c r="AB209" s="7"/>
      <c r="AC209" s="7"/>
      <c r="AD209" s="4">
        <v>1</v>
      </c>
      <c r="AE209" s="4"/>
      <c r="AF209" s="4">
        <f t="shared" si="35"/>
        <v>328.82276883999998</v>
      </c>
      <c r="AG209" s="4">
        <f t="shared" si="39"/>
        <v>328.82276883999998</v>
      </c>
      <c r="AH209" s="4">
        <f t="shared" si="40"/>
        <v>328.82276883999998</v>
      </c>
      <c r="AI209" s="5"/>
      <c r="AJ209" s="5"/>
      <c r="AM209" s="7"/>
      <c r="AN209" s="7"/>
      <c r="AO209" s="4"/>
      <c r="AP209" s="4"/>
      <c r="AQ209" s="4"/>
    </row>
    <row r="210" spans="1:70" x14ac:dyDescent="0.2">
      <c r="A210" s="1">
        <v>44166</v>
      </c>
      <c r="B210" t="s">
        <v>80</v>
      </c>
      <c r="C210" t="s">
        <v>203</v>
      </c>
      <c r="D210">
        <v>139</v>
      </c>
      <c r="E210">
        <v>1</v>
      </c>
      <c r="F210">
        <v>1</v>
      </c>
      <c r="G210" t="s">
        <v>60</v>
      </c>
      <c r="H210" t="s">
        <v>61</v>
      </c>
      <c r="I210">
        <v>2.8000000000000001E-2</v>
      </c>
      <c r="J210">
        <v>0.56000000000000005</v>
      </c>
      <c r="K210">
        <v>-0.65400000000000003</v>
      </c>
      <c r="L210" t="s">
        <v>62</v>
      </c>
      <c r="M210" t="s">
        <v>63</v>
      </c>
      <c r="N210">
        <v>0.128</v>
      </c>
      <c r="O210">
        <v>2.41</v>
      </c>
      <c r="P210">
        <v>120</v>
      </c>
      <c r="R210" s="4">
        <v>1</v>
      </c>
      <c r="S210" s="4">
        <v>2</v>
      </c>
      <c r="T210" s="4" t="s">
        <v>234</v>
      </c>
      <c r="U210" s="4">
        <f t="shared" si="36"/>
        <v>3.8782288000000005</v>
      </c>
      <c r="V210" s="4">
        <f t="shared" si="37"/>
        <v>3.8782288000000005</v>
      </c>
      <c r="W210" s="4">
        <f t="shared" si="38"/>
        <v>3.8782288000000005</v>
      </c>
      <c r="X210" s="5"/>
      <c r="Y210" s="5"/>
      <c r="AD210" s="4">
        <v>1</v>
      </c>
      <c r="AE210" s="4"/>
      <c r="AF210" s="4">
        <f t="shared" si="35"/>
        <v>127.90113619000002</v>
      </c>
      <c r="AG210" s="4">
        <f t="shared" si="39"/>
        <v>127.90113619000002</v>
      </c>
      <c r="AH210" s="4">
        <f t="shared" si="40"/>
        <v>127.90113619000002</v>
      </c>
      <c r="AI210" s="5"/>
      <c r="AJ210" s="5"/>
      <c r="AO210" s="4"/>
      <c r="AP210" s="4"/>
      <c r="AQ210" s="4"/>
    </row>
    <row r="211" spans="1:70" x14ac:dyDescent="0.2">
      <c r="A211" s="1">
        <v>44166</v>
      </c>
      <c r="B211" t="s">
        <v>80</v>
      </c>
      <c r="C211" t="s">
        <v>204</v>
      </c>
      <c r="D211">
        <v>140</v>
      </c>
      <c r="E211">
        <v>1</v>
      </c>
      <c r="F211">
        <v>1</v>
      </c>
      <c r="G211" t="s">
        <v>60</v>
      </c>
      <c r="H211" t="s">
        <v>61</v>
      </c>
      <c r="I211">
        <v>6.1499999999999999E-2</v>
      </c>
      <c r="J211">
        <v>1.32</v>
      </c>
      <c r="K211">
        <v>19.399999999999999</v>
      </c>
      <c r="L211" t="s">
        <v>62</v>
      </c>
      <c r="M211" t="s">
        <v>63</v>
      </c>
      <c r="N211">
        <v>0.33500000000000002</v>
      </c>
      <c r="O211">
        <v>6.19</v>
      </c>
      <c r="P211">
        <v>455</v>
      </c>
      <c r="R211" s="4">
        <v>1</v>
      </c>
      <c r="S211" s="4">
        <v>2</v>
      </c>
      <c r="T211" s="4" t="s">
        <v>234</v>
      </c>
      <c r="U211" s="4">
        <f t="shared" si="36"/>
        <v>26.393639199999996</v>
      </c>
      <c r="V211" s="4">
        <f t="shared" si="37"/>
        <v>26.393639199999996</v>
      </c>
      <c r="W211" s="4">
        <f t="shared" si="38"/>
        <v>26.393639199999996</v>
      </c>
      <c r="X211" s="5"/>
      <c r="Y211" s="5"/>
      <c r="Z211" s="7"/>
      <c r="AA211" s="7"/>
      <c r="AB211" s="4"/>
      <c r="AC211" s="4"/>
      <c r="AD211" s="4">
        <v>1</v>
      </c>
      <c r="AE211" s="4"/>
      <c r="AF211" s="4">
        <f t="shared" si="35"/>
        <v>488.58208339000009</v>
      </c>
      <c r="AG211" s="4">
        <f t="shared" si="39"/>
        <v>488.58208339000009</v>
      </c>
      <c r="AH211" s="4">
        <f t="shared" si="40"/>
        <v>488.58208339000009</v>
      </c>
      <c r="AI211" s="5"/>
      <c r="AJ211" s="5"/>
      <c r="AK211" s="7"/>
      <c r="AL211" s="7"/>
      <c r="AM211" s="4"/>
      <c r="AN211" s="4"/>
      <c r="AO211" s="4"/>
      <c r="AP211" s="4"/>
      <c r="AQ211" s="4"/>
    </row>
    <row r="212" spans="1:70" x14ac:dyDescent="0.2">
      <c r="A212" s="1">
        <v>44166</v>
      </c>
      <c r="B212" t="s">
        <v>80</v>
      </c>
      <c r="C212" t="s">
        <v>205</v>
      </c>
      <c r="D212">
        <v>141</v>
      </c>
      <c r="E212">
        <v>1</v>
      </c>
      <c r="F212">
        <v>1</v>
      </c>
      <c r="G212" t="s">
        <v>60</v>
      </c>
      <c r="H212" t="s">
        <v>61</v>
      </c>
      <c r="I212">
        <v>3.6400000000000002E-2</v>
      </c>
      <c r="J212">
        <v>0.80400000000000005</v>
      </c>
      <c r="K212">
        <v>5.69</v>
      </c>
      <c r="L212" t="s">
        <v>62</v>
      </c>
      <c r="M212" t="s">
        <v>63</v>
      </c>
      <c r="N212">
        <v>0.188</v>
      </c>
      <c r="O212">
        <v>3.46</v>
      </c>
      <c r="P212">
        <v>214</v>
      </c>
      <c r="R212" s="4">
        <v>1</v>
      </c>
      <c r="S212" s="4">
        <v>2</v>
      </c>
      <c r="T212" s="4" t="s">
        <v>234</v>
      </c>
      <c r="U212" s="4">
        <f t="shared" si="36"/>
        <v>11.060213127999999</v>
      </c>
      <c r="V212" s="4">
        <f t="shared" si="37"/>
        <v>11.060213127999999</v>
      </c>
      <c r="W212" s="4">
        <f t="shared" si="38"/>
        <v>11.060213127999999</v>
      </c>
      <c r="X212" s="5"/>
      <c r="Y212" s="5"/>
      <c r="Z212" s="7">
        <f>ABS(100*ABS(W212-W206)/AVERAGE(W212,W206))</f>
        <v>4.9221662465085352</v>
      </c>
      <c r="AA212" s="7" t="str">
        <f>IF(W212&gt;10, (IF((AND(Z212&gt;=0,Z212&lt;=20)=TRUE),"PASS","FAIL")),(IF((AND(Z212&gt;=0,Z212&lt;=50)=TRUE),"PASS","FAIL")))</f>
        <v>PASS</v>
      </c>
      <c r="AB212" s="7"/>
      <c r="AC212" s="7"/>
      <c r="AD212" s="4">
        <v>1</v>
      </c>
      <c r="AE212" s="4"/>
      <c r="AF212" s="4">
        <f t="shared" si="35"/>
        <v>226.19868483999997</v>
      </c>
      <c r="AG212" s="4">
        <f t="shared" si="39"/>
        <v>226.19868483999997</v>
      </c>
      <c r="AH212" s="4">
        <f t="shared" si="40"/>
        <v>226.19868483999997</v>
      </c>
      <c r="AI212" s="5"/>
      <c r="AJ212" s="5"/>
      <c r="AK212" s="7">
        <f>ABS(100*ABS(AH212-AH206)/AVERAGE(AH212,AH206))</f>
        <v>45.832569147245636</v>
      </c>
      <c r="AL212" s="7" t="str">
        <f>IF(AH212&gt;10, (IF((AND(AK212&gt;=0,AK212&lt;=20)=TRUE),"PASS","FAIL")),(IF((AND(AK212&gt;=0,AK212&lt;=50)=TRUE),"PASS","FAIL")))</f>
        <v>FAIL</v>
      </c>
      <c r="AM212" s="7"/>
      <c r="AN212" s="7"/>
      <c r="AO212" s="4"/>
      <c r="AP212" s="4"/>
      <c r="AQ212" s="4"/>
    </row>
    <row r="213" spans="1:70" x14ac:dyDescent="0.2">
      <c r="A213" s="1">
        <v>44166</v>
      </c>
      <c r="B213" t="s">
        <v>80</v>
      </c>
      <c r="C213" t="s">
        <v>206</v>
      </c>
      <c r="D213">
        <v>142</v>
      </c>
      <c r="E213">
        <v>1</v>
      </c>
      <c r="F213">
        <v>1</v>
      </c>
      <c r="G213" t="s">
        <v>60</v>
      </c>
      <c r="H213" t="s">
        <v>61</v>
      </c>
      <c r="I213">
        <v>0.108</v>
      </c>
      <c r="J213">
        <v>2.25</v>
      </c>
      <c r="K213">
        <v>45.2</v>
      </c>
      <c r="L213" t="s">
        <v>62</v>
      </c>
      <c r="M213" t="s">
        <v>63</v>
      </c>
      <c r="N213">
        <v>0.46200000000000002</v>
      </c>
      <c r="O213">
        <v>8.49</v>
      </c>
      <c r="P213">
        <v>656</v>
      </c>
      <c r="R213" s="4">
        <v>1</v>
      </c>
      <c r="S213" s="4">
        <v>2</v>
      </c>
      <c r="T213" s="4" t="s">
        <v>234</v>
      </c>
      <c r="U213" s="4">
        <f t="shared" si="36"/>
        <v>54.527706250000001</v>
      </c>
      <c r="V213" s="4">
        <f t="shared" si="37"/>
        <v>54.527706250000001</v>
      </c>
      <c r="W213" s="4">
        <f t="shared" si="38"/>
        <v>54.527706250000001</v>
      </c>
      <c r="X213" s="5"/>
      <c r="Y213" s="5"/>
      <c r="Z213" s="7"/>
      <c r="AA213" s="7"/>
      <c r="AB213" s="7">
        <f>100*((W213*10250)-(W211*10000))/(1000*250)</f>
        <v>117.98903882500005</v>
      </c>
      <c r="AC213" s="7" t="str">
        <f>IF(W213&gt;30, (IF((AND(AB213&gt;=80,AB213&lt;=120)=TRUE),"PASS","FAIL")),(IF((AND(AB213&gt;=50,AB213&lt;=150)=TRUE),"PASS","FAIL")))</f>
        <v>PASS</v>
      </c>
      <c r="AD213" s="4">
        <v>1</v>
      </c>
      <c r="AE213" s="4"/>
      <c r="AF213" s="4">
        <f t="shared" si="35"/>
        <v>717.27207698999996</v>
      </c>
      <c r="AG213" s="4">
        <f t="shared" si="39"/>
        <v>717.27207698999996</v>
      </c>
      <c r="AH213" s="4">
        <f t="shared" si="40"/>
        <v>717.27207698999996</v>
      </c>
      <c r="AI213" s="5"/>
      <c r="AJ213" s="5"/>
      <c r="AK213" s="7"/>
      <c r="AL213" s="7"/>
      <c r="AM213" s="7">
        <f>100*((AH213*10250)-(AH211*10000))/(10000*250)</f>
        <v>98.648718209899968</v>
      </c>
      <c r="AN213" s="7" t="str">
        <f>IF(AH213&gt;30, (IF((AND(AM213&gt;=80,AM213&lt;=120)=TRUE),"PASS","FAIL")),(IF((AND(AM213&gt;=50,AM213&lt;=150)=TRUE),"PASS","FAIL")))</f>
        <v>PASS</v>
      </c>
      <c r="AO213" s="4"/>
      <c r="AP213" s="4"/>
      <c r="AQ213" s="4"/>
    </row>
    <row r="214" spans="1:70" x14ac:dyDescent="0.2">
      <c r="A214" s="1">
        <v>44166</v>
      </c>
      <c r="B214" t="s">
        <v>80</v>
      </c>
      <c r="C214" t="s">
        <v>52</v>
      </c>
      <c r="D214">
        <v>7</v>
      </c>
      <c r="E214">
        <v>1</v>
      </c>
      <c r="F214">
        <v>1</v>
      </c>
      <c r="G214" t="s">
        <v>60</v>
      </c>
      <c r="H214" t="s">
        <v>61</v>
      </c>
      <c r="I214">
        <v>4.9500000000000002E-2</v>
      </c>
      <c r="J214">
        <v>1.08</v>
      </c>
      <c r="K214">
        <v>13</v>
      </c>
      <c r="L214" t="s">
        <v>62</v>
      </c>
      <c r="M214" t="s">
        <v>63</v>
      </c>
      <c r="N214">
        <v>0.17299999999999999</v>
      </c>
      <c r="O214">
        <v>3.2</v>
      </c>
      <c r="P214">
        <v>191</v>
      </c>
      <c r="R214" s="4">
        <v>1</v>
      </c>
      <c r="S214" s="4">
        <v>2</v>
      </c>
      <c r="T214" s="4" t="s">
        <v>234</v>
      </c>
      <c r="U214" s="4">
        <f t="shared" si="36"/>
        <v>19.237271200000002</v>
      </c>
      <c r="V214" s="4">
        <f t="shared" si="37"/>
        <v>19.237271200000002</v>
      </c>
      <c r="W214" s="4">
        <f t="shared" si="38"/>
        <v>19.237271200000002</v>
      </c>
      <c r="X214" s="5">
        <f>100*(W214-25)/25</f>
        <v>-23.050915199999992</v>
      </c>
      <c r="Y214" s="5" t="str">
        <f>IF((ABS(X214))&lt;=20,"PASS","FAIL")</f>
        <v>FAIL</v>
      </c>
      <c r="Z214" s="7"/>
      <c r="AA214" s="7"/>
      <c r="AB214" s="7"/>
      <c r="AC214" s="7"/>
      <c r="AD214" s="4">
        <v>1</v>
      </c>
      <c r="AE214" s="4"/>
      <c r="AF214" s="4">
        <f t="shared" si="35"/>
        <v>201.72279600000005</v>
      </c>
      <c r="AG214" s="4">
        <f t="shared" si="39"/>
        <v>201.72279600000005</v>
      </c>
      <c r="AH214" s="4">
        <f t="shared" si="40"/>
        <v>201.72279600000005</v>
      </c>
      <c r="AI214" s="5">
        <f>100*(AH214-250)/250</f>
        <v>-19.310881599999984</v>
      </c>
      <c r="AJ214" s="5" t="str">
        <f>IF((ABS(AI214))&lt;=20,"PASS","FAIL")</f>
        <v>PASS</v>
      </c>
      <c r="AK214" s="7"/>
      <c r="AL214" s="7"/>
      <c r="AM214" s="7"/>
      <c r="AN214" s="7"/>
      <c r="AO214" s="4"/>
      <c r="AP214" s="4"/>
      <c r="AQ214" s="4"/>
    </row>
    <row r="215" spans="1:70" x14ac:dyDescent="0.2">
      <c r="A215" s="1">
        <v>44166</v>
      </c>
      <c r="B215" t="s">
        <v>80</v>
      </c>
      <c r="C215" t="s">
        <v>109</v>
      </c>
      <c r="D215" t="s">
        <v>12</v>
      </c>
      <c r="E215">
        <v>1</v>
      </c>
      <c r="F215">
        <v>1</v>
      </c>
      <c r="G215" t="s">
        <v>60</v>
      </c>
      <c r="H215" t="s">
        <v>61</v>
      </c>
      <c r="I215">
        <v>0.11700000000000001</v>
      </c>
      <c r="J215">
        <v>1.44</v>
      </c>
      <c r="K215">
        <v>22.6</v>
      </c>
      <c r="L215" t="s">
        <v>62</v>
      </c>
      <c r="M215" t="s">
        <v>63</v>
      </c>
      <c r="N215">
        <v>1.37</v>
      </c>
      <c r="O215">
        <v>23.6</v>
      </c>
      <c r="P215">
        <v>1910</v>
      </c>
      <c r="Q215" s="4">
        <f>100*O216/O215</f>
        <v>64.406779661016941</v>
      </c>
      <c r="R215" s="4">
        <v>1</v>
      </c>
      <c r="S215" s="4">
        <v>2</v>
      </c>
      <c r="T215" s="4" t="s">
        <v>234</v>
      </c>
      <c r="U215" s="4">
        <f t="shared" si="36"/>
        <v>29.987828799999996</v>
      </c>
      <c r="V215" s="4">
        <f t="shared" si="37"/>
        <v>29.987828799999996</v>
      </c>
      <c r="W215" s="4">
        <f t="shared" si="38"/>
        <v>29.987828799999996</v>
      </c>
      <c r="X215" s="4"/>
      <c r="Y215" s="4"/>
      <c r="Z215" s="4"/>
      <c r="AA215" s="4"/>
      <c r="AB215" s="5"/>
      <c r="AC215" s="5"/>
      <c r="AD215" s="4">
        <v>1</v>
      </c>
      <c r="AE215" s="4"/>
      <c r="AF215" s="4">
        <f t="shared" si="35"/>
        <v>2393.2625640000001</v>
      </c>
      <c r="AG215" s="4">
        <f t="shared" si="39"/>
        <v>2393.2625640000001</v>
      </c>
      <c r="AH215" s="4">
        <f t="shared" si="40"/>
        <v>2393.2625640000001</v>
      </c>
      <c r="AI215" s="4"/>
      <c r="AJ215" s="4"/>
      <c r="AK215" s="4"/>
      <c r="AL215" s="4"/>
      <c r="AM215" s="5"/>
      <c r="AN215" s="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x14ac:dyDescent="0.2">
      <c r="A216" s="1">
        <v>44166</v>
      </c>
      <c r="B216" t="s">
        <v>80</v>
      </c>
      <c r="C216" t="s">
        <v>110</v>
      </c>
      <c r="D216" t="s">
        <v>13</v>
      </c>
      <c r="E216">
        <v>1</v>
      </c>
      <c r="F216">
        <v>1</v>
      </c>
      <c r="G216" t="s">
        <v>60</v>
      </c>
      <c r="H216" t="s">
        <v>61</v>
      </c>
      <c r="I216">
        <v>2.85</v>
      </c>
      <c r="J216">
        <v>50</v>
      </c>
      <c r="K216">
        <v>2980</v>
      </c>
      <c r="L216" t="s">
        <v>62</v>
      </c>
      <c r="M216" t="s">
        <v>63</v>
      </c>
      <c r="N216">
        <v>0.82899999999999996</v>
      </c>
      <c r="O216">
        <v>15.2</v>
      </c>
      <c r="P216">
        <v>1230</v>
      </c>
      <c r="Q216" s="4"/>
      <c r="R216" s="4">
        <v>1</v>
      </c>
      <c r="S216" s="4">
        <v>2</v>
      </c>
      <c r="T216" s="4" t="s">
        <v>234</v>
      </c>
      <c r="U216" s="4">
        <f t="shared" si="36"/>
        <v>2360.2617999999998</v>
      </c>
      <c r="V216" s="4">
        <f t="shared" ref="V216:V225" si="41">IF(R216=1,U216,(U216-6.8))</f>
        <v>2360.2617999999998</v>
      </c>
      <c r="W216" s="4">
        <f t="shared" ref="W216:W225" si="42">IF(R216=1,U216,(V216*R216))</f>
        <v>2360.2617999999998</v>
      </c>
      <c r="X216" s="5"/>
      <c r="Y216" s="5"/>
      <c r="Z216" s="4"/>
      <c r="AA216" s="4"/>
      <c r="AB216" s="5"/>
      <c r="AC216" s="5"/>
      <c r="AD216" s="4">
        <v>1</v>
      </c>
      <c r="AE216" s="4"/>
      <c r="AF216" s="4">
        <f t="shared" si="35"/>
        <v>1424.3459159999998</v>
      </c>
      <c r="AG216" s="4">
        <f t="shared" si="39"/>
        <v>1424.3459159999998</v>
      </c>
      <c r="AH216" s="4">
        <f t="shared" si="40"/>
        <v>1424.3459159999998</v>
      </c>
      <c r="AI216" s="5"/>
      <c r="AJ216" s="5"/>
      <c r="AK216" s="4"/>
      <c r="AL216" s="4"/>
      <c r="AM216" s="5"/>
      <c r="AN216" s="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x14ac:dyDescent="0.2">
      <c r="A217" s="1">
        <v>44166</v>
      </c>
      <c r="B217" t="s">
        <v>80</v>
      </c>
      <c r="C217" t="s">
        <v>96</v>
      </c>
      <c r="D217" t="s">
        <v>14</v>
      </c>
      <c r="E217">
        <v>1</v>
      </c>
      <c r="F217">
        <v>1</v>
      </c>
      <c r="G217" t="s">
        <v>60</v>
      </c>
      <c r="H217" t="s">
        <v>61</v>
      </c>
      <c r="I217">
        <v>1.52E-2</v>
      </c>
      <c r="J217">
        <v>0.20499999999999999</v>
      </c>
      <c r="K217">
        <v>-9.77</v>
      </c>
      <c r="L217" t="s">
        <v>62</v>
      </c>
      <c r="M217" t="s">
        <v>63</v>
      </c>
      <c r="N217">
        <v>-1.0699999999999999E-2</v>
      </c>
      <c r="O217">
        <v>-0.124</v>
      </c>
      <c r="P217">
        <v>-108</v>
      </c>
      <c r="Q217" s="4"/>
      <c r="R217" s="4">
        <v>1</v>
      </c>
      <c r="S217" s="4">
        <v>2</v>
      </c>
      <c r="T217" s="4" t="s">
        <v>234</v>
      </c>
      <c r="U217" s="4">
        <f t="shared" si="36"/>
        <v>-6.4921847375000006</v>
      </c>
      <c r="V217" s="4">
        <f t="shared" si="41"/>
        <v>-6.4921847375000006</v>
      </c>
      <c r="W217" s="4">
        <f t="shared" si="42"/>
        <v>-6.4921847375000006</v>
      </c>
      <c r="X217" s="5"/>
      <c r="Y217" s="5"/>
      <c r="Z217" s="4"/>
      <c r="AA217" s="4"/>
      <c r="AB217" s="5"/>
      <c r="AC217" s="5"/>
      <c r="AD217" s="4">
        <v>1</v>
      </c>
      <c r="AE217" s="4"/>
      <c r="AF217" s="4">
        <f t="shared" si="35"/>
        <v>-103.3304977776</v>
      </c>
      <c r="AG217" s="4">
        <f t="shared" ref="AG217:AG225" si="43">IF(R217=1,AF217,(AF217-379))</f>
        <v>-103.3304977776</v>
      </c>
      <c r="AH217" s="4">
        <f t="shared" ref="AH217:AH225" si="44">IF(R217=1,AF217,(AG217*R217))</f>
        <v>-103.3304977776</v>
      </c>
      <c r="AI217" s="5"/>
      <c r="AJ217" s="5"/>
      <c r="AK217" s="4"/>
      <c r="AL217" s="4"/>
      <c r="AM217" s="5"/>
      <c r="AN217" s="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x14ac:dyDescent="0.2">
      <c r="A218" s="1">
        <v>44166</v>
      </c>
      <c r="B218" t="s">
        <v>80</v>
      </c>
      <c r="C218" t="s">
        <v>207</v>
      </c>
      <c r="D218">
        <v>143</v>
      </c>
      <c r="E218">
        <v>1</v>
      </c>
      <c r="F218">
        <v>1</v>
      </c>
      <c r="G218" t="s">
        <v>60</v>
      </c>
      <c r="H218" t="s">
        <v>61</v>
      </c>
      <c r="I218">
        <v>3.85E-2</v>
      </c>
      <c r="J218">
        <v>0.93100000000000005</v>
      </c>
      <c r="K218">
        <v>9.0399999999999991</v>
      </c>
      <c r="L218" t="s">
        <v>62</v>
      </c>
      <c r="M218" t="s">
        <v>63</v>
      </c>
      <c r="N218">
        <v>0.16300000000000001</v>
      </c>
      <c r="O218">
        <v>3.06</v>
      </c>
      <c r="P218">
        <v>179</v>
      </c>
      <c r="Q218" s="4"/>
      <c r="R218" s="4">
        <v>1</v>
      </c>
      <c r="S218" s="4">
        <v>2</v>
      </c>
      <c r="T218" s="4" t="s">
        <v>234</v>
      </c>
      <c r="U218" s="4">
        <f t="shared" si="36"/>
        <v>14.815833950499998</v>
      </c>
      <c r="V218" s="4">
        <f t="shared" si="41"/>
        <v>14.815833950499998</v>
      </c>
      <c r="W218" s="4">
        <f t="shared" si="42"/>
        <v>14.815833950499998</v>
      </c>
      <c r="X218" s="5"/>
      <c r="Y218" s="5"/>
      <c r="Z218" s="4"/>
      <c r="AA218" s="4"/>
      <c r="AB218" s="5"/>
      <c r="AC218" s="5"/>
      <c r="AD218" s="4">
        <v>1</v>
      </c>
      <c r="AE218" s="4"/>
      <c r="AF218" s="4">
        <f t="shared" si="35"/>
        <v>188.58042563999996</v>
      </c>
      <c r="AG218" s="4">
        <f t="shared" si="43"/>
        <v>188.58042563999996</v>
      </c>
      <c r="AH218" s="4">
        <f t="shared" si="44"/>
        <v>188.58042563999996</v>
      </c>
      <c r="AI218" s="5"/>
      <c r="AJ218" s="5"/>
      <c r="AK218" s="4"/>
      <c r="AL218" s="4"/>
      <c r="AM218" s="5"/>
      <c r="AN218" s="5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x14ac:dyDescent="0.2">
      <c r="A219" s="1">
        <v>44166</v>
      </c>
      <c r="B219" t="s">
        <v>80</v>
      </c>
      <c r="C219" t="s">
        <v>208</v>
      </c>
      <c r="D219">
        <v>144</v>
      </c>
      <c r="E219">
        <v>1</v>
      </c>
      <c r="F219">
        <v>1</v>
      </c>
      <c r="G219" t="s">
        <v>60</v>
      </c>
      <c r="H219" t="s">
        <v>61</v>
      </c>
      <c r="I219">
        <v>4.48E-2</v>
      </c>
      <c r="J219">
        <v>1.01</v>
      </c>
      <c r="K219">
        <v>11.3</v>
      </c>
      <c r="L219" t="s">
        <v>62</v>
      </c>
      <c r="M219" t="s">
        <v>63</v>
      </c>
      <c r="N219">
        <v>0.16400000000000001</v>
      </c>
      <c r="O219">
        <v>3.08</v>
      </c>
      <c r="P219">
        <v>180</v>
      </c>
      <c r="Q219" s="4"/>
      <c r="R219" s="4">
        <v>1</v>
      </c>
      <c r="S219" s="4">
        <v>2</v>
      </c>
      <c r="T219" s="4" t="s">
        <v>234</v>
      </c>
      <c r="U219" s="4">
        <f t="shared" si="36"/>
        <v>17.158037049999997</v>
      </c>
      <c r="V219" s="4">
        <f t="shared" si="41"/>
        <v>17.158037049999997</v>
      </c>
      <c r="W219" s="4">
        <f t="shared" si="42"/>
        <v>17.158037049999997</v>
      </c>
      <c r="X219" s="5"/>
      <c r="Y219" s="5"/>
      <c r="Z219" s="4"/>
      <c r="AA219" s="4"/>
      <c r="AB219" s="5"/>
      <c r="AC219" s="5"/>
      <c r="AD219" s="4">
        <v>1</v>
      </c>
      <c r="AE219" s="4"/>
      <c r="AF219" s="4">
        <f t="shared" si="35"/>
        <v>190.45632335999997</v>
      </c>
      <c r="AG219" s="4">
        <f t="shared" si="43"/>
        <v>190.45632335999997</v>
      </c>
      <c r="AH219" s="4">
        <f t="shared" si="44"/>
        <v>190.45632335999997</v>
      </c>
      <c r="AI219" s="5"/>
      <c r="AJ219" s="5"/>
      <c r="AK219" s="4"/>
      <c r="AL219" s="4"/>
      <c r="AM219" s="5"/>
      <c r="AN219" s="5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x14ac:dyDescent="0.2">
      <c r="A220" s="1">
        <v>44166</v>
      </c>
      <c r="B220" t="s">
        <v>80</v>
      </c>
      <c r="C220" t="s">
        <v>209</v>
      </c>
      <c r="D220">
        <v>145</v>
      </c>
      <c r="E220">
        <v>1</v>
      </c>
      <c r="F220">
        <v>1</v>
      </c>
      <c r="G220" t="s">
        <v>60</v>
      </c>
      <c r="H220" t="s">
        <v>61</v>
      </c>
      <c r="I220">
        <v>0.109</v>
      </c>
      <c r="J220">
        <v>2.27</v>
      </c>
      <c r="K220">
        <v>45.6</v>
      </c>
      <c r="L220" t="s">
        <v>62</v>
      </c>
      <c r="M220" t="s">
        <v>63</v>
      </c>
      <c r="N220">
        <v>0.17299999999999999</v>
      </c>
      <c r="O220">
        <v>3.25</v>
      </c>
      <c r="P220">
        <v>195</v>
      </c>
      <c r="Q220" s="4"/>
      <c r="R220" s="4">
        <v>1</v>
      </c>
      <c r="S220" s="4">
        <v>2</v>
      </c>
      <c r="T220" s="4" t="s">
        <v>234</v>
      </c>
      <c r="U220" s="4">
        <f t="shared" si="36"/>
        <v>55.139779449999999</v>
      </c>
      <c r="V220" s="4">
        <f t="shared" si="41"/>
        <v>55.139779449999999</v>
      </c>
      <c r="W220" s="4">
        <f t="shared" si="42"/>
        <v>55.139779449999999</v>
      </c>
      <c r="X220" s="5"/>
      <c r="Y220" s="5"/>
      <c r="Z220" s="4"/>
      <c r="AA220" s="4"/>
      <c r="AB220" s="5"/>
      <c r="AC220" s="5"/>
      <c r="AD220" s="4">
        <v>1</v>
      </c>
      <c r="AE220" s="4"/>
      <c r="AF220" s="4">
        <f t="shared" si="35"/>
        <v>206.42276875000002</v>
      </c>
      <c r="AG220" s="4">
        <f t="shared" si="43"/>
        <v>206.42276875000002</v>
      </c>
      <c r="AH220" s="4">
        <f t="shared" si="44"/>
        <v>206.42276875000002</v>
      </c>
      <c r="AI220" s="5"/>
      <c r="AJ220" s="5"/>
      <c r="AK220" s="4"/>
      <c r="AL220" s="4"/>
      <c r="AM220" s="5"/>
      <c r="AN220" s="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x14ac:dyDescent="0.2">
      <c r="A221" s="1">
        <v>44166</v>
      </c>
      <c r="B221" t="s">
        <v>80</v>
      </c>
      <c r="C221" t="s">
        <v>210</v>
      </c>
      <c r="D221">
        <v>146</v>
      </c>
      <c r="E221">
        <v>1</v>
      </c>
      <c r="F221">
        <v>1</v>
      </c>
      <c r="G221" t="s">
        <v>60</v>
      </c>
      <c r="H221" t="s">
        <v>61</v>
      </c>
      <c r="I221">
        <v>3.04E-2</v>
      </c>
      <c r="J221">
        <v>0.59799999999999998</v>
      </c>
      <c r="K221">
        <v>0.32700000000000001</v>
      </c>
      <c r="L221" t="s">
        <v>62</v>
      </c>
      <c r="M221" t="s">
        <v>63</v>
      </c>
      <c r="N221">
        <v>0.185</v>
      </c>
      <c r="O221">
        <v>3.45</v>
      </c>
      <c r="P221">
        <v>213</v>
      </c>
      <c r="Q221" s="4"/>
      <c r="R221" s="4">
        <v>1</v>
      </c>
      <c r="S221" s="4">
        <v>2</v>
      </c>
      <c r="T221" s="4" t="s">
        <v>234</v>
      </c>
      <c r="U221" s="4">
        <f t="shared" si="36"/>
        <v>4.9938342819999999</v>
      </c>
      <c r="V221" s="4">
        <f t="shared" si="41"/>
        <v>4.9938342819999999</v>
      </c>
      <c r="W221" s="4">
        <f t="shared" si="42"/>
        <v>4.9938342819999999</v>
      </c>
      <c r="X221" s="5"/>
      <c r="Y221" s="5"/>
      <c r="Z221" s="4"/>
      <c r="AA221" s="4"/>
      <c r="AB221" s="5"/>
      <c r="AC221" s="5"/>
      <c r="AD221" s="4">
        <v>1</v>
      </c>
      <c r="AE221" s="4"/>
      <c r="AF221" s="4">
        <f t="shared" si="35"/>
        <v>225.25565474999999</v>
      </c>
      <c r="AG221" s="4">
        <f t="shared" si="43"/>
        <v>225.25565474999999</v>
      </c>
      <c r="AH221" s="4">
        <f t="shared" si="44"/>
        <v>225.25565474999999</v>
      </c>
      <c r="AI221" s="5"/>
      <c r="AJ221" s="5"/>
      <c r="AK221" s="4"/>
      <c r="AL221" s="4"/>
      <c r="AM221" s="5"/>
      <c r="AN221" s="5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 x14ac:dyDescent="0.2">
      <c r="A222" s="1">
        <v>44166</v>
      </c>
      <c r="B222" t="s">
        <v>80</v>
      </c>
      <c r="C222" t="s">
        <v>211</v>
      </c>
      <c r="D222">
        <v>147</v>
      </c>
      <c r="E222">
        <v>1</v>
      </c>
      <c r="F222">
        <v>1</v>
      </c>
      <c r="G222" t="s">
        <v>60</v>
      </c>
      <c r="H222" t="s">
        <v>61</v>
      </c>
      <c r="I222">
        <v>5.7200000000000001E-2</v>
      </c>
      <c r="J222">
        <v>1.35</v>
      </c>
      <c r="K222">
        <v>20.399999999999999</v>
      </c>
      <c r="L222" t="s">
        <v>62</v>
      </c>
      <c r="M222" t="s">
        <v>63</v>
      </c>
      <c r="N222">
        <v>0.20499999999999999</v>
      </c>
      <c r="O222">
        <v>3.77</v>
      </c>
      <c r="P222">
        <v>241</v>
      </c>
      <c r="Q222" s="4"/>
      <c r="R222" s="4">
        <v>1</v>
      </c>
      <c r="S222" s="4">
        <v>2</v>
      </c>
      <c r="T222" s="4" t="s">
        <v>234</v>
      </c>
      <c r="U222" s="4">
        <f t="shared" si="36"/>
        <v>27.291186249999996</v>
      </c>
      <c r="V222" s="4">
        <f t="shared" si="41"/>
        <v>27.291186249999996</v>
      </c>
      <c r="W222" s="4">
        <f t="shared" si="42"/>
        <v>27.291186249999996</v>
      </c>
      <c r="X222" s="5"/>
      <c r="Y222" s="5"/>
      <c r="Z222" s="4"/>
      <c r="AA222" s="4"/>
      <c r="AB222" s="5"/>
      <c r="AC222" s="5"/>
      <c r="AD222" s="4">
        <v>1</v>
      </c>
      <c r="AE222" s="4"/>
      <c r="AF222" s="4">
        <f t="shared" si="35"/>
        <v>255.49807970999998</v>
      </c>
      <c r="AG222" s="4">
        <f t="shared" si="43"/>
        <v>255.49807970999998</v>
      </c>
      <c r="AH222" s="4">
        <f t="shared" si="44"/>
        <v>255.49807970999998</v>
      </c>
      <c r="AI222" s="5"/>
      <c r="AJ222" s="5"/>
      <c r="AK222" s="4"/>
      <c r="AL222" s="4"/>
      <c r="AM222" s="5"/>
      <c r="AN222" s="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 x14ac:dyDescent="0.2">
      <c r="A223" s="1">
        <v>44166</v>
      </c>
      <c r="B223" t="s">
        <v>80</v>
      </c>
      <c r="C223" t="s">
        <v>212</v>
      </c>
      <c r="D223">
        <v>148</v>
      </c>
      <c r="E223">
        <v>1</v>
      </c>
      <c r="F223">
        <v>1</v>
      </c>
      <c r="G223" t="s">
        <v>60</v>
      </c>
      <c r="H223" t="s">
        <v>61</v>
      </c>
      <c r="I223">
        <v>7.4200000000000002E-2</v>
      </c>
      <c r="J223">
        <v>1.65</v>
      </c>
      <c r="K223">
        <v>28.4</v>
      </c>
      <c r="L223" t="s">
        <v>62</v>
      </c>
      <c r="M223" t="s">
        <v>63</v>
      </c>
      <c r="N223">
        <v>0.42</v>
      </c>
      <c r="O223">
        <v>7.81</v>
      </c>
      <c r="P223">
        <v>596</v>
      </c>
      <c r="Q223" s="4"/>
      <c r="R223" s="4">
        <v>1</v>
      </c>
      <c r="S223" s="4">
        <v>2</v>
      </c>
      <c r="T223" s="4" t="s">
        <v>234</v>
      </c>
      <c r="U223" s="4">
        <f t="shared" si="36"/>
        <v>36.303336249999987</v>
      </c>
      <c r="V223" s="4">
        <f t="shared" si="41"/>
        <v>36.303336249999987</v>
      </c>
      <c r="W223" s="4">
        <f t="shared" si="42"/>
        <v>36.303336249999987</v>
      </c>
      <c r="X223" s="5"/>
      <c r="Y223" s="5"/>
      <c r="Z223" s="4"/>
      <c r="AA223" s="4"/>
      <c r="AB223" s="5"/>
      <c r="AC223" s="5"/>
      <c r="AD223" s="4">
        <v>1</v>
      </c>
      <c r="AE223" s="4"/>
      <c r="AF223" s="4">
        <f t="shared" si="35"/>
        <v>648.93243739000002</v>
      </c>
      <c r="AG223" s="4">
        <f t="shared" si="43"/>
        <v>648.93243739000002</v>
      </c>
      <c r="AH223" s="4">
        <f t="shared" si="44"/>
        <v>648.93243739000002</v>
      </c>
      <c r="AI223" s="5"/>
      <c r="AJ223" s="5"/>
      <c r="AK223" s="4"/>
      <c r="AL223" s="4"/>
      <c r="AM223" s="5"/>
      <c r="AN223" s="5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 x14ac:dyDescent="0.2">
      <c r="A224" s="1">
        <v>44166</v>
      </c>
      <c r="B224" t="s">
        <v>80</v>
      </c>
      <c r="C224" t="s">
        <v>213</v>
      </c>
      <c r="D224">
        <v>149</v>
      </c>
      <c r="E224">
        <v>1</v>
      </c>
      <c r="F224">
        <v>1</v>
      </c>
      <c r="G224" t="s">
        <v>60</v>
      </c>
      <c r="H224" t="s">
        <v>61</v>
      </c>
      <c r="I224">
        <v>4.2000000000000003E-2</v>
      </c>
      <c r="J224">
        <v>1.02</v>
      </c>
      <c r="K224">
        <v>11.3</v>
      </c>
      <c r="L224" t="s">
        <v>62</v>
      </c>
      <c r="M224" t="s">
        <v>63</v>
      </c>
      <c r="N224">
        <v>0.19600000000000001</v>
      </c>
      <c r="O224">
        <v>3.65</v>
      </c>
      <c r="P224">
        <v>231</v>
      </c>
      <c r="Q224" s="4"/>
      <c r="R224" s="4">
        <v>1</v>
      </c>
      <c r="S224" s="4">
        <v>2</v>
      </c>
      <c r="T224" s="4" t="s">
        <v>234</v>
      </c>
      <c r="U224" s="4">
        <f t="shared" si="36"/>
        <v>17.454848199999994</v>
      </c>
      <c r="V224" s="4">
        <f t="shared" si="41"/>
        <v>17.454848199999994</v>
      </c>
      <c r="W224" s="4">
        <f t="shared" si="42"/>
        <v>17.454848199999994</v>
      </c>
      <c r="X224" s="5"/>
      <c r="Y224" s="5"/>
      <c r="Z224" s="7"/>
      <c r="AA224" s="7"/>
      <c r="AB224" s="4"/>
      <c r="AC224" s="4"/>
      <c r="AD224" s="4">
        <v>1</v>
      </c>
      <c r="AE224" s="4"/>
      <c r="AF224" s="4">
        <f t="shared" si="35"/>
        <v>244.14133275000003</v>
      </c>
      <c r="AG224" s="4">
        <f t="shared" si="43"/>
        <v>244.14133275000003</v>
      </c>
      <c r="AH224" s="4">
        <f t="shared" si="44"/>
        <v>244.14133275000003</v>
      </c>
      <c r="AI224" s="5"/>
      <c r="AJ224" s="5"/>
      <c r="AK224" s="7"/>
      <c r="AL224" s="7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 x14ac:dyDescent="0.2">
      <c r="A225" s="1">
        <v>44166</v>
      </c>
      <c r="B225" t="s">
        <v>80</v>
      </c>
      <c r="C225" t="s">
        <v>214</v>
      </c>
      <c r="D225">
        <v>150</v>
      </c>
      <c r="E225">
        <v>1</v>
      </c>
      <c r="F225">
        <v>1</v>
      </c>
      <c r="G225" t="s">
        <v>60</v>
      </c>
      <c r="H225" t="s">
        <v>61</v>
      </c>
      <c r="I225">
        <v>4.1500000000000002E-2</v>
      </c>
      <c r="J225">
        <v>0.98099999999999998</v>
      </c>
      <c r="K225">
        <v>10.4</v>
      </c>
      <c r="L225" t="s">
        <v>62</v>
      </c>
      <c r="M225" t="s">
        <v>63</v>
      </c>
      <c r="N225">
        <v>8.1199999999999994E-2</v>
      </c>
      <c r="O225">
        <v>1.53</v>
      </c>
      <c r="P225">
        <v>41.1</v>
      </c>
      <c r="Q225" s="4"/>
      <c r="R225" s="4">
        <v>1</v>
      </c>
      <c r="S225" s="4">
        <v>2</v>
      </c>
      <c r="T225" s="4" t="s">
        <v>234</v>
      </c>
      <c r="U225" s="4">
        <f t="shared" si="36"/>
        <v>16.297703750499998</v>
      </c>
      <c r="V225" s="4">
        <f t="shared" si="41"/>
        <v>16.297703750499998</v>
      </c>
      <c r="W225" s="4">
        <f t="shared" si="42"/>
        <v>16.297703750499998</v>
      </c>
      <c r="X225" s="4"/>
      <c r="Y225" s="4"/>
      <c r="Z225" s="4"/>
      <c r="AA225" s="4"/>
      <c r="AB225" s="5"/>
      <c r="AC225" s="5"/>
      <c r="AD225" s="4">
        <v>1</v>
      </c>
      <c r="AE225" s="4"/>
      <c r="AF225" s="4">
        <f t="shared" si="35"/>
        <v>46.639202909999995</v>
      </c>
      <c r="AG225" s="4">
        <f t="shared" si="43"/>
        <v>46.639202909999995</v>
      </c>
      <c r="AH225" s="4">
        <f t="shared" si="44"/>
        <v>46.639202909999995</v>
      </c>
      <c r="AI225" s="4"/>
      <c r="AJ225" s="4"/>
      <c r="AK225" s="4"/>
      <c r="AL225" s="4"/>
      <c r="AM225" s="5"/>
      <c r="AN225" s="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 x14ac:dyDescent="0.2">
      <c r="A226" s="1">
        <v>44166</v>
      </c>
      <c r="B226" t="s">
        <v>80</v>
      </c>
      <c r="C226" t="s">
        <v>215</v>
      </c>
      <c r="D226">
        <v>151</v>
      </c>
      <c r="E226">
        <v>1</v>
      </c>
      <c r="F226">
        <v>1</v>
      </c>
      <c r="G226" t="s">
        <v>60</v>
      </c>
      <c r="H226" t="s">
        <v>61</v>
      </c>
      <c r="I226">
        <v>3.9399999999999998E-2</v>
      </c>
      <c r="J226">
        <v>0.95899999999999996</v>
      </c>
      <c r="K226">
        <v>9.7899999999999991</v>
      </c>
      <c r="L226" t="s">
        <v>62</v>
      </c>
      <c r="M226" t="s">
        <v>63</v>
      </c>
      <c r="N226">
        <v>0.20599999999999999</v>
      </c>
      <c r="O226">
        <v>3.85</v>
      </c>
      <c r="P226">
        <v>249</v>
      </c>
      <c r="Q226" s="4"/>
      <c r="R226" s="4">
        <v>1</v>
      </c>
      <c r="S226" s="4">
        <v>2</v>
      </c>
      <c r="T226" s="4" t="s">
        <v>234</v>
      </c>
      <c r="U226" s="4">
        <f t="shared" si="36"/>
        <v>15.645452810499995</v>
      </c>
      <c r="V226" s="4">
        <f t="shared" ref="V226:V242" si="45">IF(R226=1,U226,(U226-6.8))</f>
        <v>15.645452810499995</v>
      </c>
      <c r="W226" s="4">
        <f t="shared" ref="W226:W242" si="46">IF(R226=1,U226,(V226*R226))</f>
        <v>15.645452810499995</v>
      </c>
      <c r="X226" s="5"/>
      <c r="Y226" s="5"/>
      <c r="Z226" s="4"/>
      <c r="AA226" s="4"/>
      <c r="AB226" s="5"/>
      <c r="AC226" s="5"/>
      <c r="AD226" s="4">
        <v>1</v>
      </c>
      <c r="AE226" s="4"/>
      <c r="AF226" s="4">
        <f t="shared" si="35"/>
        <v>263.07980275</v>
      </c>
      <c r="AG226" s="4">
        <f t="shared" ref="AG226:AG242" si="47">IF(R226=1,AF226,(AF226-379))</f>
        <v>263.07980275</v>
      </c>
      <c r="AH226" s="4">
        <f t="shared" ref="AH226:AH242" si="48">IF(R226=1,AF226,(AG226*R226))</f>
        <v>263.07980275</v>
      </c>
      <c r="AI226" s="5"/>
      <c r="AJ226" s="5"/>
      <c r="AK226" s="4"/>
      <c r="AL226" s="4"/>
      <c r="AM226" s="5"/>
      <c r="AN226" s="5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 x14ac:dyDescent="0.2">
      <c r="A227" s="1">
        <v>44166</v>
      </c>
      <c r="B227" t="s">
        <v>80</v>
      </c>
      <c r="C227" t="s">
        <v>216</v>
      </c>
      <c r="D227">
        <v>152</v>
      </c>
      <c r="E227">
        <v>1</v>
      </c>
      <c r="F227">
        <v>1</v>
      </c>
      <c r="G227" t="s">
        <v>60</v>
      </c>
      <c r="H227" t="s">
        <v>61</v>
      </c>
      <c r="I227">
        <v>6.5199999999999994E-2</v>
      </c>
      <c r="J227">
        <v>1.45</v>
      </c>
      <c r="K227">
        <v>23</v>
      </c>
      <c r="L227" t="s">
        <v>62</v>
      </c>
      <c r="M227" t="s">
        <v>63</v>
      </c>
      <c r="N227">
        <v>0.36799999999999999</v>
      </c>
      <c r="O227">
        <v>6.81</v>
      </c>
      <c r="P227">
        <v>509</v>
      </c>
      <c r="R227" s="4">
        <v>1</v>
      </c>
      <c r="S227" s="4">
        <v>2</v>
      </c>
      <c r="T227" s="4" t="s">
        <v>234</v>
      </c>
      <c r="U227" s="4">
        <f t="shared" si="36"/>
        <v>30.287826249999995</v>
      </c>
      <c r="V227" s="4">
        <f t="shared" si="45"/>
        <v>30.287826249999995</v>
      </c>
      <c r="W227" s="4">
        <f t="shared" si="46"/>
        <v>30.287826249999995</v>
      </c>
      <c r="X227" s="5"/>
      <c r="Y227" s="5"/>
      <c r="Z227" s="4"/>
      <c r="AA227" s="4"/>
      <c r="AB227" s="5"/>
      <c r="AC227" s="5"/>
      <c r="AD227" s="4">
        <v>1</v>
      </c>
      <c r="AE227" s="4"/>
      <c r="AF227" s="4">
        <f t="shared" si="35"/>
        <v>549.54159938999999</v>
      </c>
      <c r="AG227" s="4">
        <f t="shared" si="47"/>
        <v>549.54159938999999</v>
      </c>
      <c r="AH227" s="4">
        <f t="shared" si="48"/>
        <v>549.54159938999999</v>
      </c>
      <c r="AI227" s="5"/>
      <c r="AJ227" s="5"/>
      <c r="AK227" s="4"/>
      <c r="AL227" s="4"/>
      <c r="AM227" s="5"/>
      <c r="AN227" s="5"/>
      <c r="AO227" s="4"/>
      <c r="AP227" s="4"/>
      <c r="AQ227" s="4"/>
    </row>
    <row r="228" spans="1:70" x14ac:dyDescent="0.2">
      <c r="A228" s="1">
        <v>44166</v>
      </c>
      <c r="B228" t="s">
        <v>80</v>
      </c>
      <c r="C228" t="s">
        <v>217</v>
      </c>
      <c r="D228">
        <v>153</v>
      </c>
      <c r="E228">
        <v>1</v>
      </c>
      <c r="F228">
        <v>1</v>
      </c>
      <c r="G228" t="s">
        <v>60</v>
      </c>
      <c r="H228" t="s">
        <v>61</v>
      </c>
      <c r="I228">
        <v>7.8399999999999997E-2</v>
      </c>
      <c r="J228">
        <v>1.77</v>
      </c>
      <c r="K228">
        <v>31.7</v>
      </c>
      <c r="L228" t="s">
        <v>62</v>
      </c>
      <c r="M228" t="s">
        <v>63</v>
      </c>
      <c r="N228">
        <v>0.29299999999999998</v>
      </c>
      <c r="O228">
        <v>5.47</v>
      </c>
      <c r="P228">
        <v>391</v>
      </c>
      <c r="R228" s="4">
        <v>1</v>
      </c>
      <c r="S228" s="4">
        <v>2</v>
      </c>
      <c r="T228" s="4" t="s">
        <v>234</v>
      </c>
      <c r="U228" s="4">
        <f t="shared" si="36"/>
        <v>39.926869449999998</v>
      </c>
      <c r="V228" s="4">
        <f t="shared" si="45"/>
        <v>39.926869449999998</v>
      </c>
      <c r="W228" s="4">
        <f t="shared" si="46"/>
        <v>39.926869449999998</v>
      </c>
      <c r="X228" s="5"/>
      <c r="Y228" s="5"/>
      <c r="Z228" s="7">
        <f>ABS(100*ABS(W228-W222)/AVERAGE(W228,W222))</f>
        <v>37.596098454243162</v>
      </c>
      <c r="AA228" s="7" t="str">
        <f>IF(W228&gt;10, (IF((AND(Z228&gt;=0,Z228&lt;=20)=TRUE),"PASS","FAIL")),(IF((AND(Z228&gt;=0,Z228&lt;=50)=TRUE),"PASS","FAIL")))</f>
        <v>FAIL</v>
      </c>
      <c r="AB228" s="7"/>
      <c r="AC228" s="7"/>
      <c r="AD228" s="4">
        <v>1</v>
      </c>
      <c r="AE228" s="4"/>
      <c r="AF228" s="4">
        <f t="shared" si="35"/>
        <v>418.42705890999991</v>
      </c>
      <c r="AG228" s="4">
        <f t="shared" si="47"/>
        <v>418.42705890999991</v>
      </c>
      <c r="AH228" s="4">
        <f t="shared" si="48"/>
        <v>418.42705890999991</v>
      </c>
      <c r="AI228" s="5"/>
      <c r="AJ228" s="5"/>
      <c r="AK228" s="7">
        <f>ABS(100*ABS(AH228-AH222)/AVERAGE(AH228,AH222))</f>
        <v>48.35224859948999</v>
      </c>
      <c r="AL228" s="7" t="str">
        <f>IF(AH228&gt;10, (IF((AND(AK228&gt;=0,AK228&lt;=20)=TRUE),"PASS","FAIL")),(IF((AND(AK228&gt;=0,AK228&lt;=50)=TRUE),"PASS","FAIL")))</f>
        <v>FAIL</v>
      </c>
      <c r="AM228" s="7"/>
      <c r="AN228" s="7"/>
      <c r="AO228" s="4"/>
      <c r="AP228" s="4"/>
      <c r="AQ228" s="4"/>
    </row>
    <row r="229" spans="1:70" x14ac:dyDescent="0.2">
      <c r="A229" s="1">
        <v>44166</v>
      </c>
      <c r="B229" t="s">
        <v>80</v>
      </c>
      <c r="C229" t="s">
        <v>218</v>
      </c>
      <c r="D229">
        <v>154</v>
      </c>
      <c r="E229">
        <v>1</v>
      </c>
      <c r="F229">
        <v>1</v>
      </c>
      <c r="G229" t="s">
        <v>60</v>
      </c>
      <c r="H229" t="s">
        <v>61</v>
      </c>
      <c r="I229">
        <v>0.109</v>
      </c>
      <c r="J229">
        <v>2.25</v>
      </c>
      <c r="K229">
        <v>45.1</v>
      </c>
      <c r="L229" t="s">
        <v>62</v>
      </c>
      <c r="M229" t="s">
        <v>63</v>
      </c>
      <c r="N229">
        <v>0.48199999999999998</v>
      </c>
      <c r="O229">
        <v>8.8699999999999992</v>
      </c>
      <c r="P229">
        <v>688</v>
      </c>
      <c r="R229" s="4">
        <v>1</v>
      </c>
      <c r="S229" s="4">
        <v>2</v>
      </c>
      <c r="T229" s="4" t="s">
        <v>234</v>
      </c>
      <c r="U229" s="4">
        <f t="shared" si="36"/>
        <v>54.527706250000001</v>
      </c>
      <c r="V229" s="4">
        <f t="shared" si="45"/>
        <v>54.527706250000001</v>
      </c>
      <c r="W229" s="4">
        <f t="shared" si="46"/>
        <v>54.527706250000001</v>
      </c>
      <c r="X229" s="5"/>
      <c r="Y229" s="5"/>
      <c r="Z229" s="7"/>
      <c r="AA229" s="7"/>
      <c r="AB229" s="7">
        <f>100*((W229*10250)-(W227*10000))/(1000*250)</f>
        <v>102.41229062500004</v>
      </c>
      <c r="AC229" s="7" t="str">
        <f>IF(W229&gt;30, (IF((AND(AB229&gt;=80,AB229&lt;=120)=TRUE),"PASS","FAIL")),(IF((AND(AB229&gt;=50,AB229&lt;=150)=TRUE),"PASS","FAIL")))</f>
        <v>PASS</v>
      </c>
      <c r="AD229" s="4">
        <v>1</v>
      </c>
      <c r="AE229" s="4"/>
      <c r="AF229" s="4">
        <f t="shared" si="35"/>
        <v>755.72768330999986</v>
      </c>
      <c r="AG229" s="4">
        <f t="shared" si="47"/>
        <v>755.72768330999986</v>
      </c>
      <c r="AH229" s="4">
        <f t="shared" si="48"/>
        <v>755.72768330999986</v>
      </c>
      <c r="AI229" s="5"/>
      <c r="AJ229" s="5"/>
      <c r="AK229" s="7"/>
      <c r="AL229" s="7"/>
      <c r="AM229" s="7">
        <f>100*((AH229*10250)-(AH227*10000))/(10000*250)</f>
        <v>90.031710401099915</v>
      </c>
      <c r="AN229" s="7" t="str">
        <f>IF(AH229&gt;30, (IF((AND(AM229&gt;=80,AM229&lt;=120)=TRUE),"PASS","FAIL")),(IF((AND(AM229&gt;=50,AM229&lt;=150)=TRUE),"PASS","FAIL")))</f>
        <v>PASS</v>
      </c>
      <c r="AO229" s="4"/>
      <c r="AP229" s="4"/>
      <c r="AQ229" s="4"/>
    </row>
    <row r="230" spans="1:70" x14ac:dyDescent="0.2">
      <c r="A230" s="1">
        <v>44166</v>
      </c>
      <c r="B230" t="s">
        <v>80</v>
      </c>
      <c r="C230" t="s">
        <v>219</v>
      </c>
      <c r="D230">
        <v>181</v>
      </c>
      <c r="E230">
        <v>1</v>
      </c>
      <c r="F230">
        <v>4</v>
      </c>
      <c r="G230" t="s">
        <v>60</v>
      </c>
      <c r="H230" t="s">
        <v>61</v>
      </c>
      <c r="I230">
        <v>3.1699999999999999E-2</v>
      </c>
      <c r="J230">
        <v>0.73</v>
      </c>
      <c r="K230">
        <v>3.75</v>
      </c>
      <c r="L230" t="s">
        <v>62</v>
      </c>
      <c r="M230" t="s">
        <v>63</v>
      </c>
      <c r="N230">
        <v>0.27400000000000002</v>
      </c>
      <c r="O230">
        <v>5.17</v>
      </c>
      <c r="P230">
        <v>365</v>
      </c>
      <c r="R230" s="4">
        <v>1</v>
      </c>
      <c r="S230" s="4">
        <v>2</v>
      </c>
      <c r="T230" s="4" t="s">
        <v>234</v>
      </c>
      <c r="U230" s="4">
        <f t="shared" si="36"/>
        <v>8.87740945</v>
      </c>
      <c r="V230" s="4">
        <f t="shared" si="45"/>
        <v>8.87740945</v>
      </c>
      <c r="W230" s="4">
        <f t="shared" si="46"/>
        <v>8.87740945</v>
      </c>
      <c r="X230" s="5"/>
      <c r="Y230" s="5"/>
      <c r="Z230" s="7"/>
      <c r="AA230" s="7"/>
      <c r="AB230" s="4"/>
      <c r="AC230" s="4"/>
      <c r="AD230" s="4">
        <v>1</v>
      </c>
      <c r="AE230" s="4"/>
      <c r="AF230" s="4">
        <f t="shared" si="35"/>
        <v>389.39772811</v>
      </c>
      <c r="AG230" s="4">
        <f t="shared" si="47"/>
        <v>389.39772811</v>
      </c>
      <c r="AH230" s="4">
        <f t="shared" si="48"/>
        <v>389.39772811</v>
      </c>
      <c r="AI230" s="5"/>
      <c r="AJ230" s="5"/>
      <c r="AK230" s="7"/>
      <c r="AL230" s="7"/>
      <c r="AM230" s="4"/>
      <c r="AN230" s="4"/>
      <c r="AO230" s="4"/>
      <c r="AP230" s="4"/>
      <c r="AQ230" s="4"/>
    </row>
    <row r="231" spans="1:70" x14ac:dyDescent="0.2">
      <c r="A231" s="1">
        <v>44166</v>
      </c>
      <c r="B231" t="s">
        <v>80</v>
      </c>
      <c r="C231" t="s">
        <v>220</v>
      </c>
      <c r="D231">
        <v>182</v>
      </c>
      <c r="E231">
        <v>1</v>
      </c>
      <c r="F231">
        <v>4</v>
      </c>
      <c r="G231" t="s">
        <v>60</v>
      </c>
      <c r="H231" t="s">
        <v>61</v>
      </c>
      <c r="I231">
        <v>3.2000000000000001E-2</v>
      </c>
      <c r="J231">
        <v>0.71499999999999997</v>
      </c>
      <c r="K231">
        <v>3.35</v>
      </c>
      <c r="L231" t="s">
        <v>62</v>
      </c>
      <c r="M231" t="s">
        <v>63</v>
      </c>
      <c r="N231">
        <v>0.32400000000000001</v>
      </c>
      <c r="O231">
        <v>6.03</v>
      </c>
      <c r="P231">
        <v>441</v>
      </c>
      <c r="R231" s="4">
        <v>1</v>
      </c>
      <c r="S231" s="4">
        <v>2</v>
      </c>
      <c r="T231" s="4" t="s">
        <v>234</v>
      </c>
      <c r="U231" s="4">
        <f t="shared" si="36"/>
        <v>8.4354438624999961</v>
      </c>
      <c r="V231" s="4">
        <f t="shared" si="45"/>
        <v>8.4354438624999961</v>
      </c>
      <c r="W231" s="4">
        <f t="shared" si="46"/>
        <v>8.4354438624999961</v>
      </c>
      <c r="X231" s="4"/>
      <c r="Y231" s="4"/>
      <c r="Z231" s="4"/>
      <c r="AA231" s="4"/>
      <c r="AB231" s="7"/>
      <c r="AC231" s="7"/>
      <c r="AD231" s="4">
        <v>1</v>
      </c>
      <c r="AE231" s="4"/>
      <c r="AF231" s="4">
        <f t="shared" si="35"/>
        <v>472.93295091000005</v>
      </c>
      <c r="AG231" s="4">
        <f t="shared" si="47"/>
        <v>472.93295091000005</v>
      </c>
      <c r="AH231" s="4">
        <f t="shared" si="48"/>
        <v>472.93295091000005</v>
      </c>
      <c r="AI231" s="4"/>
      <c r="AJ231" s="4"/>
      <c r="AK231" s="4"/>
      <c r="AL231" s="4"/>
      <c r="AM231" s="7"/>
      <c r="AN231" s="7"/>
      <c r="AO231" s="4"/>
      <c r="AP231" s="4"/>
      <c r="AQ231" s="4"/>
    </row>
    <row r="232" spans="1:70" x14ac:dyDescent="0.2">
      <c r="A232" s="1">
        <v>44166</v>
      </c>
      <c r="B232" t="s">
        <v>80</v>
      </c>
      <c r="C232" t="s">
        <v>221</v>
      </c>
      <c r="D232">
        <v>183</v>
      </c>
      <c r="E232">
        <v>1</v>
      </c>
      <c r="F232">
        <v>4</v>
      </c>
      <c r="G232" t="s">
        <v>60</v>
      </c>
      <c r="H232" t="s">
        <v>61</v>
      </c>
      <c r="I232">
        <v>2.9000000000000001E-2</v>
      </c>
      <c r="J232">
        <v>0.624</v>
      </c>
      <c r="K232">
        <v>1</v>
      </c>
      <c r="L232" t="s">
        <v>62</v>
      </c>
      <c r="M232" t="s">
        <v>63</v>
      </c>
      <c r="N232">
        <v>0.317</v>
      </c>
      <c r="O232">
        <v>5.98</v>
      </c>
      <c r="P232">
        <v>436</v>
      </c>
      <c r="R232" s="4">
        <v>1</v>
      </c>
      <c r="S232" s="4">
        <v>2</v>
      </c>
      <c r="T232" s="4" t="s">
        <v>234</v>
      </c>
      <c r="U232" s="4">
        <f t="shared" si="36"/>
        <v>5.7577598080000012</v>
      </c>
      <c r="V232" s="4">
        <f t="shared" si="45"/>
        <v>5.7577598080000012</v>
      </c>
      <c r="W232" s="4">
        <f t="shared" si="46"/>
        <v>5.7577598080000012</v>
      </c>
      <c r="X232" s="5"/>
      <c r="Y232" s="5"/>
      <c r="Z232" s="4"/>
      <c r="AA232" s="4"/>
      <c r="AB232" s="5"/>
      <c r="AC232" s="5"/>
      <c r="AD232" s="4">
        <v>1</v>
      </c>
      <c r="AE232" s="4"/>
      <c r="AF232" s="4">
        <f t="shared" si="35"/>
        <v>468.0495259600001</v>
      </c>
      <c r="AG232" s="4">
        <f t="shared" si="47"/>
        <v>468.0495259600001</v>
      </c>
      <c r="AH232" s="4">
        <f t="shared" si="48"/>
        <v>468.0495259600001</v>
      </c>
      <c r="AI232" s="5"/>
      <c r="AJ232" s="5"/>
      <c r="AK232" s="4"/>
      <c r="AL232" s="4"/>
      <c r="AM232" s="5"/>
      <c r="AN232" s="5"/>
      <c r="AO232" s="4"/>
      <c r="AP232" s="4"/>
      <c r="AQ232" s="4"/>
    </row>
    <row r="233" spans="1:70" x14ac:dyDescent="0.2">
      <c r="A233" s="1">
        <v>44166</v>
      </c>
      <c r="B233" t="s">
        <v>80</v>
      </c>
      <c r="C233" t="s">
        <v>53</v>
      </c>
      <c r="D233">
        <v>1</v>
      </c>
      <c r="E233">
        <v>1</v>
      </c>
      <c r="F233">
        <v>1</v>
      </c>
      <c r="G233" t="s">
        <v>60</v>
      </c>
      <c r="H233" t="s">
        <v>61</v>
      </c>
      <c r="I233">
        <v>0.28199999999999997</v>
      </c>
      <c r="J233">
        <v>5.39</v>
      </c>
      <c r="K233">
        <v>141</v>
      </c>
      <c r="L233" t="s">
        <v>62</v>
      </c>
      <c r="M233" t="s">
        <v>63</v>
      </c>
      <c r="N233">
        <v>0.93899999999999995</v>
      </c>
      <c r="O233">
        <v>17.2</v>
      </c>
      <c r="P233">
        <v>1390</v>
      </c>
      <c r="R233" s="4">
        <v>1</v>
      </c>
      <c r="S233" s="4">
        <v>2</v>
      </c>
      <c r="T233" s="4" t="s">
        <v>234</v>
      </c>
      <c r="U233" s="4">
        <f t="shared" si="36"/>
        <v>154.25291304999999</v>
      </c>
      <c r="V233" s="4">
        <f t="shared" si="45"/>
        <v>154.25291304999999</v>
      </c>
      <c r="W233" s="4">
        <f t="shared" si="46"/>
        <v>154.25291304999999</v>
      </c>
      <c r="X233" s="5"/>
      <c r="Y233" s="5"/>
      <c r="AD233" s="4">
        <v>1</v>
      </c>
      <c r="AE233" s="4"/>
      <c r="AF233" s="4">
        <f t="shared" si="35"/>
        <v>1646.5936359999998</v>
      </c>
      <c r="AG233" s="4">
        <f t="shared" si="47"/>
        <v>1646.5936359999998</v>
      </c>
      <c r="AH233" s="4">
        <f t="shared" si="48"/>
        <v>1646.5936359999998</v>
      </c>
      <c r="AI233" s="5"/>
      <c r="AJ233" s="5"/>
      <c r="AO233" s="4"/>
      <c r="AP233" s="4"/>
      <c r="AQ233" s="4"/>
    </row>
    <row r="234" spans="1:70" x14ac:dyDescent="0.2">
      <c r="A234" s="1">
        <v>44166</v>
      </c>
      <c r="B234" t="s">
        <v>80</v>
      </c>
      <c r="C234" t="s">
        <v>54</v>
      </c>
      <c r="D234">
        <v>3</v>
      </c>
      <c r="E234">
        <v>1</v>
      </c>
      <c r="F234">
        <v>1</v>
      </c>
      <c r="G234" t="s">
        <v>60</v>
      </c>
      <c r="H234" t="s">
        <v>61</v>
      </c>
      <c r="I234">
        <v>0.186</v>
      </c>
      <c r="J234">
        <v>3.72</v>
      </c>
      <c r="K234">
        <v>88</v>
      </c>
      <c r="L234" t="s">
        <v>62</v>
      </c>
      <c r="M234" t="s">
        <v>63</v>
      </c>
      <c r="N234">
        <v>0.56699999999999995</v>
      </c>
      <c r="O234">
        <v>10.4</v>
      </c>
      <c r="P234">
        <v>822</v>
      </c>
      <c r="R234" s="4">
        <v>1</v>
      </c>
      <c r="S234" s="4">
        <v>2</v>
      </c>
      <c r="T234" s="4" t="s">
        <v>234</v>
      </c>
      <c r="U234" s="4">
        <f t="shared" si="36"/>
        <v>100.30480720000001</v>
      </c>
      <c r="V234" s="4">
        <f t="shared" si="45"/>
        <v>100.30480720000001</v>
      </c>
      <c r="W234" s="4">
        <f t="shared" si="46"/>
        <v>100.30480720000001</v>
      </c>
      <c r="Z234" s="7"/>
      <c r="AA234" s="7"/>
      <c r="AD234" s="4">
        <v>1</v>
      </c>
      <c r="AE234" s="4"/>
      <c r="AF234" s="4">
        <f t="shared" ref="AF234:AF241" si="49">(0.6599*O234^2)+(89.7431* O234)-92.2125</f>
        <v>912.49052400000005</v>
      </c>
      <c r="AG234" s="4">
        <f t="shared" si="47"/>
        <v>912.49052400000005</v>
      </c>
      <c r="AH234" s="4">
        <f t="shared" si="48"/>
        <v>912.49052400000005</v>
      </c>
      <c r="AK234" s="7"/>
      <c r="AL234" s="7"/>
      <c r="AO234" s="4"/>
      <c r="AP234" s="4"/>
      <c r="AQ234" s="4"/>
    </row>
    <row r="235" spans="1:70" x14ac:dyDescent="0.2">
      <c r="A235" s="1">
        <v>44166</v>
      </c>
      <c r="B235" t="s">
        <v>80</v>
      </c>
      <c r="C235" t="s">
        <v>55</v>
      </c>
      <c r="D235">
        <v>5</v>
      </c>
      <c r="E235">
        <v>1</v>
      </c>
      <c r="F235">
        <v>1</v>
      </c>
      <c r="G235" t="s">
        <v>60</v>
      </c>
      <c r="H235" t="s">
        <v>61</v>
      </c>
      <c r="I235">
        <v>9.4399999999999998E-2</v>
      </c>
      <c r="J235">
        <v>2.0299999999999998</v>
      </c>
      <c r="K235">
        <v>39</v>
      </c>
      <c r="L235" t="s">
        <v>62</v>
      </c>
      <c r="M235" t="s">
        <v>63</v>
      </c>
      <c r="N235">
        <v>0.30299999999999999</v>
      </c>
      <c r="O235">
        <v>5.64</v>
      </c>
      <c r="P235">
        <v>407</v>
      </c>
      <c r="R235" s="4">
        <v>1</v>
      </c>
      <c r="S235" s="4">
        <v>2</v>
      </c>
      <c r="T235" s="4" t="s">
        <v>234</v>
      </c>
      <c r="U235" s="4">
        <f t="shared" si="36"/>
        <v>47.814463449999991</v>
      </c>
      <c r="V235" s="4">
        <f t="shared" si="45"/>
        <v>47.814463449999991</v>
      </c>
      <c r="W235" s="4">
        <f t="shared" si="46"/>
        <v>47.814463449999991</v>
      </c>
      <c r="AB235" s="7"/>
      <c r="AC235" s="7"/>
      <c r="AD235" s="4">
        <v>1</v>
      </c>
      <c r="AE235" s="4"/>
      <c r="AF235" s="4">
        <f t="shared" si="49"/>
        <v>434.92973903999996</v>
      </c>
      <c r="AG235" s="4">
        <f t="shared" si="47"/>
        <v>434.92973903999996</v>
      </c>
      <c r="AH235" s="4">
        <f t="shared" si="48"/>
        <v>434.92973903999996</v>
      </c>
      <c r="AM235" s="7"/>
      <c r="AN235" s="7"/>
      <c r="AO235" s="4"/>
      <c r="AP235" s="4"/>
      <c r="AQ235" s="4"/>
    </row>
    <row r="236" spans="1:70" x14ac:dyDescent="0.2">
      <c r="A236" s="1">
        <v>44166</v>
      </c>
      <c r="B236" t="s">
        <v>80</v>
      </c>
      <c r="C236" t="s">
        <v>52</v>
      </c>
      <c r="D236">
        <v>7</v>
      </c>
      <c r="E236">
        <v>1</v>
      </c>
      <c r="F236">
        <v>1</v>
      </c>
      <c r="G236" t="s">
        <v>60</v>
      </c>
      <c r="H236" t="s">
        <v>61</v>
      </c>
      <c r="I236">
        <v>5.11E-2</v>
      </c>
      <c r="J236">
        <v>1.17</v>
      </c>
      <c r="K236">
        <v>15.3</v>
      </c>
      <c r="L236" t="s">
        <v>62</v>
      </c>
      <c r="M236" t="s">
        <v>63</v>
      </c>
      <c r="N236">
        <v>0.17199999999999999</v>
      </c>
      <c r="O236">
        <v>3.19</v>
      </c>
      <c r="P236">
        <v>189</v>
      </c>
      <c r="R236" s="4">
        <v>1</v>
      </c>
      <c r="S236" s="4">
        <v>2</v>
      </c>
      <c r="T236" s="4" t="s">
        <v>234</v>
      </c>
      <c r="U236" s="4">
        <f t="shared" si="36"/>
        <v>21.915907449999992</v>
      </c>
      <c r="V236" s="4">
        <f t="shared" si="45"/>
        <v>21.915907449999992</v>
      </c>
      <c r="W236" s="4">
        <f t="shared" si="46"/>
        <v>21.915907449999992</v>
      </c>
      <c r="X236" s="5">
        <f>100*(W236-25)/25</f>
        <v>-12.336370200000033</v>
      </c>
      <c r="Y236" s="5" t="str">
        <f>IF((ABS(X236))&lt;=20,"PASS","FAIL")</f>
        <v>PASS</v>
      </c>
      <c r="AD236" s="4">
        <v>1</v>
      </c>
      <c r="AE236" s="4"/>
      <c r="AF236" s="4">
        <f t="shared" si="49"/>
        <v>200.78319738999997</v>
      </c>
      <c r="AG236" s="4">
        <f t="shared" si="47"/>
        <v>200.78319738999997</v>
      </c>
      <c r="AH236" s="4">
        <f t="shared" si="48"/>
        <v>200.78319738999997</v>
      </c>
      <c r="AI236" s="5">
        <f>100*(AH236-250)/250</f>
        <v>-19.686721044000013</v>
      </c>
      <c r="AJ236" s="5" t="str">
        <f>IF((ABS(AI236))&lt;=20,"PASS","FAIL")</f>
        <v>PASS</v>
      </c>
      <c r="AO236" s="4"/>
      <c r="AP236" s="4"/>
      <c r="AQ236" s="4"/>
    </row>
    <row r="237" spans="1:70" x14ac:dyDescent="0.2">
      <c r="A237" s="1">
        <v>44166</v>
      </c>
      <c r="B237" t="s">
        <v>80</v>
      </c>
      <c r="C237" t="s">
        <v>56</v>
      </c>
      <c r="D237">
        <v>9</v>
      </c>
      <c r="E237">
        <v>1</v>
      </c>
      <c r="F237">
        <v>1</v>
      </c>
      <c r="G237" t="s">
        <v>60</v>
      </c>
      <c r="H237" t="s">
        <v>61</v>
      </c>
      <c r="I237">
        <v>3.2599999999999997E-2</v>
      </c>
      <c r="J237">
        <v>0.68899999999999995</v>
      </c>
      <c r="K237">
        <v>2.69</v>
      </c>
      <c r="L237" t="s">
        <v>62</v>
      </c>
      <c r="M237" t="s">
        <v>63</v>
      </c>
      <c r="N237">
        <v>0.104</v>
      </c>
      <c r="O237">
        <v>2.0099999999999998</v>
      </c>
      <c r="P237">
        <v>84.9</v>
      </c>
      <c r="R237" s="4">
        <v>1</v>
      </c>
      <c r="S237" s="4">
        <v>2</v>
      </c>
      <c r="T237" s="4" t="s">
        <v>234</v>
      </c>
      <c r="U237" s="4">
        <f t="shared" si="36"/>
        <v>7.6697651304999948</v>
      </c>
      <c r="V237" s="4">
        <f t="shared" si="45"/>
        <v>7.6697651304999948</v>
      </c>
      <c r="W237" s="4">
        <f t="shared" si="46"/>
        <v>7.6697651304999948</v>
      </c>
      <c r="X237" s="5"/>
      <c r="Y237" s="5"/>
      <c r="AD237" s="4">
        <v>1</v>
      </c>
      <c r="AE237" s="4"/>
      <c r="AF237" s="4">
        <f t="shared" si="49"/>
        <v>90.837192989999977</v>
      </c>
      <c r="AG237" s="4">
        <f t="shared" si="47"/>
        <v>90.837192989999977</v>
      </c>
      <c r="AH237" s="4">
        <f t="shared" si="48"/>
        <v>90.837192989999977</v>
      </c>
      <c r="AI237" s="5"/>
      <c r="AJ237" s="5"/>
      <c r="AO237" s="4"/>
      <c r="AP237" s="4"/>
      <c r="AQ237" s="4"/>
    </row>
    <row r="238" spans="1:70" x14ac:dyDescent="0.2">
      <c r="A238" s="1">
        <v>44166</v>
      </c>
      <c r="B238" t="s">
        <v>80</v>
      </c>
      <c r="C238" t="s">
        <v>57</v>
      </c>
      <c r="D238">
        <v>11</v>
      </c>
      <c r="E238">
        <v>1</v>
      </c>
      <c r="F238">
        <v>1</v>
      </c>
      <c r="G238" t="s">
        <v>60</v>
      </c>
      <c r="H238" t="s">
        <v>61</v>
      </c>
      <c r="I238">
        <v>2.6700000000000002E-2</v>
      </c>
      <c r="J238">
        <v>0.51700000000000002</v>
      </c>
      <c r="K238">
        <v>-1.79</v>
      </c>
      <c r="L238" t="s">
        <v>62</v>
      </c>
      <c r="M238" t="s">
        <v>63</v>
      </c>
      <c r="N238">
        <v>7.22E-2</v>
      </c>
      <c r="O238">
        <v>1.4</v>
      </c>
      <c r="P238">
        <v>30.2</v>
      </c>
      <c r="R238" s="4">
        <v>1</v>
      </c>
      <c r="S238" s="4">
        <v>2</v>
      </c>
      <c r="T238" s="4" t="s">
        <v>234</v>
      </c>
      <c r="U238" s="4">
        <f t="shared" si="36"/>
        <v>2.6171235745000008</v>
      </c>
      <c r="V238" s="4">
        <f t="shared" si="45"/>
        <v>2.6171235745000008</v>
      </c>
      <c r="W238" s="4">
        <f t="shared" si="46"/>
        <v>2.6171235745000008</v>
      </c>
      <c r="X238" s="4"/>
      <c r="Y238" s="4"/>
      <c r="Z238" s="4"/>
      <c r="AA238" s="4"/>
      <c r="AB238" s="7"/>
      <c r="AC238" s="7"/>
      <c r="AD238" s="4">
        <v>1</v>
      </c>
      <c r="AE238" s="4"/>
      <c r="AF238" s="4">
        <f t="shared" si="49"/>
        <v>34.721243999999984</v>
      </c>
      <c r="AG238" s="4">
        <f t="shared" si="47"/>
        <v>34.721243999999984</v>
      </c>
      <c r="AH238" s="4">
        <f t="shared" si="48"/>
        <v>34.721243999999984</v>
      </c>
      <c r="AI238" s="4"/>
      <c r="AJ238" s="4"/>
      <c r="AK238" s="4"/>
      <c r="AL238" s="4"/>
      <c r="AM238" s="7"/>
      <c r="AN238" s="7"/>
      <c r="AO238" s="4"/>
      <c r="AP238" s="4"/>
      <c r="AQ238" s="6"/>
    </row>
    <row r="239" spans="1:70" x14ac:dyDescent="0.2">
      <c r="A239" s="1">
        <v>44166</v>
      </c>
      <c r="B239" t="s">
        <v>80</v>
      </c>
      <c r="C239" t="s">
        <v>58</v>
      </c>
      <c r="D239">
        <v>13</v>
      </c>
      <c r="E239">
        <v>1</v>
      </c>
      <c r="F239">
        <v>1</v>
      </c>
      <c r="G239" t="s">
        <v>60</v>
      </c>
      <c r="H239" t="s">
        <v>61</v>
      </c>
      <c r="I239">
        <v>2.8199999999999999E-2</v>
      </c>
      <c r="J239">
        <v>0.51100000000000001</v>
      </c>
      <c r="K239">
        <v>-1.93</v>
      </c>
      <c r="L239" t="s">
        <v>62</v>
      </c>
      <c r="M239" t="s">
        <v>63</v>
      </c>
      <c r="N239">
        <v>5.28E-2</v>
      </c>
      <c r="O239">
        <v>1.02</v>
      </c>
      <c r="P239">
        <v>-4.7300000000000004</v>
      </c>
      <c r="R239" s="4">
        <v>1</v>
      </c>
      <c r="S239" s="4">
        <v>2</v>
      </c>
      <c r="T239" s="4" t="s">
        <v>234</v>
      </c>
      <c r="U239" s="4">
        <f t="shared" si="36"/>
        <v>2.4412643304999992</v>
      </c>
      <c r="V239" s="4">
        <f t="shared" si="45"/>
        <v>2.4412643304999992</v>
      </c>
      <c r="W239" s="4">
        <f t="shared" si="46"/>
        <v>2.4412643304999992</v>
      </c>
      <c r="X239" s="5"/>
      <c r="Y239" s="5"/>
      <c r="Z239" s="4"/>
      <c r="AA239" s="4"/>
      <c r="AB239" s="5"/>
      <c r="AC239" s="5"/>
      <c r="AD239" s="4">
        <v>1</v>
      </c>
      <c r="AE239" s="4"/>
      <c r="AF239" s="4">
        <f t="shared" si="49"/>
        <v>1.2021959999984233E-2</v>
      </c>
      <c r="AG239" s="4">
        <f t="shared" si="47"/>
        <v>1.2021959999984233E-2</v>
      </c>
      <c r="AH239" s="4">
        <f t="shared" si="48"/>
        <v>1.2021959999984233E-2</v>
      </c>
      <c r="AI239" s="5"/>
      <c r="AJ239" s="5"/>
      <c r="AK239" s="4"/>
      <c r="AL239" s="4"/>
      <c r="AM239" s="5"/>
      <c r="AN239" s="5"/>
      <c r="AO239" s="4"/>
      <c r="AP239" s="4"/>
      <c r="AQ239" s="6"/>
    </row>
    <row r="240" spans="1:70" x14ac:dyDescent="0.2">
      <c r="A240" s="1">
        <v>44166</v>
      </c>
      <c r="B240" t="s">
        <v>80</v>
      </c>
      <c r="C240" t="s">
        <v>59</v>
      </c>
      <c r="D240">
        <v>15</v>
      </c>
      <c r="E240">
        <v>1</v>
      </c>
      <c r="F240">
        <v>1</v>
      </c>
      <c r="G240" t="s">
        <v>60</v>
      </c>
      <c r="H240" t="s">
        <v>61</v>
      </c>
      <c r="I240">
        <v>2.86E-2</v>
      </c>
      <c r="J240">
        <v>0.54300000000000004</v>
      </c>
      <c r="K240">
        <v>-1.1200000000000001</v>
      </c>
      <c r="L240" t="s">
        <v>62</v>
      </c>
      <c r="M240" t="s">
        <v>63</v>
      </c>
      <c r="N240">
        <v>4.7199999999999999E-2</v>
      </c>
      <c r="O240">
        <v>0.91400000000000003</v>
      </c>
      <c r="P240">
        <v>-14</v>
      </c>
      <c r="R240" s="4">
        <v>1</v>
      </c>
      <c r="S240" s="4">
        <v>2</v>
      </c>
      <c r="T240" s="4" t="s">
        <v>234</v>
      </c>
      <c r="U240" s="4">
        <f t="shared" si="36"/>
        <v>3.3794885545</v>
      </c>
      <c r="V240" s="4">
        <f t="shared" si="45"/>
        <v>3.3794885545</v>
      </c>
      <c r="W240" s="4">
        <f t="shared" si="46"/>
        <v>3.3794885545</v>
      </c>
      <c r="AD240" s="4">
        <v>1</v>
      </c>
      <c r="AE240" s="4"/>
      <c r="AF240" s="4">
        <f t="shared" si="49"/>
        <v>-9.6360287795999966</v>
      </c>
      <c r="AG240" s="4">
        <f t="shared" si="47"/>
        <v>-9.6360287795999966</v>
      </c>
      <c r="AH240" s="4">
        <f t="shared" si="48"/>
        <v>-9.6360287795999966</v>
      </c>
      <c r="AO240" s="4"/>
      <c r="AP240" s="4"/>
      <c r="AQ240" s="6"/>
    </row>
    <row r="241" spans="1:43" x14ac:dyDescent="0.2">
      <c r="A241" s="1">
        <v>44166</v>
      </c>
      <c r="B241" t="s">
        <v>80</v>
      </c>
      <c r="C241" t="s">
        <v>109</v>
      </c>
      <c r="D241" t="s">
        <v>12</v>
      </c>
      <c r="E241">
        <v>1</v>
      </c>
      <c r="F241">
        <v>1</v>
      </c>
      <c r="G241" t="s">
        <v>60</v>
      </c>
      <c r="H241" t="s">
        <v>61</v>
      </c>
      <c r="I241">
        <v>0.11700000000000001</v>
      </c>
      <c r="J241">
        <v>1.41</v>
      </c>
      <c r="K241">
        <v>22</v>
      </c>
      <c r="L241" t="s">
        <v>62</v>
      </c>
      <c r="M241" t="s">
        <v>63</v>
      </c>
      <c r="N241">
        <v>1.31</v>
      </c>
      <c r="O241">
        <v>22.7</v>
      </c>
      <c r="P241">
        <v>1840</v>
      </c>
      <c r="Q241" s="4">
        <f>100*O242/O241</f>
        <v>62.114537444933923</v>
      </c>
      <c r="R241" s="4">
        <v>1</v>
      </c>
      <c r="S241" s="4">
        <v>2</v>
      </c>
      <c r="T241" s="4" t="s">
        <v>234</v>
      </c>
      <c r="U241" s="4">
        <f t="shared" ref="U241:U242" si="50">(0.3705*J241^2)+(28.929*J241)-12.4382</f>
        <v>29.088281049999992</v>
      </c>
      <c r="V241" s="4">
        <f t="shared" si="45"/>
        <v>29.088281049999992</v>
      </c>
      <c r="W241" s="4">
        <f t="shared" si="46"/>
        <v>29.088281049999992</v>
      </c>
      <c r="AD241" s="4">
        <v>1</v>
      </c>
      <c r="AE241" s="4"/>
      <c r="AF241" s="4">
        <f t="shared" si="49"/>
        <v>2284.9957409999997</v>
      </c>
      <c r="AG241" s="4">
        <f t="shared" si="47"/>
        <v>2284.9957409999997</v>
      </c>
      <c r="AH241" s="4">
        <f t="shared" si="48"/>
        <v>2284.9957409999997</v>
      </c>
      <c r="AO241" s="4"/>
      <c r="AP241" s="4"/>
      <c r="AQ241" s="6"/>
    </row>
    <row r="242" spans="1:43" x14ac:dyDescent="0.2">
      <c r="A242" s="1">
        <v>44166</v>
      </c>
      <c r="B242" t="s">
        <v>80</v>
      </c>
      <c r="C242" t="s">
        <v>110</v>
      </c>
      <c r="D242" t="s">
        <v>13</v>
      </c>
      <c r="E242">
        <v>1</v>
      </c>
      <c r="F242">
        <v>1</v>
      </c>
      <c r="G242" t="s">
        <v>60</v>
      </c>
      <c r="H242" t="s">
        <v>61</v>
      </c>
      <c r="I242">
        <v>2.85</v>
      </c>
      <c r="J242">
        <v>50</v>
      </c>
      <c r="K242">
        <v>2980</v>
      </c>
      <c r="L242" t="s">
        <v>62</v>
      </c>
      <c r="M242" t="s">
        <v>63</v>
      </c>
      <c r="N242">
        <v>0.76</v>
      </c>
      <c r="O242">
        <v>14.1</v>
      </c>
      <c r="P242">
        <v>1130</v>
      </c>
      <c r="R242" s="4">
        <v>1</v>
      </c>
      <c r="S242" s="4">
        <v>2</v>
      </c>
      <c r="T242" s="4" t="s">
        <v>234</v>
      </c>
      <c r="U242" s="4">
        <f t="shared" si="50"/>
        <v>2360.2617999999998</v>
      </c>
      <c r="V242" s="4">
        <f t="shared" si="45"/>
        <v>2360.2617999999998</v>
      </c>
      <c r="W242" s="4">
        <f t="shared" si="46"/>
        <v>2360.2617999999998</v>
      </c>
      <c r="AD242" s="4">
        <v>1</v>
      </c>
      <c r="AE242" s="4"/>
      <c r="AF242" s="4">
        <f>(0.6599*O242^2)+(89.7431* O242)-92.2125</f>
        <v>1304.359929</v>
      </c>
      <c r="AG242" s="4">
        <f t="shared" si="47"/>
        <v>1304.359929</v>
      </c>
      <c r="AH242" s="4">
        <f t="shared" si="48"/>
        <v>1304.359929</v>
      </c>
      <c r="AO242" s="4"/>
      <c r="AP242" s="4"/>
      <c r="AQ242" s="6"/>
    </row>
    <row r="243" spans="1:43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  <c r="AP243" s="4"/>
      <c r="AQ243" s="6"/>
    </row>
    <row r="244" spans="1:43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  <c r="AP244" s="4"/>
      <c r="AQ244" s="6"/>
    </row>
    <row r="245" spans="1:43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  <c r="AP245" s="4"/>
      <c r="AQ245" s="6"/>
    </row>
    <row r="246" spans="1:43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  <c r="AP246" s="4"/>
      <c r="AQ246" s="6"/>
    </row>
    <row r="247" spans="1:43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  <c r="AP247" s="4"/>
      <c r="AQ247" s="6"/>
    </row>
    <row r="248" spans="1:43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:43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:43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:43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:43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:43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:43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:43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:43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:41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  <c r="AO257" s="4"/>
    </row>
    <row r="258" spans="1:41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:41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:41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:41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:41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:41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:41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:41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:41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  <c r="AO266" s="4"/>
    </row>
    <row r="267" spans="1:41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:41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  <c r="AO268" s="4"/>
    </row>
    <row r="269" spans="1:41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  <c r="AO269" s="4"/>
    </row>
    <row r="270" spans="1:41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:41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:41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:41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:41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:41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:41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:41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:41" x14ac:dyDescent="0.2">
      <c r="A278" s="1"/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  <c r="AO278" s="4"/>
    </row>
    <row r="279" spans="1:41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:41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:41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:41" x14ac:dyDescent="0.2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  <c r="AO282" s="4"/>
    </row>
    <row r="283" spans="1:41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  <c r="AO283" s="4"/>
    </row>
    <row r="284" spans="1:41" x14ac:dyDescent="0.2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:41" x14ac:dyDescent="0.2">
      <c r="A285" s="1"/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:41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:41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:41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:41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:41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  <c r="AO290" s="4"/>
    </row>
    <row r="291" spans="1:41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:41" x14ac:dyDescent="0.2">
      <c r="A292" s="1"/>
      <c r="R292" s="4"/>
      <c r="S292" s="4"/>
      <c r="T292" s="4"/>
      <c r="U292" s="4"/>
      <c r="V292" s="4"/>
      <c r="W292" s="4"/>
      <c r="X292" s="5"/>
      <c r="Y292" s="5"/>
      <c r="AD292" s="4"/>
      <c r="AE292" s="4"/>
      <c r="AF292" s="4"/>
      <c r="AG292" s="4"/>
      <c r="AH292" s="4"/>
      <c r="AI292" s="5"/>
      <c r="AJ292" s="5"/>
      <c r="AO292" s="4"/>
    </row>
    <row r="293" spans="1:41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:41" x14ac:dyDescent="0.2">
      <c r="A294" s="1"/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  <c r="AO294" s="4"/>
    </row>
    <row r="295" spans="1:41" x14ac:dyDescent="0.2">
      <c r="A295" s="1"/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  <c r="AO295" s="4"/>
    </row>
    <row r="296" spans="1:41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  <c r="AO296" s="4"/>
    </row>
    <row r="297" spans="1:41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  <c r="AO297" s="4"/>
    </row>
    <row r="298" spans="1:41" x14ac:dyDescent="0.2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:41" x14ac:dyDescent="0.2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:41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:41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:41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  <c r="AO302" s="4"/>
    </row>
    <row r="303" spans="1:41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:41" x14ac:dyDescent="0.2">
      <c r="A304" s="1"/>
      <c r="R304" s="4"/>
      <c r="S304" s="4"/>
      <c r="T304" s="4"/>
      <c r="U304" s="4"/>
      <c r="V304" s="4"/>
      <c r="W304" s="4"/>
      <c r="X304" s="5"/>
      <c r="Y304" s="5"/>
      <c r="AD304" s="4"/>
      <c r="AE304" s="4"/>
      <c r="AF304" s="4"/>
      <c r="AG304" s="4"/>
      <c r="AH304" s="4"/>
      <c r="AI304" s="5"/>
      <c r="AJ304" s="5"/>
      <c r="AO304" s="4"/>
    </row>
    <row r="305" spans="1:41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:41" x14ac:dyDescent="0.2">
      <c r="A306" s="1"/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:41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:41" x14ac:dyDescent="0.2">
      <c r="A308" s="1"/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  <c r="AO308" s="4"/>
    </row>
    <row r="309" spans="1:41" x14ac:dyDescent="0.2">
      <c r="A309" s="1"/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  <c r="AO309" s="4"/>
    </row>
    <row r="310" spans="1:41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  <c r="AO310" s="4"/>
    </row>
    <row r="311" spans="1:41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  <c r="AO311" s="4"/>
    </row>
    <row r="312" spans="1:41" x14ac:dyDescent="0.2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:41" x14ac:dyDescent="0.2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:41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  <c r="AO314" s="4"/>
    </row>
    <row r="315" spans="1:41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:41" x14ac:dyDescent="0.2">
      <c r="A316" s="1"/>
      <c r="R316" s="4"/>
      <c r="S316" s="4"/>
      <c r="T316" s="4"/>
      <c r="U316" s="4"/>
      <c r="V316" s="4"/>
      <c r="W316" s="4"/>
      <c r="X316" s="5"/>
      <c r="Y316" s="5"/>
      <c r="AD316" s="4"/>
      <c r="AE316" s="4"/>
      <c r="AF316" s="4"/>
      <c r="AG316" s="4"/>
      <c r="AH316" s="4"/>
      <c r="AI316" s="5"/>
      <c r="AJ316" s="5"/>
      <c r="AO316" s="4"/>
    </row>
    <row r="317" spans="1:41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:41" x14ac:dyDescent="0.2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:41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:41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:41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:41" x14ac:dyDescent="0.2">
      <c r="A322" s="1"/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  <c r="AO322" s="4"/>
    </row>
    <row r="323" spans="1:41" x14ac:dyDescent="0.2">
      <c r="A323" s="1"/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  <c r="AO323" s="4"/>
    </row>
    <row r="324" spans="1:41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:41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:41" x14ac:dyDescent="0.2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:41" x14ac:dyDescent="0.2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:41" x14ac:dyDescent="0.2">
      <c r="A328" s="1"/>
      <c r="R328" s="4"/>
      <c r="S328" s="4"/>
      <c r="T328" s="4"/>
      <c r="U328" s="4"/>
      <c r="V328" s="4"/>
      <c r="W328" s="4"/>
      <c r="X328" s="5"/>
      <c r="Y328" s="5"/>
      <c r="AD328" s="4"/>
      <c r="AE328" s="4"/>
      <c r="AF328" s="4"/>
      <c r="AG328" s="4"/>
      <c r="AH328" s="4"/>
      <c r="AI328" s="5"/>
      <c r="AJ328" s="5"/>
      <c r="AO328" s="4"/>
    </row>
    <row r="329" spans="1:41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:41" x14ac:dyDescent="0.2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  <c r="AO330" s="4"/>
    </row>
    <row r="331" spans="1:41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:41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:41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:41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:41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  <c r="AO335" s="4"/>
    </row>
    <row r="336" spans="1:41" x14ac:dyDescent="0.2">
      <c r="A336" s="1"/>
      <c r="R336" s="4"/>
      <c r="S336" s="4"/>
      <c r="T336" s="4"/>
      <c r="U336" s="4"/>
      <c r="V336" s="4"/>
      <c r="W336" s="4"/>
      <c r="Z336" s="7"/>
      <c r="AA336" s="7"/>
      <c r="AD336" s="4"/>
      <c r="AE336" s="4"/>
      <c r="AF336" s="4"/>
      <c r="AG336" s="4"/>
      <c r="AH336" s="4"/>
      <c r="AK336" s="7"/>
      <c r="AL336" s="7"/>
      <c r="AO336" s="4"/>
    </row>
    <row r="337" spans="1:41" x14ac:dyDescent="0.2">
      <c r="A337" s="1"/>
      <c r="R337" s="4"/>
      <c r="S337" s="4"/>
      <c r="T337" s="4"/>
      <c r="U337" s="4"/>
      <c r="V337" s="4"/>
      <c r="W337" s="4"/>
      <c r="AB337" s="7"/>
      <c r="AC337" s="7"/>
      <c r="AD337" s="4"/>
      <c r="AE337" s="4"/>
      <c r="AF337" s="4"/>
      <c r="AG337" s="4"/>
      <c r="AH337" s="4"/>
      <c r="AM337" s="7"/>
      <c r="AN337" s="7"/>
      <c r="AO337" s="4"/>
    </row>
    <row r="338" spans="1:41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  <c r="AO338" s="4"/>
    </row>
    <row r="339" spans="1:41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  <c r="AO339" s="4"/>
    </row>
    <row r="340" spans="1:41" x14ac:dyDescent="0.2">
      <c r="A340" s="1"/>
      <c r="R340" s="4"/>
      <c r="S340" s="4"/>
      <c r="T340" s="4"/>
      <c r="U340" s="4"/>
      <c r="V340" s="4"/>
      <c r="W340" s="4"/>
      <c r="X340" s="5"/>
      <c r="Y340" s="5"/>
      <c r="AD340" s="4"/>
      <c r="AE340" s="4"/>
      <c r="AF340" s="4"/>
      <c r="AG340" s="4"/>
      <c r="AH340" s="4"/>
      <c r="AI340" s="5"/>
      <c r="AJ340" s="5"/>
      <c r="AO340" s="4"/>
    </row>
    <row r="341" spans="1:41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  <c r="AO341" s="4"/>
    </row>
    <row r="342" spans="1:41" x14ac:dyDescent="0.2">
      <c r="A342" s="1"/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  <c r="AO342" s="4"/>
    </row>
    <row r="343" spans="1:41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  <c r="AO343" s="4"/>
    </row>
    <row r="344" spans="1:41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  <c r="AO344" s="4"/>
    </row>
    <row r="345" spans="1:41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  <c r="AO345" s="4"/>
    </row>
    <row r="346" spans="1:41" x14ac:dyDescent="0.2">
      <c r="A346" s="1"/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  <c r="AO346" s="4"/>
    </row>
    <row r="347" spans="1:41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  <c r="AO347" s="4"/>
    </row>
    <row r="348" spans="1:41" x14ac:dyDescent="0.2">
      <c r="A348" s="1"/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  <c r="AO348" s="4"/>
    </row>
    <row r="349" spans="1:41" x14ac:dyDescent="0.2">
      <c r="A349" s="1"/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  <c r="AO349" s="4"/>
    </row>
    <row r="350" spans="1:41" x14ac:dyDescent="0.2">
      <c r="A350" s="1"/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  <c r="AO350" s="4"/>
    </row>
    <row r="351" spans="1:41" x14ac:dyDescent="0.2">
      <c r="A351" s="1"/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  <c r="AO351" s="4"/>
    </row>
    <row r="352" spans="1:41" x14ac:dyDescent="0.2">
      <c r="A352" s="1"/>
      <c r="R352" s="4"/>
      <c r="S352" s="4"/>
      <c r="T352" s="4"/>
      <c r="U352" s="4"/>
      <c r="V352" s="4"/>
      <c r="W352" s="4"/>
      <c r="AD352" s="4"/>
      <c r="AE352" s="4"/>
      <c r="AF352" s="4"/>
      <c r="AG352" s="4"/>
      <c r="AH352" s="4"/>
      <c r="AO352" s="4"/>
    </row>
    <row r="353" spans="1:41" x14ac:dyDescent="0.2">
      <c r="A353" s="1"/>
      <c r="R353" s="4"/>
      <c r="S353" s="4"/>
      <c r="T353" s="4"/>
      <c r="U353" s="4"/>
      <c r="V353" s="4"/>
      <c r="W353" s="4"/>
      <c r="AD353" s="4"/>
      <c r="AE353" s="4"/>
      <c r="AF353" s="4"/>
      <c r="AG353" s="4"/>
      <c r="AH353" s="4"/>
      <c r="AO353" s="4"/>
    </row>
    <row r="354" spans="1:41" x14ac:dyDescent="0.2">
      <c r="A354" s="1"/>
      <c r="R354" s="4"/>
      <c r="S354" s="4"/>
      <c r="T354" s="4"/>
      <c r="U354" s="4"/>
      <c r="V354" s="4"/>
      <c r="W354" s="4"/>
      <c r="AD354" s="4"/>
      <c r="AE354" s="4"/>
      <c r="AF354" s="4"/>
      <c r="AG354" s="4"/>
      <c r="AH354" s="4"/>
      <c r="AO354" s="4"/>
    </row>
    <row r="355" spans="1:41" x14ac:dyDescent="0.2">
      <c r="A355" s="1"/>
      <c r="R355" s="4"/>
      <c r="S355" s="4"/>
      <c r="T355" s="4"/>
      <c r="U355" s="4"/>
      <c r="V355" s="4"/>
      <c r="W355" s="4"/>
      <c r="AD355" s="4"/>
      <c r="AE355" s="4"/>
      <c r="AF355" s="4"/>
      <c r="AG355" s="4"/>
      <c r="AH355" s="4"/>
      <c r="AO355" s="4"/>
    </row>
    <row r="356" spans="1:41" x14ac:dyDescent="0.2">
      <c r="A356" s="1"/>
      <c r="R356" s="4"/>
      <c r="S356" s="4"/>
      <c r="T356" s="4"/>
      <c r="U356" s="4"/>
      <c r="V356" s="4"/>
      <c r="W356" s="4"/>
      <c r="X356" s="5"/>
      <c r="Y356" s="5"/>
      <c r="AD356" s="4"/>
      <c r="AE356" s="4"/>
      <c r="AF356" s="4"/>
      <c r="AG356" s="4"/>
      <c r="AH356" s="4"/>
      <c r="AI356" s="5"/>
      <c r="AJ356" s="5"/>
      <c r="AO356" s="4"/>
    </row>
    <row r="357" spans="1:41" x14ac:dyDescent="0.2">
      <c r="A357" s="1"/>
      <c r="R357" s="4"/>
      <c r="S357" s="4"/>
      <c r="T357" s="4"/>
      <c r="U357" s="4"/>
      <c r="V357" s="4"/>
      <c r="W357" s="4"/>
      <c r="AD357" s="4"/>
      <c r="AE357" s="4"/>
      <c r="AF357" s="4"/>
      <c r="AG357" s="4"/>
      <c r="AH357" s="4"/>
      <c r="AO357" s="4"/>
    </row>
    <row r="358" spans="1:41" x14ac:dyDescent="0.2">
      <c r="A358" s="1"/>
      <c r="R358" s="4"/>
      <c r="S358" s="4"/>
      <c r="T358" s="4"/>
      <c r="U358" s="4"/>
      <c r="V358" s="4"/>
      <c r="W358" s="4"/>
      <c r="AD358" s="4"/>
      <c r="AE358" s="4"/>
      <c r="AF358" s="4"/>
      <c r="AG358" s="4"/>
      <c r="AH358" s="4"/>
      <c r="AO358" s="4"/>
    </row>
    <row r="359" spans="1:41" x14ac:dyDescent="0.2">
      <c r="A359" s="1"/>
      <c r="R359" s="4"/>
      <c r="S359" s="4"/>
      <c r="T359" s="4"/>
      <c r="U359" s="4"/>
      <c r="V359" s="4"/>
      <c r="W359" s="4"/>
      <c r="AD359" s="4"/>
      <c r="AE359" s="4"/>
      <c r="AF359" s="4"/>
      <c r="AG359" s="4"/>
      <c r="AH359" s="4"/>
      <c r="AO359" s="4"/>
    </row>
    <row r="360" spans="1:41" x14ac:dyDescent="0.2">
      <c r="A360" s="1"/>
      <c r="R360" s="4"/>
      <c r="S360" s="4"/>
      <c r="T360" s="4"/>
      <c r="U360" s="4"/>
      <c r="V360" s="4"/>
      <c r="W360" s="4"/>
      <c r="AD360" s="4"/>
      <c r="AE360" s="4"/>
      <c r="AF360" s="4"/>
      <c r="AG360" s="4"/>
      <c r="AH360" s="4"/>
      <c r="AO360" s="4"/>
    </row>
    <row r="361" spans="1:41" x14ac:dyDescent="0.2">
      <c r="A361" s="1"/>
      <c r="R361" s="4"/>
      <c r="S361" s="4"/>
      <c r="T361" s="4"/>
      <c r="U361" s="4"/>
      <c r="V361" s="4"/>
      <c r="W361" s="4"/>
      <c r="AD361" s="4"/>
      <c r="AE361" s="4"/>
      <c r="AF361" s="4"/>
      <c r="AG361" s="4"/>
      <c r="AH361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R62"/>
  <sheetViews>
    <sheetView topLeftCell="B49" zoomScale="200" workbookViewId="0">
      <selection activeCell="M52" sqref="M52"/>
    </sheetView>
  </sheetViews>
  <sheetFormatPr baseColWidth="10" defaultColWidth="8.83203125" defaultRowHeight="13" x14ac:dyDescent="0.15"/>
  <cols>
    <col min="1" max="1" width="12.33203125" style="4" customWidth="1"/>
    <col min="2" max="2" width="34.83203125" style="4" customWidth="1"/>
    <col min="3" max="3" width="21.6640625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16</v>
      </c>
      <c r="R1" s="3" t="s">
        <v>34</v>
      </c>
      <c r="S1" s="3" t="s">
        <v>17</v>
      </c>
      <c r="T1" s="3" t="s">
        <v>18</v>
      </c>
      <c r="U1" s="3" t="s">
        <v>35</v>
      </c>
      <c r="V1" s="3" t="s">
        <v>36</v>
      </c>
      <c r="W1" s="3" t="s">
        <v>37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3" t="s">
        <v>17</v>
      </c>
      <c r="AE1" s="3" t="s">
        <v>18</v>
      </c>
      <c r="AF1" s="3" t="s">
        <v>38</v>
      </c>
      <c r="AG1" s="3" t="s">
        <v>39</v>
      </c>
      <c r="AH1" s="3" t="s">
        <v>40</v>
      </c>
      <c r="AI1" s="9" t="s">
        <v>25</v>
      </c>
      <c r="AJ1" s="9" t="s">
        <v>26</v>
      </c>
      <c r="AK1" s="9" t="s">
        <v>27</v>
      </c>
      <c r="AL1" s="9" t="s">
        <v>28</v>
      </c>
      <c r="AM1" s="9" t="s">
        <v>29</v>
      </c>
      <c r="AN1" s="9" t="s">
        <v>30</v>
      </c>
    </row>
    <row r="2" spans="1:70" ht="15" x14ac:dyDescent="0.2">
      <c r="A2" s="8" t="s">
        <v>75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5" x14ac:dyDescent="0.2">
      <c r="A3" s="1">
        <v>44166</v>
      </c>
      <c r="B3" t="s">
        <v>80</v>
      </c>
      <c r="C3" t="s">
        <v>81</v>
      </c>
      <c r="D3">
        <v>20</v>
      </c>
      <c r="E3">
        <v>1</v>
      </c>
      <c r="F3">
        <v>1</v>
      </c>
      <c r="G3" t="s">
        <v>60</v>
      </c>
      <c r="H3" t="s">
        <v>61</v>
      </c>
      <c r="I3">
        <v>5.21E-2</v>
      </c>
      <c r="J3">
        <v>1.18</v>
      </c>
      <c r="L3" t="s">
        <v>62</v>
      </c>
      <c r="M3" t="s">
        <v>63</v>
      </c>
      <c r="N3">
        <v>4.0399999999999998E-2</v>
      </c>
      <c r="O3">
        <v>0.78400000000000003</v>
      </c>
      <c r="P3">
        <v>-25.6</v>
      </c>
      <c r="Q3" s="4"/>
      <c r="R3" s="4">
        <v>1</v>
      </c>
      <c r="S3" s="4">
        <v>3</v>
      </c>
      <c r="T3" s="4" t="s">
        <v>261</v>
      </c>
      <c r="U3" s="4">
        <v>22.213904199999995</v>
      </c>
      <c r="V3" s="4">
        <v>22.213904199999995</v>
      </c>
      <c r="W3" s="4"/>
      <c r="X3" s="4"/>
      <c r="Y3" s="4"/>
      <c r="Z3" s="4"/>
      <c r="AA3" s="4"/>
      <c r="AB3" s="5"/>
      <c r="AC3" s="5"/>
      <c r="AD3" s="4">
        <v>1</v>
      </c>
      <c r="AE3" s="4"/>
      <c r="AF3" s="4">
        <v>-21.448298105600003</v>
      </c>
      <c r="AG3" s="4">
        <v>-21.448298105600003</v>
      </c>
      <c r="AH3" s="4">
        <v>-21.448298105600003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 x14ac:dyDescent="0.2">
      <c r="A4" s="1">
        <v>44166</v>
      </c>
      <c r="B4" t="s">
        <v>80</v>
      </c>
      <c r="C4" t="s">
        <v>82</v>
      </c>
      <c r="D4">
        <v>21</v>
      </c>
      <c r="E4">
        <v>1</v>
      </c>
      <c r="F4">
        <v>1</v>
      </c>
      <c r="G4" t="s">
        <v>60</v>
      </c>
      <c r="H4" t="s">
        <v>61</v>
      </c>
      <c r="I4">
        <v>3.3700000000000001E-2</v>
      </c>
      <c r="J4">
        <v>0.68899999999999995</v>
      </c>
      <c r="K4">
        <v>2.69</v>
      </c>
      <c r="L4" t="s">
        <v>62</v>
      </c>
      <c r="M4" t="s">
        <v>63</v>
      </c>
      <c r="N4">
        <v>4.1799999999999997E-2</v>
      </c>
      <c r="O4">
        <v>0.82699999999999996</v>
      </c>
      <c r="P4">
        <v>-21.7</v>
      </c>
      <c r="Q4" s="4"/>
      <c r="R4" s="4">
        <v>1</v>
      </c>
      <c r="S4" s="4">
        <v>2</v>
      </c>
      <c r="T4" s="4" t="s">
        <v>234</v>
      </c>
      <c r="U4" s="4">
        <v>7.6697651304999948</v>
      </c>
      <c r="V4" s="4">
        <v>7.6697651304999948</v>
      </c>
      <c r="W4" s="4">
        <v>7.6697651304999948</v>
      </c>
      <c r="X4" s="4"/>
      <c r="Y4" s="4"/>
      <c r="Z4" s="4"/>
      <c r="AA4" s="4"/>
      <c r="AB4" s="5"/>
      <c r="AC4" s="5"/>
      <c r="AD4" s="4">
        <v>1</v>
      </c>
      <c r="AE4" s="4"/>
      <c r="AF4" s="4">
        <v>-17.54363155290001</v>
      </c>
      <c r="AG4" s="4">
        <v>-17.54363155290001</v>
      </c>
      <c r="AH4" s="4">
        <v>-17.54363155290001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 x14ac:dyDescent="0.2">
      <c r="A5" s="1">
        <v>44166</v>
      </c>
      <c r="B5" t="s">
        <v>80</v>
      </c>
      <c r="C5" t="s">
        <v>83</v>
      </c>
      <c r="D5">
        <v>22</v>
      </c>
      <c r="E5">
        <v>1</v>
      </c>
      <c r="F5">
        <v>1</v>
      </c>
      <c r="G5" t="s">
        <v>60</v>
      </c>
      <c r="H5" t="s">
        <v>61</v>
      </c>
      <c r="I5">
        <v>3.2599999999999997E-2</v>
      </c>
      <c r="J5">
        <v>0.65300000000000002</v>
      </c>
      <c r="K5">
        <v>1.75</v>
      </c>
      <c r="L5" t="s">
        <v>62</v>
      </c>
      <c r="M5" t="s">
        <v>63</v>
      </c>
      <c r="N5">
        <v>4.5699999999999998E-2</v>
      </c>
      <c r="O5">
        <v>1.03</v>
      </c>
      <c r="P5">
        <v>-3.08</v>
      </c>
      <c r="Q5" s="4"/>
      <c r="R5" s="4">
        <v>1</v>
      </c>
      <c r="S5" s="4">
        <v>2</v>
      </c>
      <c r="T5" s="4" t="s">
        <v>234</v>
      </c>
      <c r="U5" s="4">
        <v>6.6104215344999968</v>
      </c>
      <c r="V5" s="4">
        <v>6.6104215344999968</v>
      </c>
      <c r="W5" s="4">
        <v>6.6104215344999968</v>
      </c>
      <c r="X5" s="4"/>
      <c r="Y5" s="4"/>
      <c r="Z5" s="4"/>
      <c r="AA5" s="4"/>
      <c r="AB5" s="5"/>
      <c r="AC5" s="5"/>
      <c r="AD5" s="4">
        <v>1</v>
      </c>
      <c r="AE5" s="4"/>
      <c r="AF5" s="4">
        <v>0.9229809099999926</v>
      </c>
      <c r="AG5" s="4">
        <v>0.9229809099999926</v>
      </c>
      <c r="AH5" s="4">
        <v>0.9229809099999926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 x14ac:dyDescent="0.2">
      <c r="A6" s="1">
        <v>44166</v>
      </c>
      <c r="B6" t="s">
        <v>80</v>
      </c>
      <c r="C6" t="s">
        <v>84</v>
      </c>
      <c r="D6">
        <v>23</v>
      </c>
      <c r="E6">
        <v>1</v>
      </c>
      <c r="F6">
        <v>1</v>
      </c>
      <c r="G6" t="s">
        <v>60</v>
      </c>
      <c r="H6" t="s">
        <v>61</v>
      </c>
      <c r="I6">
        <v>3.2899999999999999E-2</v>
      </c>
      <c r="J6">
        <v>0.66100000000000003</v>
      </c>
      <c r="K6">
        <v>1.97</v>
      </c>
      <c r="L6" t="s">
        <v>62</v>
      </c>
      <c r="M6" t="s">
        <v>63</v>
      </c>
      <c r="N6">
        <v>5.0799999999999998E-2</v>
      </c>
      <c r="O6">
        <v>0.89700000000000002</v>
      </c>
      <c r="P6">
        <v>-15.5</v>
      </c>
      <c r="Q6" s="4"/>
      <c r="R6" s="4">
        <v>1</v>
      </c>
      <c r="S6" s="4">
        <v>2</v>
      </c>
      <c r="T6" s="4" t="s">
        <v>234</v>
      </c>
      <c r="U6" s="4">
        <v>6.8457482304999981</v>
      </c>
      <c r="V6" s="4">
        <v>6.8457482304999981</v>
      </c>
      <c r="W6" s="4">
        <v>6.8457482304999981</v>
      </c>
      <c r="X6" s="4"/>
      <c r="Y6" s="4"/>
      <c r="Z6" s="4"/>
      <c r="AA6" s="4"/>
      <c r="AB6" s="5"/>
      <c r="AC6" s="5"/>
      <c r="AD6" s="4">
        <v>1</v>
      </c>
      <c r="AE6" s="4"/>
      <c r="AF6" s="4">
        <v>-11.181977820900002</v>
      </c>
      <c r="AG6" s="4">
        <v>-11.181977820900002</v>
      </c>
      <c r="AH6" s="4">
        <v>-11.181977820900002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 x14ac:dyDescent="0.2">
      <c r="A7" s="1">
        <v>44166</v>
      </c>
      <c r="B7" t="s">
        <v>80</v>
      </c>
      <c r="C7" t="s">
        <v>85</v>
      </c>
      <c r="D7">
        <v>24</v>
      </c>
      <c r="E7">
        <v>1</v>
      </c>
      <c r="F7">
        <v>1</v>
      </c>
      <c r="G7" t="s">
        <v>60</v>
      </c>
      <c r="H7" t="s">
        <v>61</v>
      </c>
      <c r="I7">
        <v>2.9700000000000001E-2</v>
      </c>
      <c r="J7">
        <v>0.55400000000000005</v>
      </c>
      <c r="K7">
        <v>-0.82099999999999995</v>
      </c>
      <c r="L7" t="s">
        <v>62</v>
      </c>
      <c r="M7" t="s">
        <v>63</v>
      </c>
      <c r="N7">
        <v>4.2700000000000002E-2</v>
      </c>
      <c r="O7">
        <v>0.871</v>
      </c>
      <c r="P7">
        <v>-17.8</v>
      </c>
      <c r="Q7" s="4"/>
      <c r="R7" s="4">
        <v>1</v>
      </c>
      <c r="S7" s="4">
        <v>2</v>
      </c>
      <c r="T7" s="4" t="s">
        <v>234</v>
      </c>
      <c r="U7" s="4">
        <v>3.702178378000001</v>
      </c>
      <c r="V7" s="4">
        <v>3.702178378000001</v>
      </c>
      <c r="W7" s="4">
        <v>3.702178378000001</v>
      </c>
      <c r="X7" s="4"/>
      <c r="Y7" s="4"/>
      <c r="Z7" s="4"/>
      <c r="AA7" s="4"/>
      <c r="AB7" s="5"/>
      <c r="AC7" s="5"/>
      <c r="AD7" s="4">
        <v>1</v>
      </c>
      <c r="AE7" s="4"/>
      <c r="AF7" s="4">
        <v>-13.545632704100015</v>
      </c>
      <c r="AG7" s="4">
        <v>-13.545632704100015</v>
      </c>
      <c r="AH7" s="4">
        <v>-13.545632704100015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 x14ac:dyDescent="0.2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5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5" x14ac:dyDescent="0.2">
      <c r="A10" s="11"/>
      <c r="B10" s="12"/>
      <c r="C10" s="12"/>
      <c r="D10" s="12"/>
      <c r="E10" s="12"/>
      <c r="F10" s="12"/>
      <c r="G10" s="12"/>
      <c r="H10" s="12"/>
      <c r="I10" s="12"/>
      <c r="J10" s="13" t="s">
        <v>33</v>
      </c>
      <c r="K10" s="16">
        <v>0</v>
      </c>
      <c r="L10" s="12"/>
      <c r="M10" s="12"/>
      <c r="N10" s="12"/>
      <c r="O10" s="13" t="s">
        <v>33</v>
      </c>
      <c r="P10" s="16">
        <v>0</v>
      </c>
    </row>
    <row r="11" spans="1:70" ht="15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3" t="s">
        <v>41</v>
      </c>
      <c r="K11" s="14">
        <f>AVERAGE(K3:K9)</f>
        <v>1.3972499999999999</v>
      </c>
      <c r="L11" s="12"/>
      <c r="M11" s="12"/>
      <c r="N11" s="12"/>
      <c r="O11" s="13" t="s">
        <v>41</v>
      </c>
      <c r="P11" s="14">
        <f>AVERAGE(P3:P9)</f>
        <v>-16.735999999999997</v>
      </c>
    </row>
    <row r="12" spans="1:70" ht="15" x14ac:dyDescent="0.2">
      <c r="A12" s="11"/>
      <c r="B12" s="12"/>
      <c r="D12" s="12"/>
      <c r="E12" s="12"/>
      <c r="F12" s="12"/>
      <c r="G12" s="12"/>
      <c r="H12" s="12"/>
      <c r="I12" s="12"/>
      <c r="J12" s="13" t="s">
        <v>42</v>
      </c>
      <c r="K12" s="14">
        <f>_xlfn.STDEV.S(K3:K9)</f>
        <v>1.5323523039214362</v>
      </c>
      <c r="L12" s="12"/>
      <c r="M12" s="12"/>
      <c r="N12" s="12"/>
      <c r="O12" s="13" t="s">
        <v>42</v>
      </c>
      <c r="P12" s="14">
        <f>_xlfn.STDEV.S(P3:P9)</f>
        <v>8.5492385625855611</v>
      </c>
    </row>
    <row r="13" spans="1:70" ht="15" x14ac:dyDescent="0.2">
      <c r="A13" s="11"/>
      <c r="B13" s="12"/>
      <c r="D13" s="12"/>
      <c r="E13" s="12"/>
      <c r="F13" s="12"/>
      <c r="G13" s="12"/>
      <c r="H13" s="12"/>
      <c r="I13" s="12"/>
      <c r="J13" s="13" t="s">
        <v>43</v>
      </c>
      <c r="K13" s="14">
        <f>100*K12/K11</f>
        <v>109.66915755386913</v>
      </c>
      <c r="L13" s="12"/>
      <c r="M13" s="12"/>
      <c r="N13" s="12"/>
      <c r="O13" s="13" t="s">
        <v>43</v>
      </c>
      <c r="P13" s="14">
        <f>100*P12/P11</f>
        <v>-51.082926401682379</v>
      </c>
    </row>
    <row r="14" spans="1:70" ht="15" x14ac:dyDescent="0.2">
      <c r="A14" s="11"/>
      <c r="B14" s="12"/>
      <c r="D14" s="12"/>
      <c r="E14" s="12"/>
      <c r="F14" s="12"/>
      <c r="G14" s="12"/>
      <c r="H14" s="12"/>
      <c r="I14" s="12"/>
      <c r="J14" s="13" t="s">
        <v>44</v>
      </c>
      <c r="K14" s="14">
        <f>TINV(0.02,4)</f>
        <v>3.7469473879791968</v>
      </c>
      <c r="L14" s="12"/>
      <c r="M14" s="12"/>
      <c r="N14" s="12"/>
      <c r="O14" s="13" t="s">
        <v>44</v>
      </c>
      <c r="P14" s="14">
        <f>TINV(0.02,4)</f>
        <v>3.7469473879791968</v>
      </c>
    </row>
    <row r="15" spans="1:70" ht="15" x14ac:dyDescent="0.2">
      <c r="A15" s="11"/>
      <c r="B15" s="12"/>
      <c r="D15" s="12"/>
      <c r="E15" s="12"/>
      <c r="F15" s="12"/>
      <c r="G15" s="12"/>
      <c r="H15" s="12"/>
      <c r="I15" s="12"/>
      <c r="J15" s="13" t="s">
        <v>45</v>
      </c>
      <c r="K15" s="15">
        <f>K12*K14</f>
        <v>5.7416434626423296</v>
      </c>
      <c r="L15" s="12"/>
      <c r="M15" s="12"/>
      <c r="N15" s="12"/>
      <c r="O15" s="13" t="s">
        <v>45</v>
      </c>
      <c r="P15" s="15">
        <f>P12*P14</f>
        <v>32.033547101290992</v>
      </c>
    </row>
    <row r="16" spans="1:70" ht="15" x14ac:dyDescent="0.2">
      <c r="A16" s="11"/>
      <c r="B16" s="12"/>
      <c r="D16" s="12"/>
      <c r="E16" s="12"/>
      <c r="F16" s="12"/>
      <c r="G16" s="12"/>
      <c r="H16" s="12"/>
      <c r="I16" s="12"/>
      <c r="J16" s="13" t="s">
        <v>46</v>
      </c>
      <c r="K16" s="15">
        <f>10*K12</f>
        <v>15.323523039214361</v>
      </c>
      <c r="L16" s="12"/>
      <c r="M16" s="12"/>
      <c r="N16" s="12"/>
      <c r="O16" s="13" t="s">
        <v>46</v>
      </c>
      <c r="P16" s="15">
        <f>10*P12</f>
        <v>85.492385625855604</v>
      </c>
    </row>
    <row r="17" spans="1:70" ht="15" x14ac:dyDescent="0.2">
      <c r="A17" s="11"/>
      <c r="B17" s="12"/>
      <c r="D17" s="12"/>
      <c r="E17" s="12"/>
      <c r="F17" s="12"/>
      <c r="G17" s="12"/>
      <c r="H17" s="12"/>
      <c r="I17" s="12"/>
      <c r="J17" s="13" t="s">
        <v>47</v>
      </c>
      <c r="K17" s="15"/>
      <c r="L17" s="12"/>
      <c r="M17" s="12"/>
      <c r="N17" s="12"/>
      <c r="O17" s="13" t="s">
        <v>47</v>
      </c>
      <c r="P17" s="15"/>
    </row>
    <row r="18" spans="1:70" ht="15" x14ac:dyDescent="0.2">
      <c r="A18" s="11"/>
      <c r="B18" s="12"/>
      <c r="D18" s="12"/>
      <c r="E18" s="12"/>
      <c r="F18" s="12"/>
      <c r="G18" s="12"/>
      <c r="H18" s="12"/>
      <c r="I18" s="12"/>
      <c r="J18" s="13" t="s">
        <v>48</v>
      </c>
      <c r="K18" s="15"/>
      <c r="L18" s="12"/>
      <c r="M18" s="12"/>
      <c r="N18" s="12"/>
      <c r="O18" s="13" t="s">
        <v>48</v>
      </c>
      <c r="P18" s="15"/>
    </row>
    <row r="19" spans="1:70" ht="15" x14ac:dyDescent="0.2">
      <c r="A19" s="11"/>
      <c r="B19" s="12"/>
      <c r="D19" s="12"/>
      <c r="E19" s="12"/>
      <c r="F19" s="12"/>
      <c r="G19" s="12"/>
      <c r="H19" s="12"/>
      <c r="I19" s="12"/>
      <c r="J19" s="13" t="s">
        <v>49</v>
      </c>
      <c r="K19" s="15"/>
      <c r="L19" s="12"/>
      <c r="M19" s="12"/>
      <c r="N19" s="12"/>
      <c r="O19" s="13" t="s">
        <v>49</v>
      </c>
      <c r="P19" s="15"/>
    </row>
    <row r="20" spans="1:70" ht="15" x14ac:dyDescent="0.2">
      <c r="A20" s="8"/>
      <c r="J20" s="13" t="s">
        <v>50</v>
      </c>
      <c r="K20" s="15">
        <f>K11/K12</f>
        <v>0.91183339263712626</v>
      </c>
      <c r="O20" s="13" t="s">
        <v>50</v>
      </c>
      <c r="P20" s="15">
        <f>P11/P12</f>
        <v>-1.9576012386930632</v>
      </c>
      <c r="V20" s="4" t="s">
        <v>31</v>
      </c>
      <c r="W20" s="4">
        <f>AVERAGE(W3:W7)</f>
        <v>6.2070283183749968</v>
      </c>
      <c r="AG20" s="4" t="s">
        <v>31</v>
      </c>
      <c r="AH20" s="4">
        <f>AVERAGE(AH3:AH7)</f>
        <v>-12.559311854700008</v>
      </c>
    </row>
    <row r="21" spans="1:70" x14ac:dyDescent="0.15">
      <c r="A21" s="8"/>
    </row>
    <row r="22" spans="1:70" ht="15" customHeight="1" x14ac:dyDescent="0.15"/>
    <row r="23" spans="1:70" x14ac:dyDescent="0.15">
      <c r="A23" s="8" t="s">
        <v>32</v>
      </c>
    </row>
    <row r="24" spans="1:70" customFormat="1" ht="15" x14ac:dyDescent="0.2">
      <c r="A24" s="1">
        <v>44166</v>
      </c>
      <c r="B24" t="s">
        <v>80</v>
      </c>
      <c r="C24" t="s">
        <v>86</v>
      </c>
      <c r="D24">
        <v>25</v>
      </c>
      <c r="E24">
        <v>1</v>
      </c>
      <c r="F24">
        <v>1</v>
      </c>
      <c r="G24" t="s">
        <v>60</v>
      </c>
      <c r="H24" t="s">
        <v>61</v>
      </c>
      <c r="I24">
        <v>8.7999999999999995E-2</v>
      </c>
      <c r="J24">
        <v>1.9</v>
      </c>
      <c r="K24">
        <v>35.4</v>
      </c>
      <c r="L24" t="s">
        <v>62</v>
      </c>
      <c r="M24" t="s">
        <v>63</v>
      </c>
      <c r="N24">
        <v>0.25</v>
      </c>
      <c r="O24">
        <v>4.4000000000000004</v>
      </c>
      <c r="P24">
        <v>297</v>
      </c>
      <c r="Q24" s="4"/>
      <c r="R24" s="4">
        <v>1</v>
      </c>
      <c r="S24" s="4">
        <v>2</v>
      </c>
      <c r="T24" s="4" t="s">
        <v>234</v>
      </c>
      <c r="U24" s="4">
        <v>43.864404999999991</v>
      </c>
      <c r="V24" s="4">
        <v>43.864404999999991</v>
      </c>
      <c r="W24" s="4">
        <v>43.864404999999991</v>
      </c>
      <c r="X24" s="4"/>
      <c r="Y24" s="4"/>
      <c r="Z24" s="4"/>
      <c r="AA24" s="4"/>
      <c r="AB24" s="5"/>
      <c r="AC24" s="5"/>
      <c r="AD24" s="4">
        <v>1</v>
      </c>
      <c r="AE24" s="4"/>
      <c r="AF24" s="4">
        <v>315.43280400000003</v>
      </c>
      <c r="AG24" s="4">
        <v>315.43280400000003</v>
      </c>
      <c r="AH24" s="4">
        <v>315.43280400000003</v>
      </c>
      <c r="AI24" s="4"/>
      <c r="AJ24" s="4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5" x14ac:dyDescent="0.2">
      <c r="A25" s="1">
        <v>44166</v>
      </c>
      <c r="B25" t="s">
        <v>80</v>
      </c>
      <c r="C25" t="s">
        <v>87</v>
      </c>
      <c r="D25">
        <v>26</v>
      </c>
      <c r="E25">
        <v>1</v>
      </c>
      <c r="F25">
        <v>1</v>
      </c>
      <c r="G25" t="s">
        <v>60</v>
      </c>
      <c r="H25" t="s">
        <v>61</v>
      </c>
      <c r="I25">
        <v>8.5300000000000001E-2</v>
      </c>
      <c r="J25">
        <v>1.86</v>
      </c>
      <c r="K25">
        <v>34.299999999999997</v>
      </c>
      <c r="L25" t="s">
        <v>62</v>
      </c>
      <c r="M25" t="s">
        <v>63</v>
      </c>
      <c r="N25">
        <v>0.19400000000000001</v>
      </c>
      <c r="O25">
        <v>3.51</v>
      </c>
      <c r="P25">
        <v>219</v>
      </c>
      <c r="Q25" s="4"/>
      <c r="R25" s="4">
        <v>1</v>
      </c>
      <c r="S25" s="4">
        <v>2</v>
      </c>
      <c r="T25" s="4" t="s">
        <v>234</v>
      </c>
      <c r="U25" s="4">
        <v>42.651521799999998</v>
      </c>
      <c r="V25" s="4">
        <v>42.651521799999998</v>
      </c>
      <c r="W25" s="4">
        <v>42.651521799999998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v>230.91581498999997</v>
      </c>
      <c r="AG25" s="4">
        <v>230.91581498999997</v>
      </c>
      <c r="AH25" s="4">
        <v>230.91581498999997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5" x14ac:dyDescent="0.2">
      <c r="A26" s="1">
        <v>44166</v>
      </c>
      <c r="B26" t="s">
        <v>80</v>
      </c>
      <c r="C26" t="s">
        <v>88</v>
      </c>
      <c r="D26">
        <v>27</v>
      </c>
      <c r="E26">
        <v>1</v>
      </c>
      <c r="F26">
        <v>1</v>
      </c>
      <c r="G26" t="s">
        <v>60</v>
      </c>
      <c r="H26" t="s">
        <v>61</v>
      </c>
      <c r="I26">
        <v>8.6699999999999999E-2</v>
      </c>
      <c r="J26">
        <v>1.88</v>
      </c>
      <c r="K26">
        <v>34.799999999999997</v>
      </c>
      <c r="L26" t="s">
        <v>62</v>
      </c>
      <c r="M26" t="s">
        <v>63</v>
      </c>
      <c r="N26">
        <v>0.28000000000000003</v>
      </c>
      <c r="O26">
        <v>5.09</v>
      </c>
      <c r="P26">
        <v>358</v>
      </c>
      <c r="Q26" s="4"/>
      <c r="R26" s="4">
        <v>1</v>
      </c>
      <c r="S26" s="4">
        <v>2</v>
      </c>
      <c r="T26" s="4" t="s">
        <v>234</v>
      </c>
      <c r="U26" s="4">
        <v>43.257815199999996</v>
      </c>
      <c r="V26" s="4">
        <v>43.257815199999996</v>
      </c>
      <c r="W26" s="4">
        <v>43.257815199999996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v>381.67663418999996</v>
      </c>
      <c r="AG26" s="4">
        <v>381.67663418999996</v>
      </c>
      <c r="AH26" s="4">
        <v>381.67663418999996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5" x14ac:dyDescent="0.2">
      <c r="A27" s="1">
        <v>44166</v>
      </c>
      <c r="B27" t="s">
        <v>80</v>
      </c>
      <c r="C27" t="s">
        <v>89</v>
      </c>
      <c r="D27">
        <v>28</v>
      </c>
      <c r="E27">
        <v>1</v>
      </c>
      <c r="F27">
        <v>1</v>
      </c>
      <c r="G27" t="s">
        <v>60</v>
      </c>
      <c r="H27" t="s">
        <v>61</v>
      </c>
      <c r="I27">
        <v>8.4699999999999998E-2</v>
      </c>
      <c r="J27">
        <v>1.81</v>
      </c>
      <c r="K27">
        <v>32.9</v>
      </c>
      <c r="L27" t="s">
        <v>62</v>
      </c>
      <c r="M27" t="s">
        <v>63</v>
      </c>
      <c r="N27">
        <v>0.23200000000000001</v>
      </c>
      <c r="O27">
        <v>4.2</v>
      </c>
      <c r="P27">
        <v>280</v>
      </c>
      <c r="Q27" s="4"/>
      <c r="R27" s="4">
        <v>1</v>
      </c>
      <c r="S27" s="4">
        <v>2</v>
      </c>
      <c r="T27" s="4" t="s">
        <v>234</v>
      </c>
      <c r="U27" s="4">
        <v>41.137085049999996</v>
      </c>
      <c r="V27" s="4">
        <v>41.137085049999996</v>
      </c>
      <c r="W27" s="4">
        <v>41.137085049999996</v>
      </c>
      <c r="X27" s="4"/>
      <c r="Y27" s="4"/>
      <c r="Z27" s="7"/>
      <c r="AA27" s="7"/>
      <c r="AB27" s="4"/>
      <c r="AC27" s="4"/>
      <c r="AD27" s="4">
        <v>1</v>
      </c>
      <c r="AE27" s="4"/>
      <c r="AF27" s="4">
        <v>296.34915599999999</v>
      </c>
      <c r="AG27" s="4">
        <v>296.34915599999999</v>
      </c>
      <c r="AH27" s="4">
        <v>296.34915599999999</v>
      </c>
      <c r="AI27" s="4"/>
      <c r="AJ27" s="4"/>
      <c r="AK27" s="7"/>
      <c r="AL27" s="7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5" x14ac:dyDescent="0.2">
      <c r="A28" s="1">
        <v>44166</v>
      </c>
      <c r="B28" t="s">
        <v>80</v>
      </c>
      <c r="C28" t="s">
        <v>90</v>
      </c>
      <c r="D28">
        <v>29</v>
      </c>
      <c r="E28">
        <v>1</v>
      </c>
      <c r="F28">
        <v>1</v>
      </c>
      <c r="G28" t="s">
        <v>60</v>
      </c>
      <c r="H28" t="s">
        <v>61</v>
      </c>
      <c r="I28">
        <v>8.4199999999999997E-2</v>
      </c>
      <c r="J28">
        <v>1.88</v>
      </c>
      <c r="K28">
        <v>34.799999999999997</v>
      </c>
      <c r="L28" t="s">
        <v>62</v>
      </c>
      <c r="M28" t="s">
        <v>63</v>
      </c>
      <c r="N28">
        <v>0.20799999999999999</v>
      </c>
      <c r="O28">
        <v>3.79</v>
      </c>
      <c r="P28">
        <v>243</v>
      </c>
      <c r="Q28" s="4"/>
      <c r="R28" s="4">
        <v>1</v>
      </c>
      <c r="S28" s="4">
        <v>2</v>
      </c>
      <c r="T28" s="4" t="s">
        <v>234</v>
      </c>
      <c r="U28" s="4">
        <v>43.257815199999996</v>
      </c>
      <c r="V28" s="4">
        <v>43.257815199999996</v>
      </c>
      <c r="W28" s="4">
        <v>43.257815199999996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v>257.39271858999996</v>
      </c>
      <c r="AG28" s="4">
        <v>257.39271858999996</v>
      </c>
      <c r="AH28" s="4">
        <v>257.39271858999996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5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5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5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33</v>
      </c>
      <c r="K31" s="16">
        <v>40</v>
      </c>
      <c r="L31" s="12"/>
      <c r="M31" s="12"/>
      <c r="N31" s="12"/>
      <c r="O31" s="13" t="s">
        <v>33</v>
      </c>
      <c r="P31" s="16">
        <v>400</v>
      </c>
      <c r="V31" s="13" t="s">
        <v>33</v>
      </c>
      <c r="W31" s="16">
        <v>40</v>
      </c>
      <c r="AG31" s="13" t="s">
        <v>33</v>
      </c>
      <c r="AH31" s="16">
        <v>400</v>
      </c>
    </row>
    <row r="32" spans="1:70" ht="15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41</v>
      </c>
      <c r="K32" s="14">
        <f>AVERAGE(K24:K30)</f>
        <v>34.44</v>
      </c>
      <c r="L32" s="12"/>
      <c r="M32" s="12"/>
      <c r="N32" s="12"/>
      <c r="O32" s="13" t="s">
        <v>41</v>
      </c>
      <c r="P32" s="14">
        <f>AVERAGE(P24:P30)</f>
        <v>279.39999999999998</v>
      </c>
      <c r="V32" s="13" t="s">
        <v>41</v>
      </c>
      <c r="W32" s="14">
        <f>AVERAGE(W24:W30)</f>
        <v>42.833728449999988</v>
      </c>
      <c r="AG32" s="13" t="s">
        <v>41</v>
      </c>
      <c r="AH32" s="14">
        <f>AVERAGE(AH24:AH30)</f>
        <v>296.35342555399995</v>
      </c>
    </row>
    <row r="33" spans="1:70" ht="15" x14ac:dyDescent="0.2">
      <c r="A33" s="11"/>
      <c r="B33" s="12"/>
      <c r="D33" s="12"/>
      <c r="E33" s="12"/>
      <c r="F33" s="12"/>
      <c r="G33" s="12"/>
      <c r="H33" s="12"/>
      <c r="I33" s="12"/>
      <c r="J33" s="13" t="s">
        <v>42</v>
      </c>
      <c r="K33" s="14">
        <f>_xlfn.STDEV.S(K24:K30)</f>
        <v>0.94498677239419582</v>
      </c>
      <c r="L33" s="12"/>
      <c r="M33" s="12"/>
      <c r="N33" s="12"/>
      <c r="O33" s="13" t="s">
        <v>42</v>
      </c>
      <c r="P33" s="14">
        <f>_xlfn.STDEV.S(P24:P30)</f>
        <v>53.528497083329391</v>
      </c>
      <c r="V33" s="13" t="s">
        <v>42</v>
      </c>
      <c r="W33" s="14">
        <f>_xlfn.STDEV.S(W24:W30)</f>
        <v>1.0408880083657894</v>
      </c>
      <c r="AG33" s="13" t="s">
        <v>42</v>
      </c>
      <c r="AH33" s="14">
        <f>_xlfn.STDEV.S(AH24:AH30)</f>
        <v>57.974326635842949</v>
      </c>
    </row>
    <row r="34" spans="1:70" ht="15" x14ac:dyDescent="0.2">
      <c r="A34" s="11"/>
      <c r="B34" s="12"/>
      <c r="D34" s="12"/>
      <c r="E34" s="12"/>
      <c r="F34" s="12"/>
      <c r="G34" s="12"/>
      <c r="H34" s="12"/>
      <c r="I34" s="12"/>
      <c r="J34" s="13" t="s">
        <v>43</v>
      </c>
      <c r="K34" s="14">
        <f>100*K33/K32</f>
        <v>2.7438640313420319</v>
      </c>
      <c r="L34" s="12"/>
      <c r="M34" s="12"/>
      <c r="N34" s="12"/>
      <c r="O34" s="13" t="s">
        <v>43</v>
      </c>
      <c r="P34" s="14">
        <f>100*P33/P32</f>
        <v>19.15837404557244</v>
      </c>
      <c r="V34" s="13" t="s">
        <v>43</v>
      </c>
      <c r="W34" s="14">
        <f>100*W33/W32</f>
        <v>2.4300663193044771</v>
      </c>
      <c r="AG34" s="13" t="s">
        <v>43</v>
      </c>
      <c r="AH34" s="14">
        <f>100*AH33/AH32</f>
        <v>19.562563357405558</v>
      </c>
    </row>
    <row r="35" spans="1:70" ht="15" x14ac:dyDescent="0.2">
      <c r="A35" s="11"/>
      <c r="B35" s="12"/>
      <c r="D35" s="12"/>
      <c r="E35" s="12"/>
      <c r="F35" s="12"/>
      <c r="G35" s="12"/>
      <c r="H35" s="12"/>
      <c r="I35" s="12"/>
      <c r="J35" s="13" t="s">
        <v>44</v>
      </c>
      <c r="K35" s="14">
        <f>TINV(0.02,4)</f>
        <v>3.7469473879791968</v>
      </c>
      <c r="L35" s="12"/>
      <c r="M35" s="12"/>
      <c r="N35" s="12"/>
      <c r="O35" s="13" t="s">
        <v>44</v>
      </c>
      <c r="P35" s="14">
        <f>TINV(0.02,4)</f>
        <v>3.7469473879791968</v>
      </c>
      <c r="V35" s="13" t="s">
        <v>44</v>
      </c>
      <c r="W35" s="14">
        <f>TINV(0.02,4)</f>
        <v>3.7469473879791968</v>
      </c>
      <c r="AG35" s="13" t="s">
        <v>44</v>
      </c>
      <c r="AH35" s="14">
        <f>TINV(0.02,4)</f>
        <v>3.7469473879791968</v>
      </c>
    </row>
    <row r="36" spans="1:70" ht="15" x14ac:dyDescent="0.2">
      <c r="A36" s="11"/>
      <c r="B36" s="12"/>
      <c r="D36" s="12"/>
      <c r="E36" s="12"/>
      <c r="F36" s="12"/>
      <c r="G36" s="12"/>
      <c r="H36" s="12"/>
      <c r="I36" s="12"/>
      <c r="J36" s="13" t="s">
        <v>45</v>
      </c>
      <c r="K36" s="15">
        <f>K33*K35</f>
        <v>3.5408157184973237</v>
      </c>
      <c r="L36" s="12"/>
      <c r="M36" s="12"/>
      <c r="N36" s="12"/>
      <c r="O36" s="13" t="s">
        <v>45</v>
      </c>
      <c r="P36" s="15">
        <f>P33*P35</f>
        <v>200.56846232883311</v>
      </c>
      <c r="V36" s="13" t="s">
        <v>45</v>
      </c>
      <c r="W36" s="15">
        <f>W33*W35</f>
        <v>3.9001526041250631</v>
      </c>
      <c r="AG36" s="13" t="s">
        <v>45</v>
      </c>
      <c r="AH36" s="15">
        <f>AH33*AH35</f>
        <v>217.22675175802451</v>
      </c>
    </row>
    <row r="37" spans="1:70" ht="15" x14ac:dyDescent="0.2">
      <c r="A37" s="11"/>
      <c r="B37" s="12"/>
      <c r="D37" s="12"/>
      <c r="E37" s="12"/>
      <c r="F37" s="12"/>
      <c r="G37" s="12"/>
      <c r="H37" s="12"/>
      <c r="I37" s="12"/>
      <c r="J37" s="13" t="s">
        <v>46</v>
      </c>
      <c r="K37" s="15">
        <f>10*K33</f>
        <v>9.4498677239419582</v>
      </c>
      <c r="L37" s="12"/>
      <c r="M37" s="12"/>
      <c r="N37" s="12"/>
      <c r="O37" s="13" t="s">
        <v>46</v>
      </c>
      <c r="P37" s="15">
        <f>10*P33</f>
        <v>535.28497083329387</v>
      </c>
      <c r="V37" s="13" t="s">
        <v>46</v>
      </c>
      <c r="W37" s="15">
        <f>10*W33</f>
        <v>10.408880083657895</v>
      </c>
      <c r="AG37" s="13" t="s">
        <v>46</v>
      </c>
      <c r="AH37" s="15">
        <f>10*AH33</f>
        <v>579.74326635842954</v>
      </c>
    </row>
    <row r="38" spans="1:70" ht="15" x14ac:dyDescent="0.2">
      <c r="A38" s="11"/>
      <c r="B38" s="12"/>
      <c r="D38" s="12"/>
      <c r="E38" s="12"/>
      <c r="F38" s="12"/>
      <c r="G38" s="12"/>
      <c r="H38" s="12"/>
      <c r="I38" s="12"/>
      <c r="J38" s="13" t="s">
        <v>47</v>
      </c>
      <c r="K38" s="15"/>
      <c r="L38" s="12"/>
      <c r="M38" s="12"/>
      <c r="N38" s="12"/>
      <c r="O38" s="13" t="s">
        <v>47</v>
      </c>
      <c r="P38" s="15"/>
      <c r="V38" s="13" t="s">
        <v>47</v>
      </c>
      <c r="W38" s="15"/>
      <c r="AG38" s="13" t="s">
        <v>47</v>
      </c>
      <c r="AH38" s="15"/>
    </row>
    <row r="39" spans="1:70" ht="15" x14ac:dyDescent="0.2">
      <c r="A39" s="11"/>
      <c r="B39" s="12"/>
      <c r="D39" s="12"/>
      <c r="E39" s="12"/>
      <c r="F39" s="12"/>
      <c r="G39" s="12"/>
      <c r="H39" s="12"/>
      <c r="I39" s="12"/>
      <c r="J39" s="13" t="s">
        <v>48</v>
      </c>
      <c r="K39" s="15"/>
      <c r="L39" s="12"/>
      <c r="M39" s="12"/>
      <c r="N39" s="12"/>
      <c r="O39" s="13" t="s">
        <v>48</v>
      </c>
      <c r="P39" s="15"/>
      <c r="V39" s="13" t="s">
        <v>48</v>
      </c>
      <c r="W39" s="15"/>
      <c r="AG39" s="13" t="s">
        <v>48</v>
      </c>
      <c r="AH39" s="15"/>
    </row>
    <row r="40" spans="1:70" ht="15" x14ac:dyDescent="0.2">
      <c r="A40" s="11"/>
      <c r="B40" s="12"/>
      <c r="D40" s="12"/>
      <c r="E40" s="12"/>
      <c r="F40" s="12"/>
      <c r="G40" s="12"/>
      <c r="H40" s="12"/>
      <c r="I40" s="12"/>
      <c r="J40" s="13" t="s">
        <v>49</v>
      </c>
      <c r="K40" s="15"/>
      <c r="L40" s="12"/>
      <c r="M40" s="12"/>
      <c r="N40" s="12"/>
      <c r="O40" s="13" t="s">
        <v>49</v>
      </c>
      <c r="P40" s="15"/>
      <c r="V40" s="13" t="s">
        <v>49</v>
      </c>
      <c r="W40" s="15"/>
      <c r="AG40" s="13" t="s">
        <v>49</v>
      </c>
      <c r="AH40" s="15"/>
    </row>
    <row r="41" spans="1:70" ht="15" x14ac:dyDescent="0.2">
      <c r="A41" s="8"/>
      <c r="J41" s="13" t="s">
        <v>50</v>
      </c>
      <c r="K41" s="15">
        <f>K32/K33</f>
        <v>36.444954581473816</v>
      </c>
      <c r="O41" s="13" t="s">
        <v>50</v>
      </c>
      <c r="P41" s="15">
        <f>P32/P33</f>
        <v>5.2196496300848825</v>
      </c>
      <c r="V41" s="13" t="s">
        <v>50</v>
      </c>
      <c r="W41" s="15">
        <f>W32/W33</f>
        <v>41.151140281892204</v>
      </c>
      <c r="AG41" s="13" t="s">
        <v>50</v>
      </c>
      <c r="AH41" s="15">
        <f>AH32/AH33</f>
        <v>5.1118045305726376</v>
      </c>
    </row>
    <row r="42" spans="1:70" ht="15" x14ac:dyDescent="0.2">
      <c r="A42" s="8"/>
      <c r="J42" s="13"/>
      <c r="K42" s="15"/>
      <c r="O42" s="13"/>
      <c r="P42" s="15"/>
    </row>
    <row r="44" spans="1:70" x14ac:dyDescent="0.15">
      <c r="A44" s="8" t="s">
        <v>76</v>
      </c>
    </row>
    <row r="45" spans="1:70" customFormat="1" ht="15" x14ac:dyDescent="0.2">
      <c r="A45" s="1">
        <v>44166</v>
      </c>
      <c r="B45" t="s">
        <v>80</v>
      </c>
      <c r="C45" t="s">
        <v>91</v>
      </c>
      <c r="D45">
        <v>30</v>
      </c>
      <c r="E45">
        <v>1</v>
      </c>
      <c r="F45">
        <v>1</v>
      </c>
      <c r="G45" t="s">
        <v>60</v>
      </c>
      <c r="H45" t="s">
        <v>61</v>
      </c>
      <c r="I45">
        <v>5.7799999999999997E-2</v>
      </c>
      <c r="J45">
        <v>1.29</v>
      </c>
      <c r="K45">
        <v>18.7</v>
      </c>
      <c r="L45" t="s">
        <v>62</v>
      </c>
      <c r="M45" t="s">
        <v>63</v>
      </c>
      <c r="N45">
        <v>0.16400000000000001</v>
      </c>
      <c r="O45">
        <v>2.98</v>
      </c>
      <c r="P45">
        <v>171</v>
      </c>
      <c r="Q45" s="4"/>
      <c r="R45" s="4">
        <v>1</v>
      </c>
      <c r="S45" s="4">
        <v>2</v>
      </c>
      <c r="T45" s="4" t="s">
        <v>234</v>
      </c>
      <c r="U45" s="4">
        <v>25.496759050000001</v>
      </c>
      <c r="V45" s="4">
        <v>25.496759050000001</v>
      </c>
      <c r="W45" s="4">
        <v>25.496759050000001</v>
      </c>
      <c r="X45" s="5"/>
      <c r="Y45" s="5"/>
      <c r="Z45" s="5"/>
      <c r="AA45" s="5"/>
      <c r="AB45" s="4"/>
      <c r="AC45" s="4"/>
      <c r="AD45" s="4">
        <v>1</v>
      </c>
      <c r="AE45" s="4"/>
      <c r="AF45" s="4">
        <v>181.08211395999999</v>
      </c>
      <c r="AG45" s="4">
        <v>181.08211395999999</v>
      </c>
      <c r="AH45" s="4">
        <v>181.08211395999999</v>
      </c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 x14ac:dyDescent="0.2">
      <c r="A46" s="1">
        <v>44166</v>
      </c>
      <c r="B46" t="s">
        <v>80</v>
      </c>
      <c r="C46" t="s">
        <v>92</v>
      </c>
      <c r="D46">
        <v>31</v>
      </c>
      <c r="E46">
        <v>1</v>
      </c>
      <c r="F46">
        <v>1</v>
      </c>
      <c r="G46" t="s">
        <v>60</v>
      </c>
      <c r="H46" t="s">
        <v>61</v>
      </c>
      <c r="I46">
        <v>5.8799999999999998E-2</v>
      </c>
      <c r="J46">
        <v>1.33</v>
      </c>
      <c r="K46">
        <v>19.600000000000001</v>
      </c>
      <c r="L46" t="s">
        <v>62</v>
      </c>
      <c r="M46" t="s">
        <v>63</v>
      </c>
      <c r="N46">
        <v>0.19700000000000001</v>
      </c>
      <c r="O46">
        <v>3.6</v>
      </c>
      <c r="P46">
        <v>226</v>
      </c>
      <c r="Q46" s="4"/>
      <c r="R46" s="4">
        <v>1</v>
      </c>
      <c r="S46" s="4">
        <v>2</v>
      </c>
      <c r="T46" s="4" t="s">
        <v>234</v>
      </c>
      <c r="U46" s="4">
        <v>26.692747449999999</v>
      </c>
      <c r="V46" s="4">
        <v>26.692747449999999</v>
      </c>
      <c r="W46" s="4">
        <v>26.692747449999999</v>
      </c>
      <c r="X46" s="5"/>
      <c r="Y46" s="5"/>
      <c r="Z46" s="5"/>
      <c r="AA46" s="5"/>
      <c r="AB46" s="4"/>
      <c r="AC46" s="4"/>
      <c r="AD46" s="4">
        <v>1</v>
      </c>
      <c r="AE46" s="4"/>
      <c r="AF46" s="4">
        <v>239.41496399999997</v>
      </c>
      <c r="AG46" s="4">
        <v>239.41496399999997</v>
      </c>
      <c r="AH46" s="4">
        <v>239.41496399999997</v>
      </c>
      <c r="AI46" s="5"/>
      <c r="AJ46" s="5"/>
      <c r="AK46" s="5"/>
      <c r="AL46" s="5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 x14ac:dyDescent="0.2">
      <c r="A47" s="1">
        <v>44166</v>
      </c>
      <c r="B47" t="s">
        <v>80</v>
      </c>
      <c r="C47" t="s">
        <v>93</v>
      </c>
      <c r="D47">
        <v>32</v>
      </c>
      <c r="E47">
        <v>1</v>
      </c>
      <c r="F47">
        <v>1</v>
      </c>
      <c r="G47" t="s">
        <v>60</v>
      </c>
      <c r="H47" t="s">
        <v>61</v>
      </c>
      <c r="I47">
        <v>6.0900000000000003E-2</v>
      </c>
      <c r="J47">
        <v>1.34</v>
      </c>
      <c r="K47">
        <v>19.899999999999999</v>
      </c>
      <c r="L47" t="s">
        <v>62</v>
      </c>
      <c r="M47" t="s">
        <v>63</v>
      </c>
      <c r="N47">
        <v>0.22500000000000001</v>
      </c>
      <c r="O47">
        <v>4.04</v>
      </c>
      <c r="P47">
        <v>266</v>
      </c>
      <c r="Q47" s="4"/>
      <c r="R47" s="4">
        <v>1</v>
      </c>
      <c r="S47" s="4">
        <v>2</v>
      </c>
      <c r="T47" s="4" t="s">
        <v>234</v>
      </c>
      <c r="U47" s="4">
        <v>26.991929799999994</v>
      </c>
      <c r="V47" s="4">
        <v>26.991929799999994</v>
      </c>
      <c r="W47" s="4">
        <v>26.991929799999994</v>
      </c>
      <c r="X47" s="5"/>
      <c r="Y47" s="5"/>
      <c r="Z47" s="4"/>
      <c r="AA47" s="4"/>
      <c r="AB47" s="4"/>
      <c r="AC47" s="4"/>
      <c r="AD47" s="4">
        <v>1</v>
      </c>
      <c r="AE47" s="4"/>
      <c r="AF47" s="4">
        <v>281.12024783999993</v>
      </c>
      <c r="AG47" s="4">
        <v>281.12024783999993</v>
      </c>
      <c r="AH47" s="4">
        <v>281.12024783999993</v>
      </c>
      <c r="AI47" s="5"/>
      <c r="AJ47" s="5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 x14ac:dyDescent="0.2">
      <c r="A48" s="1">
        <v>44166</v>
      </c>
      <c r="B48" t="s">
        <v>80</v>
      </c>
      <c r="C48" t="s">
        <v>94</v>
      </c>
      <c r="D48">
        <v>33</v>
      </c>
      <c r="E48">
        <v>1</v>
      </c>
      <c r="F48">
        <v>1</v>
      </c>
      <c r="G48" t="s">
        <v>60</v>
      </c>
      <c r="H48" t="s">
        <v>61</v>
      </c>
      <c r="I48">
        <v>5.91E-2</v>
      </c>
      <c r="J48">
        <v>1.34</v>
      </c>
      <c r="K48">
        <v>19.8</v>
      </c>
      <c r="L48" t="s">
        <v>62</v>
      </c>
      <c r="M48" t="s">
        <v>63</v>
      </c>
      <c r="N48">
        <v>0.218</v>
      </c>
      <c r="O48">
        <v>3.9</v>
      </c>
      <c r="P48">
        <v>253</v>
      </c>
      <c r="Q48" s="4"/>
      <c r="R48" s="4">
        <v>1</v>
      </c>
      <c r="S48" s="4">
        <v>2</v>
      </c>
      <c r="T48" s="4" t="s">
        <v>234</v>
      </c>
      <c r="U48" s="4">
        <v>26.991929799999994</v>
      </c>
      <c r="V48" s="4">
        <v>26.991929799999994</v>
      </c>
      <c r="W48" s="4">
        <v>26.991929799999994</v>
      </c>
      <c r="X48" s="5"/>
      <c r="Y48" s="5"/>
      <c r="Z48" s="7"/>
      <c r="AA48" s="7"/>
      <c r="AB48" s="4"/>
      <c r="AC48" s="4"/>
      <c r="AD48" s="4">
        <v>1</v>
      </c>
      <c r="AE48" s="4"/>
      <c r="AF48" s="4">
        <v>267.82266900000002</v>
      </c>
      <c r="AG48" s="4">
        <v>267.82266900000002</v>
      </c>
      <c r="AH48" s="4">
        <v>267.82266900000002</v>
      </c>
      <c r="AI48" s="5"/>
      <c r="AJ48" s="5"/>
      <c r="AK48" s="7"/>
      <c r="AL48" s="7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 x14ac:dyDescent="0.2">
      <c r="A49" s="1">
        <v>44166</v>
      </c>
      <c r="B49" t="s">
        <v>80</v>
      </c>
      <c r="C49" t="s">
        <v>95</v>
      </c>
      <c r="D49">
        <v>34</v>
      </c>
      <c r="E49">
        <v>1</v>
      </c>
      <c r="F49">
        <v>1</v>
      </c>
      <c r="G49" t="s">
        <v>60</v>
      </c>
      <c r="H49" t="s">
        <v>61</v>
      </c>
      <c r="I49">
        <v>5.62E-2</v>
      </c>
      <c r="J49">
        <v>1.29</v>
      </c>
      <c r="K49">
        <v>18.7</v>
      </c>
      <c r="L49" t="s">
        <v>62</v>
      </c>
      <c r="M49" t="s">
        <v>63</v>
      </c>
      <c r="N49">
        <v>0.188</v>
      </c>
      <c r="O49">
        <v>3.43</v>
      </c>
      <c r="P49">
        <v>212</v>
      </c>
      <c r="Q49" s="4"/>
      <c r="R49" s="4">
        <v>1</v>
      </c>
      <c r="S49" s="4">
        <v>2</v>
      </c>
      <c r="T49" s="4" t="s">
        <v>234</v>
      </c>
      <c r="U49" s="4">
        <v>25.496759050000001</v>
      </c>
      <c r="V49" s="4">
        <v>25.496759050000001</v>
      </c>
      <c r="W49" s="4">
        <v>25.496759050000001</v>
      </c>
      <c r="X49" s="4"/>
      <c r="Y49" s="4"/>
      <c r="Z49" s="7"/>
      <c r="AA49" s="7"/>
      <c r="AD49" s="4">
        <v>1</v>
      </c>
      <c r="AE49" s="4"/>
      <c r="AF49" s="4">
        <v>223.36999050999995</v>
      </c>
      <c r="AG49" s="4">
        <v>223.36999050999995</v>
      </c>
      <c r="AH49" s="4">
        <v>223.36999050999995</v>
      </c>
      <c r="AI49" s="4"/>
      <c r="AJ49" s="4"/>
      <c r="AK49" s="7"/>
      <c r="AL49" s="7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5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33</v>
      </c>
      <c r="K52" s="16">
        <v>25</v>
      </c>
      <c r="L52" s="12"/>
      <c r="M52" s="12"/>
      <c r="N52" s="12"/>
      <c r="O52" s="13" t="s">
        <v>33</v>
      </c>
      <c r="P52" s="16">
        <v>250</v>
      </c>
      <c r="V52" s="13" t="s">
        <v>33</v>
      </c>
      <c r="W52" s="16">
        <v>25</v>
      </c>
      <c r="AG52" s="13" t="s">
        <v>33</v>
      </c>
      <c r="AH52" s="16">
        <v>25</v>
      </c>
    </row>
    <row r="53" spans="1:70" ht="15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41</v>
      </c>
      <c r="K53" s="14">
        <f>AVERAGE(K45:K49)</f>
        <v>19.34</v>
      </c>
      <c r="L53" s="12"/>
      <c r="M53" s="12"/>
      <c r="N53" s="12"/>
      <c r="O53" s="13" t="s">
        <v>41</v>
      </c>
      <c r="P53" s="14">
        <f>AVERAGE(P45:P49)</f>
        <v>225.6</v>
      </c>
      <c r="V53" s="13" t="s">
        <v>41</v>
      </c>
      <c r="W53" s="14">
        <f>AVERAGE(W45:W52)</f>
        <v>26.111687524999997</v>
      </c>
      <c r="AG53" s="13" t="s">
        <v>41</v>
      </c>
      <c r="AH53" s="14">
        <f>AVERAGE(AH45:AH52)</f>
        <v>202.96833088499997</v>
      </c>
    </row>
    <row r="54" spans="1:70" ht="15" x14ac:dyDescent="0.2">
      <c r="A54" s="11"/>
      <c r="B54" s="12"/>
      <c r="D54" s="12"/>
      <c r="E54" s="12"/>
      <c r="F54" s="12"/>
      <c r="G54" s="12"/>
      <c r="H54" s="12"/>
      <c r="I54" s="12"/>
      <c r="J54" s="13" t="s">
        <v>42</v>
      </c>
      <c r="K54" s="14">
        <f>_xlfn.STDEV.S(K45:K51)</f>
        <v>0.59413803110051833</v>
      </c>
      <c r="L54" s="12"/>
      <c r="M54" s="12"/>
      <c r="N54" s="12"/>
      <c r="O54" s="13" t="s">
        <v>42</v>
      </c>
      <c r="P54" s="14">
        <f>_xlfn.STDEV.S(P45:P51)</f>
        <v>37.246476343407345</v>
      </c>
      <c r="V54" s="13" t="s">
        <v>42</v>
      </c>
      <c r="W54" s="14">
        <f>_xlfn.STDEV.S(W45:W51)</f>
        <v>0.77401353184535182</v>
      </c>
      <c r="AG54" s="13" t="s">
        <v>42</v>
      </c>
      <c r="AH54" s="14">
        <f>_xlfn.STDEV.S(AH45:AH51)</f>
        <v>39.379097274567407</v>
      </c>
    </row>
    <row r="55" spans="1:70" ht="15" x14ac:dyDescent="0.2">
      <c r="A55" s="11"/>
      <c r="B55" s="12"/>
      <c r="D55" s="12"/>
      <c r="E55" s="12"/>
      <c r="F55" s="12"/>
      <c r="G55" s="12"/>
      <c r="H55" s="12"/>
      <c r="I55" s="12"/>
      <c r="J55" s="13" t="s">
        <v>43</v>
      </c>
      <c r="K55" s="14">
        <f>100*K54/K53</f>
        <v>3.0720684131360825</v>
      </c>
      <c r="L55" s="12"/>
      <c r="M55" s="12"/>
      <c r="N55" s="12"/>
      <c r="O55" s="13" t="s">
        <v>43</v>
      </c>
      <c r="P55" s="14">
        <f>100*P54/P53</f>
        <v>16.509962918177013</v>
      </c>
      <c r="V55" s="13" t="s">
        <v>43</v>
      </c>
      <c r="W55" s="14">
        <f>100*W54/W53</f>
        <v>2.9642417063404709</v>
      </c>
      <c r="AG55" s="13" t="s">
        <v>43</v>
      </c>
      <c r="AH55" s="14">
        <f>100*AH54/AH53</f>
        <v>19.401596841666521</v>
      </c>
    </row>
    <row r="56" spans="1:70" ht="15" x14ac:dyDescent="0.2">
      <c r="A56" s="11"/>
      <c r="B56" s="12"/>
      <c r="D56" s="12"/>
      <c r="E56" s="12"/>
      <c r="F56" s="12"/>
      <c r="G56" s="12"/>
      <c r="H56" s="12"/>
      <c r="I56" s="12"/>
      <c r="J56" s="13" t="s">
        <v>44</v>
      </c>
      <c r="K56" s="14">
        <f>TINV(0.02,4)</f>
        <v>3.7469473879791968</v>
      </c>
      <c r="L56" s="12"/>
      <c r="M56" s="12"/>
      <c r="N56" s="12"/>
      <c r="O56" s="13" t="s">
        <v>44</v>
      </c>
      <c r="P56" s="14">
        <f>TINV(0.02,4)</f>
        <v>3.7469473879791968</v>
      </c>
      <c r="V56" s="13" t="s">
        <v>44</v>
      </c>
      <c r="W56" s="14">
        <f>TINV(0.02,4)</f>
        <v>3.7469473879791968</v>
      </c>
      <c r="AG56" s="13" t="s">
        <v>44</v>
      </c>
      <c r="AH56" s="14">
        <f>TINV(0.02,4)</f>
        <v>3.7469473879791968</v>
      </c>
    </row>
    <row r="57" spans="1:70" ht="15" x14ac:dyDescent="0.2">
      <c r="A57" s="11"/>
      <c r="B57" s="12"/>
      <c r="D57" s="12"/>
      <c r="E57" s="12"/>
      <c r="F57" s="12"/>
      <c r="G57" s="12"/>
      <c r="H57" s="12"/>
      <c r="I57" s="12"/>
      <c r="J57" s="13" t="s">
        <v>45</v>
      </c>
      <c r="K57" s="15">
        <f>K54*K56</f>
        <v>2.22620394373119</v>
      </c>
      <c r="L57" s="12"/>
      <c r="M57" s="12"/>
      <c r="N57" s="12"/>
      <c r="O57" s="13" t="s">
        <v>45</v>
      </c>
      <c r="P57" s="15">
        <f>P54*P56</f>
        <v>139.56058724635909</v>
      </c>
      <c r="V57" s="13" t="s">
        <v>45</v>
      </c>
      <c r="W57" s="15">
        <f>W54*W56</f>
        <v>2.9001879814084939</v>
      </c>
      <c r="AG57" s="13" t="s">
        <v>45</v>
      </c>
      <c r="AH57" s="15">
        <f>AH54*AH56</f>
        <v>147.55140567391905</v>
      </c>
    </row>
    <row r="58" spans="1:70" ht="15" x14ac:dyDescent="0.2">
      <c r="A58" s="11"/>
      <c r="B58" s="12"/>
      <c r="D58" s="12"/>
      <c r="E58" s="12"/>
      <c r="F58" s="12"/>
      <c r="G58" s="12"/>
      <c r="H58" s="12"/>
      <c r="I58" s="12"/>
      <c r="J58" s="13" t="s">
        <v>46</v>
      </c>
      <c r="K58" s="15">
        <f>10*K54</f>
        <v>5.941380311005183</v>
      </c>
      <c r="L58" s="12"/>
      <c r="M58" s="12"/>
      <c r="N58" s="12"/>
      <c r="O58" s="13" t="s">
        <v>46</v>
      </c>
      <c r="P58" s="15">
        <f>10*P54</f>
        <v>372.46476343407346</v>
      </c>
      <c r="V58" s="13" t="s">
        <v>46</v>
      </c>
      <c r="W58" s="15">
        <f>10*W54</f>
        <v>7.7401353184535182</v>
      </c>
      <c r="AG58" s="13" t="s">
        <v>46</v>
      </c>
      <c r="AH58" s="15">
        <f>10*AH54</f>
        <v>393.79097274567408</v>
      </c>
    </row>
    <row r="59" spans="1:70" ht="15" x14ac:dyDescent="0.2">
      <c r="A59" s="11"/>
      <c r="B59" s="12"/>
      <c r="D59" s="12"/>
      <c r="E59" s="12"/>
      <c r="F59" s="12"/>
      <c r="G59" s="12"/>
      <c r="H59" s="12"/>
      <c r="I59" s="12"/>
      <c r="J59" s="13" t="s">
        <v>47</v>
      </c>
      <c r="K59" s="15"/>
      <c r="L59" s="12"/>
      <c r="M59" s="12"/>
      <c r="N59" s="12"/>
      <c r="O59" s="13" t="s">
        <v>47</v>
      </c>
      <c r="P59" s="15"/>
      <c r="V59" s="13" t="s">
        <v>47</v>
      </c>
      <c r="W59" s="15"/>
      <c r="AG59" s="13" t="s">
        <v>47</v>
      </c>
      <c r="AH59" s="15"/>
    </row>
    <row r="60" spans="1:70" ht="15" x14ac:dyDescent="0.2">
      <c r="A60" s="11"/>
      <c r="B60" s="12"/>
      <c r="D60" s="12"/>
      <c r="E60" s="12"/>
      <c r="F60" s="12"/>
      <c r="G60" s="12"/>
      <c r="H60" s="12"/>
      <c r="I60" s="12"/>
      <c r="J60" s="13" t="s">
        <v>48</v>
      </c>
      <c r="K60" s="15"/>
      <c r="L60" s="12"/>
      <c r="M60" s="12"/>
      <c r="N60" s="12"/>
      <c r="O60" s="13" t="s">
        <v>48</v>
      </c>
      <c r="P60" s="15"/>
      <c r="V60" s="13" t="s">
        <v>48</v>
      </c>
      <c r="W60" s="15"/>
      <c r="AG60" s="13" t="s">
        <v>48</v>
      </c>
      <c r="AH60" s="15"/>
    </row>
    <row r="61" spans="1:70" ht="15" x14ac:dyDescent="0.2">
      <c r="A61" s="11"/>
      <c r="B61" s="12"/>
      <c r="D61" s="12"/>
      <c r="E61" s="12"/>
      <c r="F61" s="12"/>
      <c r="G61" s="12"/>
      <c r="H61" s="12"/>
      <c r="I61" s="12"/>
      <c r="J61" s="13" t="s">
        <v>49</v>
      </c>
      <c r="K61" s="15"/>
      <c r="L61" s="12"/>
      <c r="M61" s="12"/>
      <c r="N61" s="12"/>
      <c r="O61" s="13" t="s">
        <v>49</v>
      </c>
      <c r="P61" s="15"/>
      <c r="V61" s="13" t="s">
        <v>49</v>
      </c>
      <c r="W61" s="15"/>
      <c r="AG61" s="13" t="s">
        <v>49</v>
      </c>
      <c r="AH61" s="15"/>
    </row>
    <row r="62" spans="1:70" ht="15" x14ac:dyDescent="0.2">
      <c r="A62" s="8"/>
      <c r="J62" s="13" t="s">
        <v>50</v>
      </c>
      <c r="K62" s="15">
        <f>K53/K54</f>
        <v>32.551358417801723</v>
      </c>
      <c r="O62" s="13" t="s">
        <v>50</v>
      </c>
      <c r="P62" s="15">
        <f>P53/P54</f>
        <v>6.0569487948336187</v>
      </c>
      <c r="V62" s="13" t="s">
        <v>50</v>
      </c>
      <c r="W62" s="15">
        <f>W53/W54</f>
        <v>33.735440597202789</v>
      </c>
      <c r="AG62" s="13" t="s">
        <v>50</v>
      </c>
      <c r="AH62" s="15">
        <f>AH53/AH54</f>
        <v>5.1542149244768245</v>
      </c>
    </row>
  </sheetData>
  <conditionalFormatting sqref="AC6">
    <cfRule type="cellIs" dxfId="0" priority="3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T190"/>
  <sheetViews>
    <sheetView topLeftCell="T52" zoomScale="142" zoomScaleNormal="85" workbookViewId="0">
      <selection activeCell="AG63" sqref="AG63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5.33203125" customWidth="1"/>
  </cols>
  <sheetData>
    <row r="2" spans="24:28" x14ac:dyDescent="0.2">
      <c r="X2" t="s">
        <v>229</v>
      </c>
      <c r="Y2" t="s">
        <v>230</v>
      </c>
      <c r="Z2" t="s">
        <v>231</v>
      </c>
      <c r="AA2" t="s">
        <v>232</v>
      </c>
      <c r="AB2" t="s">
        <v>233</v>
      </c>
    </row>
    <row r="3" spans="24:28" x14ac:dyDescent="0.2">
      <c r="X3" t="s">
        <v>225</v>
      </c>
      <c r="Y3" s="4">
        <v>150</v>
      </c>
      <c r="Z3">
        <v>5.78</v>
      </c>
      <c r="AA3">
        <v>1500</v>
      </c>
      <c r="AB3">
        <v>18.600000000000001</v>
      </c>
    </row>
    <row r="4" spans="24:28" x14ac:dyDescent="0.2">
      <c r="X4" t="s">
        <v>225</v>
      </c>
      <c r="Y4" s="4">
        <v>150</v>
      </c>
      <c r="Z4">
        <v>5.67</v>
      </c>
      <c r="AA4">
        <v>1500</v>
      </c>
      <c r="AB4">
        <v>18.399999999999999</v>
      </c>
    </row>
    <row r="5" spans="24:28" x14ac:dyDescent="0.2">
      <c r="X5" t="s">
        <v>225</v>
      </c>
      <c r="Y5" s="4">
        <v>100</v>
      </c>
      <c r="Z5">
        <v>4.0599999999999996</v>
      </c>
      <c r="AA5">
        <v>1000</v>
      </c>
      <c r="AB5">
        <v>12.5</v>
      </c>
    </row>
    <row r="6" spans="24:28" x14ac:dyDescent="0.2">
      <c r="X6" t="s">
        <v>225</v>
      </c>
      <c r="Y6" s="4">
        <v>100</v>
      </c>
      <c r="Z6">
        <v>4.04</v>
      </c>
      <c r="AA6">
        <v>1000</v>
      </c>
      <c r="AB6">
        <v>12.6</v>
      </c>
    </row>
    <row r="7" spans="24:28" x14ac:dyDescent="0.2">
      <c r="X7" t="s">
        <v>225</v>
      </c>
      <c r="Y7" s="4">
        <v>50</v>
      </c>
      <c r="Z7">
        <v>2.37</v>
      </c>
      <c r="AA7">
        <v>500</v>
      </c>
      <c r="AB7">
        <v>6.76</v>
      </c>
    </row>
    <row r="8" spans="24:28" x14ac:dyDescent="0.2">
      <c r="X8" t="s">
        <v>225</v>
      </c>
      <c r="Y8" s="4">
        <v>50</v>
      </c>
      <c r="Z8">
        <v>2.39</v>
      </c>
      <c r="AA8">
        <v>500</v>
      </c>
      <c r="AB8">
        <v>6.74</v>
      </c>
    </row>
    <row r="9" spans="24:28" x14ac:dyDescent="0.2">
      <c r="X9" t="s">
        <v>225</v>
      </c>
      <c r="Y9" s="4">
        <v>25</v>
      </c>
      <c r="Z9">
        <v>1.5</v>
      </c>
      <c r="AA9">
        <v>250</v>
      </c>
      <c r="AB9">
        <v>3.84</v>
      </c>
    </row>
    <row r="10" spans="24:28" x14ac:dyDescent="0.2">
      <c r="X10" t="s">
        <v>225</v>
      </c>
      <c r="Y10" s="4">
        <v>25</v>
      </c>
      <c r="Z10">
        <v>1.49</v>
      </c>
      <c r="AA10">
        <v>250</v>
      </c>
      <c r="AB10">
        <v>3.69</v>
      </c>
    </row>
    <row r="11" spans="24:28" x14ac:dyDescent="0.2">
      <c r="X11" t="s">
        <v>225</v>
      </c>
      <c r="Y11" s="4">
        <v>10</v>
      </c>
      <c r="Z11">
        <v>0.98699999999999999</v>
      </c>
      <c r="AA11">
        <v>100</v>
      </c>
      <c r="AB11">
        <v>2.23</v>
      </c>
    </row>
    <row r="12" spans="24:28" x14ac:dyDescent="0.2">
      <c r="X12" t="s">
        <v>225</v>
      </c>
      <c r="Y12" s="4">
        <v>10</v>
      </c>
      <c r="Z12">
        <v>1.02</v>
      </c>
      <c r="AA12">
        <v>100</v>
      </c>
      <c r="AB12">
        <v>2.2599999999999998</v>
      </c>
    </row>
    <row r="13" spans="24:28" x14ac:dyDescent="0.2">
      <c r="X13" t="s">
        <v>225</v>
      </c>
      <c r="Y13" s="4">
        <v>5</v>
      </c>
      <c r="Z13">
        <v>0.82799999999999996</v>
      </c>
      <c r="AA13">
        <v>50</v>
      </c>
      <c r="AB13">
        <v>1.59</v>
      </c>
    </row>
    <row r="14" spans="24:28" x14ac:dyDescent="0.2">
      <c r="X14" t="s">
        <v>225</v>
      </c>
      <c r="Y14" s="4">
        <v>5</v>
      </c>
      <c r="Z14">
        <v>0.80900000000000005</v>
      </c>
      <c r="AA14">
        <v>50</v>
      </c>
      <c r="AB14">
        <v>1.65</v>
      </c>
    </row>
    <row r="15" spans="24:28" x14ac:dyDescent="0.2">
      <c r="X15" t="s">
        <v>225</v>
      </c>
      <c r="Y15" s="4">
        <v>2.5</v>
      </c>
      <c r="Z15">
        <v>0.65</v>
      </c>
      <c r="AA15">
        <v>25</v>
      </c>
      <c r="AB15">
        <v>1.26</v>
      </c>
    </row>
    <row r="16" spans="24:28" x14ac:dyDescent="0.2">
      <c r="X16" t="s">
        <v>225</v>
      </c>
      <c r="Y16" s="4">
        <v>2.5</v>
      </c>
      <c r="Z16">
        <v>0.65300000000000002</v>
      </c>
      <c r="AA16">
        <v>25</v>
      </c>
      <c r="AB16">
        <v>1.31</v>
      </c>
    </row>
    <row r="17" spans="1:72" x14ac:dyDescent="0.2">
      <c r="X17" t="s">
        <v>225</v>
      </c>
      <c r="Y17" s="4">
        <v>0</v>
      </c>
      <c r="Z17">
        <v>0.621</v>
      </c>
      <c r="AA17">
        <v>0</v>
      </c>
      <c r="AB17">
        <v>1.05</v>
      </c>
    </row>
    <row r="18" spans="1:72" x14ac:dyDescent="0.2">
      <c r="X18" t="s">
        <v>225</v>
      </c>
      <c r="Y18" s="4">
        <v>0</v>
      </c>
      <c r="Z18">
        <v>0.56399999999999995</v>
      </c>
      <c r="AA18">
        <v>0</v>
      </c>
      <c r="AB18">
        <v>1.2</v>
      </c>
    </row>
    <row r="19" spans="1:72" x14ac:dyDescent="0.2">
      <c r="X19" t="s">
        <v>226</v>
      </c>
      <c r="Y19" s="4">
        <v>150</v>
      </c>
      <c r="Z19">
        <v>5.34</v>
      </c>
      <c r="AA19">
        <v>1500</v>
      </c>
      <c r="AB19">
        <v>15.6</v>
      </c>
    </row>
    <row r="20" spans="1:72" x14ac:dyDescent="0.2">
      <c r="X20" t="s">
        <v>226</v>
      </c>
      <c r="Y20" s="4">
        <v>150</v>
      </c>
      <c r="Z20">
        <v>5.23</v>
      </c>
      <c r="AA20">
        <v>1500</v>
      </c>
      <c r="AB20">
        <v>16</v>
      </c>
    </row>
    <row r="21" spans="1:72" x14ac:dyDescent="0.2">
      <c r="X21" t="s">
        <v>226</v>
      </c>
      <c r="Y21" s="4">
        <v>100</v>
      </c>
      <c r="Z21">
        <v>3.73</v>
      </c>
      <c r="AA21">
        <v>1000</v>
      </c>
      <c r="AB21">
        <v>11.3</v>
      </c>
    </row>
    <row r="22" spans="1:72" x14ac:dyDescent="0.2">
      <c r="X22" t="s">
        <v>226</v>
      </c>
      <c r="Y22" s="4">
        <v>100</v>
      </c>
      <c r="Z22">
        <v>3.82</v>
      </c>
      <c r="AA22">
        <v>1000</v>
      </c>
      <c r="AB22">
        <v>11.2</v>
      </c>
    </row>
    <row r="23" spans="1:72" s="2" customFormat="1" ht="48" x14ac:dyDescent="0.2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6</v>
      </c>
      <c r="M23" s="2" t="s">
        <v>7</v>
      </c>
      <c r="N23" s="2" t="s">
        <v>8</v>
      </c>
      <c r="O23" s="2" t="s">
        <v>9</v>
      </c>
      <c r="P23" s="2" t="s">
        <v>10</v>
      </c>
      <c r="Q23" s="3"/>
      <c r="R23" s="3" t="s">
        <v>222</v>
      </c>
      <c r="S23" s="3" t="s">
        <v>223</v>
      </c>
      <c r="T23" s="3" t="s">
        <v>224</v>
      </c>
      <c r="U23" s="3"/>
      <c r="V23" s="3"/>
      <c r="W23" s="3"/>
      <c r="X23" t="s">
        <v>226</v>
      </c>
      <c r="Y23" s="4">
        <v>50</v>
      </c>
      <c r="Z23">
        <v>2.1</v>
      </c>
      <c r="AA23">
        <v>500</v>
      </c>
      <c r="AB23">
        <v>6.33</v>
      </c>
      <c r="AF23" s="3"/>
      <c r="AG23" s="3"/>
      <c r="AH23" s="3"/>
      <c r="AI23" s="3"/>
      <c r="AJ23" s="3"/>
      <c r="AQ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x14ac:dyDescent="0.2">
      <c r="A24" s="1">
        <v>44166</v>
      </c>
      <c r="B24" t="s">
        <v>77</v>
      </c>
      <c r="C24" t="s">
        <v>68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0.308</v>
      </c>
      <c r="J24">
        <v>5.78</v>
      </c>
      <c r="K24">
        <v>150</v>
      </c>
      <c r="L24" t="s">
        <v>62</v>
      </c>
      <c r="M24" t="s">
        <v>63</v>
      </c>
      <c r="N24">
        <v>1.0900000000000001</v>
      </c>
      <c r="O24">
        <v>18.600000000000001</v>
      </c>
      <c r="P24">
        <v>1500</v>
      </c>
      <c r="Q24" s="4"/>
      <c r="R24" s="4">
        <v>7</v>
      </c>
      <c r="S24" s="4">
        <v>150</v>
      </c>
      <c r="T24">
        <v>1500</v>
      </c>
      <c r="W24" s="4"/>
      <c r="X24" t="s">
        <v>226</v>
      </c>
      <c r="Y24" s="4">
        <v>50</v>
      </c>
      <c r="Z24">
        <v>2.12</v>
      </c>
      <c r="AA24">
        <v>500</v>
      </c>
      <c r="AB24">
        <v>6.42</v>
      </c>
      <c r="AC24" s="4"/>
      <c r="AD24" s="4"/>
      <c r="AE24" s="4"/>
      <c r="AF24" s="4"/>
      <c r="AG24" s="4"/>
      <c r="AH24" s="4"/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2">
      <c r="A25" s="1">
        <v>44166</v>
      </c>
      <c r="B25" t="s">
        <v>77</v>
      </c>
      <c r="C25" t="s">
        <v>68</v>
      </c>
      <c r="D25">
        <v>1</v>
      </c>
      <c r="E25">
        <v>1</v>
      </c>
      <c r="F25">
        <v>1</v>
      </c>
      <c r="G25" t="s">
        <v>60</v>
      </c>
      <c r="H25" t="s">
        <v>61</v>
      </c>
      <c r="I25">
        <v>0.30299999999999999</v>
      </c>
      <c r="J25">
        <v>5.67</v>
      </c>
      <c r="K25">
        <v>150</v>
      </c>
      <c r="L25" t="s">
        <v>62</v>
      </c>
      <c r="M25" t="s">
        <v>63</v>
      </c>
      <c r="N25">
        <v>1.07</v>
      </c>
      <c r="O25">
        <v>18.399999999999999</v>
      </c>
      <c r="P25">
        <v>1500</v>
      </c>
      <c r="Q25" s="4"/>
      <c r="R25" s="4">
        <v>8</v>
      </c>
      <c r="S25" s="4">
        <v>150</v>
      </c>
      <c r="T25">
        <v>1500</v>
      </c>
      <c r="W25" s="4"/>
      <c r="X25" t="s">
        <v>226</v>
      </c>
      <c r="Y25" s="4">
        <v>25</v>
      </c>
      <c r="Z25">
        <v>1.22</v>
      </c>
      <c r="AA25">
        <v>250</v>
      </c>
      <c r="AB25">
        <v>3.25</v>
      </c>
      <c r="AC25" s="4"/>
      <c r="AD25" s="4"/>
      <c r="AE25" s="4"/>
      <c r="AF25" s="4"/>
      <c r="AG25" s="4"/>
      <c r="AH25" s="4"/>
      <c r="AI25" s="4"/>
      <c r="AJ25" s="4"/>
      <c r="AK25" s="5"/>
      <c r="AL25" s="5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2">
      <c r="A26" s="1">
        <v>44166</v>
      </c>
      <c r="B26" t="s">
        <v>77</v>
      </c>
      <c r="C26" t="s">
        <v>69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0.20899999999999999</v>
      </c>
      <c r="J26">
        <v>4.0599999999999996</v>
      </c>
      <c r="K26">
        <v>100</v>
      </c>
      <c r="L26" t="s">
        <v>62</v>
      </c>
      <c r="M26" t="s">
        <v>63</v>
      </c>
      <c r="N26">
        <v>0.72199999999999998</v>
      </c>
      <c r="O26">
        <v>12.5</v>
      </c>
      <c r="P26">
        <v>1000</v>
      </c>
      <c r="Q26" s="4"/>
      <c r="R26" s="4">
        <v>9</v>
      </c>
      <c r="S26" s="4">
        <v>100</v>
      </c>
      <c r="T26">
        <v>1000</v>
      </c>
      <c r="W26" s="4"/>
      <c r="X26" t="s">
        <v>226</v>
      </c>
      <c r="Y26" s="4">
        <v>25</v>
      </c>
      <c r="Z26">
        <v>1.18</v>
      </c>
      <c r="AA26">
        <v>250</v>
      </c>
      <c r="AB26">
        <v>3.45</v>
      </c>
      <c r="AC26" s="4"/>
      <c r="AD26" s="4"/>
      <c r="AE26" s="4"/>
      <c r="AF26" s="4"/>
      <c r="AG26" s="4"/>
      <c r="AH26" s="4"/>
      <c r="AI26" s="4"/>
      <c r="AJ26" s="4"/>
      <c r="AK26" s="5"/>
      <c r="AL26" s="5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2">
      <c r="A27" s="1">
        <v>44166</v>
      </c>
      <c r="B27" t="s">
        <v>77</v>
      </c>
      <c r="C27" t="s">
        <v>69</v>
      </c>
      <c r="D27">
        <v>3</v>
      </c>
      <c r="E27">
        <v>1</v>
      </c>
      <c r="F27">
        <v>1</v>
      </c>
      <c r="G27" t="s">
        <v>60</v>
      </c>
      <c r="H27" t="s">
        <v>61</v>
      </c>
      <c r="I27">
        <v>0.20699999999999999</v>
      </c>
      <c r="J27">
        <v>4.04</v>
      </c>
      <c r="K27">
        <v>100</v>
      </c>
      <c r="L27" t="s">
        <v>62</v>
      </c>
      <c r="M27" t="s">
        <v>63</v>
      </c>
      <c r="N27">
        <v>0.79400000000000004</v>
      </c>
      <c r="O27">
        <v>12.6</v>
      </c>
      <c r="P27">
        <v>1000</v>
      </c>
      <c r="Q27" s="4"/>
      <c r="R27" s="4">
        <v>10</v>
      </c>
      <c r="S27" s="4">
        <v>100</v>
      </c>
      <c r="T27">
        <v>1000</v>
      </c>
      <c r="W27" s="4"/>
      <c r="X27" t="s">
        <v>226</v>
      </c>
      <c r="Y27" s="4">
        <v>10</v>
      </c>
      <c r="Z27">
        <v>0.73499999999999999</v>
      </c>
      <c r="AA27">
        <v>100</v>
      </c>
      <c r="AB27">
        <v>2.16</v>
      </c>
      <c r="AC27" s="5"/>
      <c r="AD27" s="5"/>
      <c r="AE27" s="5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2">
      <c r="A28" s="1">
        <v>44166</v>
      </c>
      <c r="B28" t="s">
        <v>77</v>
      </c>
      <c r="C28" t="s">
        <v>70</v>
      </c>
      <c r="D28">
        <v>5</v>
      </c>
      <c r="E28">
        <v>1</v>
      </c>
      <c r="F28">
        <v>1</v>
      </c>
      <c r="G28" t="s">
        <v>60</v>
      </c>
      <c r="H28" t="s">
        <v>61</v>
      </c>
      <c r="I28">
        <v>0.114</v>
      </c>
      <c r="J28">
        <v>2.37</v>
      </c>
      <c r="K28">
        <v>50</v>
      </c>
      <c r="L28" t="s">
        <v>62</v>
      </c>
      <c r="M28" t="s">
        <v>63</v>
      </c>
      <c r="N28">
        <v>0.38300000000000001</v>
      </c>
      <c r="O28">
        <v>6.76</v>
      </c>
      <c r="P28">
        <v>500</v>
      </c>
      <c r="Q28" s="4"/>
      <c r="R28" s="4">
        <v>11</v>
      </c>
      <c r="S28" s="4">
        <v>50</v>
      </c>
      <c r="T28">
        <v>500</v>
      </c>
      <c r="W28" s="4"/>
      <c r="X28" t="s">
        <v>226</v>
      </c>
      <c r="Y28" s="4">
        <v>10</v>
      </c>
      <c r="Z28">
        <v>0.68</v>
      </c>
      <c r="AA28">
        <v>100</v>
      </c>
      <c r="AB28">
        <v>2.12</v>
      </c>
      <c r="AC28" s="5"/>
      <c r="AD28" s="4"/>
      <c r="AE28" s="4"/>
      <c r="AF28" s="4"/>
      <c r="AG28" s="4"/>
      <c r="AH28" s="4"/>
      <c r="AI28" s="4"/>
      <c r="AJ28" s="4"/>
      <c r="AK28" s="5"/>
      <c r="AL28" s="5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2">
      <c r="A29" s="1">
        <v>44166</v>
      </c>
      <c r="B29" t="s">
        <v>77</v>
      </c>
      <c r="C29" t="s">
        <v>70</v>
      </c>
      <c r="D29">
        <v>5</v>
      </c>
      <c r="E29">
        <v>1</v>
      </c>
      <c r="F29">
        <v>1</v>
      </c>
      <c r="G29" t="s">
        <v>60</v>
      </c>
      <c r="H29" t="s">
        <v>61</v>
      </c>
      <c r="I29">
        <v>0.114</v>
      </c>
      <c r="J29">
        <v>2.39</v>
      </c>
      <c r="K29">
        <v>50</v>
      </c>
      <c r="L29" t="s">
        <v>62</v>
      </c>
      <c r="M29" t="s">
        <v>63</v>
      </c>
      <c r="N29">
        <v>0.376</v>
      </c>
      <c r="O29">
        <v>6.74</v>
      </c>
      <c r="P29">
        <v>500</v>
      </c>
      <c r="Q29" s="4"/>
      <c r="R29" s="4">
        <v>12</v>
      </c>
      <c r="S29" s="4">
        <v>50</v>
      </c>
      <c r="T29">
        <v>500</v>
      </c>
      <c r="W29" s="4"/>
      <c r="X29" t="s">
        <v>226</v>
      </c>
      <c r="Y29" s="4">
        <v>5</v>
      </c>
      <c r="Z29">
        <v>0.53500000000000003</v>
      </c>
      <c r="AA29">
        <v>50</v>
      </c>
      <c r="AB29">
        <v>1.53</v>
      </c>
      <c r="AC29" s="4"/>
      <c r="AD29" s="4"/>
      <c r="AE29" s="4"/>
      <c r="AF29" s="4"/>
      <c r="AG29" s="4"/>
      <c r="AH29" s="4"/>
      <c r="AI29" s="4"/>
      <c r="AJ29" s="4"/>
      <c r="AK29" s="5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2">
      <c r="A30" s="1">
        <v>44166</v>
      </c>
      <c r="B30" t="s">
        <v>77</v>
      </c>
      <c r="C30" t="s">
        <v>71</v>
      </c>
      <c r="D30">
        <v>7</v>
      </c>
      <c r="E30">
        <v>1</v>
      </c>
      <c r="F30">
        <v>1</v>
      </c>
      <c r="G30" t="s">
        <v>60</v>
      </c>
      <c r="H30" t="s">
        <v>61</v>
      </c>
      <c r="I30">
        <v>6.7500000000000004E-2</v>
      </c>
      <c r="J30">
        <v>1.5</v>
      </c>
      <c r="K30">
        <v>25</v>
      </c>
      <c r="L30" t="s">
        <v>62</v>
      </c>
      <c r="M30" t="s">
        <v>63</v>
      </c>
      <c r="N30">
        <v>0.20899999999999999</v>
      </c>
      <c r="O30">
        <v>3.84</v>
      </c>
      <c r="P30">
        <v>250</v>
      </c>
      <c r="Q30" s="4"/>
      <c r="R30" s="4">
        <v>13</v>
      </c>
      <c r="S30" s="4">
        <v>25</v>
      </c>
      <c r="T30">
        <v>250</v>
      </c>
      <c r="W30" s="4"/>
      <c r="X30" t="s">
        <v>226</v>
      </c>
      <c r="Y30" s="4">
        <v>5</v>
      </c>
      <c r="Z30">
        <v>0.52700000000000002</v>
      </c>
      <c r="AA30">
        <v>50</v>
      </c>
      <c r="AB30">
        <v>1.52</v>
      </c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2">
      <c r="A31" s="1">
        <v>44166</v>
      </c>
      <c r="B31" t="s">
        <v>77</v>
      </c>
      <c r="C31" t="s">
        <v>71</v>
      </c>
      <c r="D31">
        <v>7</v>
      </c>
      <c r="E31">
        <v>1</v>
      </c>
      <c r="F31">
        <v>1</v>
      </c>
      <c r="G31" t="s">
        <v>60</v>
      </c>
      <c r="H31" t="s">
        <v>61</v>
      </c>
      <c r="I31">
        <v>6.6799999999999998E-2</v>
      </c>
      <c r="J31">
        <v>1.49</v>
      </c>
      <c r="K31">
        <v>25</v>
      </c>
      <c r="L31" t="s">
        <v>62</v>
      </c>
      <c r="M31" t="s">
        <v>63</v>
      </c>
      <c r="N31">
        <v>0.20300000000000001</v>
      </c>
      <c r="O31">
        <v>3.69</v>
      </c>
      <c r="P31">
        <v>250</v>
      </c>
      <c r="Q31" s="4"/>
      <c r="R31" s="4">
        <v>14</v>
      </c>
      <c r="S31" s="4">
        <v>25</v>
      </c>
      <c r="T31">
        <v>250</v>
      </c>
      <c r="W31" s="4"/>
      <c r="X31" t="s">
        <v>226</v>
      </c>
      <c r="Y31" s="4">
        <v>2.5</v>
      </c>
      <c r="Z31">
        <v>0.59399999999999997</v>
      </c>
      <c r="AA31">
        <v>25</v>
      </c>
      <c r="AB31">
        <v>1.2</v>
      </c>
      <c r="AC31" s="4"/>
      <c r="AD31" s="5"/>
      <c r="AE31" s="5"/>
      <c r="AF31" s="4"/>
      <c r="AG31" s="4"/>
      <c r="AH31" s="4"/>
      <c r="AI31" s="4"/>
      <c r="AJ31" s="4"/>
      <c r="AK31" s="5"/>
      <c r="AL31" s="5"/>
      <c r="AM31" s="4"/>
      <c r="AN31" s="4"/>
      <c r="AO31" s="5"/>
      <c r="AP31" s="5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2">
      <c r="A32" s="1">
        <v>44166</v>
      </c>
      <c r="B32" t="s">
        <v>77</v>
      </c>
      <c r="C32" t="s">
        <v>72</v>
      </c>
      <c r="D32">
        <v>9</v>
      </c>
      <c r="E32">
        <v>1</v>
      </c>
      <c r="F32">
        <v>1</v>
      </c>
      <c r="G32" t="s">
        <v>60</v>
      </c>
      <c r="H32" t="s">
        <v>61</v>
      </c>
      <c r="I32">
        <v>4.36E-2</v>
      </c>
      <c r="J32">
        <v>0.98699999999999999</v>
      </c>
      <c r="K32">
        <v>10</v>
      </c>
      <c r="L32" t="s">
        <v>62</v>
      </c>
      <c r="M32" t="s">
        <v>63</v>
      </c>
      <c r="N32">
        <v>0.12</v>
      </c>
      <c r="O32">
        <v>2.23</v>
      </c>
      <c r="P32">
        <v>100</v>
      </c>
      <c r="Q32" s="4"/>
      <c r="R32" s="4">
        <v>15</v>
      </c>
      <c r="S32" s="4">
        <v>10</v>
      </c>
      <c r="T32">
        <v>100</v>
      </c>
      <c r="W32" s="4"/>
      <c r="X32" t="s">
        <v>226</v>
      </c>
      <c r="Y32" s="4">
        <v>2.5</v>
      </c>
      <c r="Z32">
        <v>0.53500000000000003</v>
      </c>
      <c r="AA32">
        <v>25</v>
      </c>
      <c r="AB32">
        <v>1.24</v>
      </c>
      <c r="AC32" s="4"/>
      <c r="AD32" s="4"/>
      <c r="AE32" s="4"/>
      <c r="AF32" s="4"/>
      <c r="AG32" s="4"/>
      <c r="AH32" s="4"/>
      <c r="AI32" s="4"/>
      <c r="AJ32" s="4"/>
      <c r="AK32" s="5"/>
      <c r="AL32" s="5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2">
      <c r="A33" s="1">
        <v>44166</v>
      </c>
      <c r="B33" t="s">
        <v>77</v>
      </c>
      <c r="C33" t="s">
        <v>72</v>
      </c>
      <c r="D33">
        <v>9</v>
      </c>
      <c r="E33">
        <v>1</v>
      </c>
      <c r="F33">
        <v>1</v>
      </c>
      <c r="G33" t="s">
        <v>60</v>
      </c>
      <c r="H33" t="s">
        <v>61</v>
      </c>
      <c r="I33">
        <v>4.4699999999999997E-2</v>
      </c>
      <c r="J33">
        <v>1.02</v>
      </c>
      <c r="K33">
        <v>10</v>
      </c>
      <c r="L33" t="s">
        <v>62</v>
      </c>
      <c r="M33" t="s">
        <v>63</v>
      </c>
      <c r="N33">
        <v>0.123</v>
      </c>
      <c r="O33">
        <v>2.2599999999999998</v>
      </c>
      <c r="P33">
        <v>100</v>
      </c>
      <c r="Q33" s="4"/>
      <c r="R33" s="4">
        <v>16</v>
      </c>
      <c r="S33" s="4">
        <v>10</v>
      </c>
      <c r="T33">
        <v>100</v>
      </c>
      <c r="W33" s="4"/>
      <c r="X33" t="s">
        <v>226</v>
      </c>
      <c r="Y33" s="4">
        <v>0</v>
      </c>
      <c r="Z33">
        <v>0.54900000000000004</v>
      </c>
      <c r="AA33">
        <v>0</v>
      </c>
      <c r="AB33">
        <v>1.1399999999999999</v>
      </c>
      <c r="AC33" s="4"/>
      <c r="AD33" s="4"/>
      <c r="AE33" s="4"/>
      <c r="AF33" s="4"/>
      <c r="AG33" s="4"/>
      <c r="AH33" s="4"/>
      <c r="AI33" s="4"/>
      <c r="AJ33" s="4"/>
      <c r="AK33" s="5"/>
      <c r="AL33" s="5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2">
      <c r="A34" s="1">
        <v>44166</v>
      </c>
      <c r="B34" t="s">
        <v>77</v>
      </c>
      <c r="C34" t="s">
        <v>73</v>
      </c>
      <c r="D34">
        <v>11</v>
      </c>
      <c r="E34">
        <v>1</v>
      </c>
      <c r="F34">
        <v>1</v>
      </c>
      <c r="G34" t="s">
        <v>60</v>
      </c>
      <c r="H34" t="s">
        <v>61</v>
      </c>
      <c r="I34">
        <v>3.7100000000000001E-2</v>
      </c>
      <c r="J34">
        <v>0.82799999999999996</v>
      </c>
      <c r="K34">
        <v>5</v>
      </c>
      <c r="L34" t="s">
        <v>62</v>
      </c>
      <c r="M34" t="s">
        <v>63</v>
      </c>
      <c r="N34">
        <v>8.4900000000000003E-2</v>
      </c>
      <c r="O34">
        <v>1.59</v>
      </c>
      <c r="P34">
        <v>50</v>
      </c>
      <c r="Q34" s="4"/>
      <c r="R34" s="4">
        <v>17</v>
      </c>
      <c r="S34" s="4">
        <v>5</v>
      </c>
      <c r="T34">
        <v>50</v>
      </c>
      <c r="W34" s="4"/>
      <c r="X34" t="s">
        <v>226</v>
      </c>
      <c r="Y34" s="4">
        <v>0</v>
      </c>
      <c r="Z34">
        <v>0.54100000000000004</v>
      </c>
      <c r="AA34">
        <v>0</v>
      </c>
      <c r="AB34">
        <v>1</v>
      </c>
      <c r="AC34" s="4"/>
      <c r="AD34" s="5"/>
      <c r="AE34" s="5"/>
      <c r="AF34" s="4"/>
      <c r="AG34" s="4"/>
      <c r="AH34" s="4"/>
      <c r="AI34" s="4"/>
      <c r="AJ34" s="4"/>
      <c r="AK34" s="5"/>
      <c r="AL34" s="5"/>
      <c r="AM34" s="4"/>
      <c r="AN34" s="4"/>
      <c r="AO34" s="5"/>
      <c r="AP34" s="5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2">
      <c r="A35" s="1">
        <v>44166</v>
      </c>
      <c r="B35" t="s">
        <v>77</v>
      </c>
      <c r="C35" t="s">
        <v>73</v>
      </c>
      <c r="D35">
        <v>11</v>
      </c>
      <c r="E35">
        <v>1</v>
      </c>
      <c r="F35">
        <v>1</v>
      </c>
      <c r="G35" t="s">
        <v>60</v>
      </c>
      <c r="H35" t="s">
        <v>61</v>
      </c>
      <c r="I35">
        <v>4.3700000000000003E-2</v>
      </c>
      <c r="J35">
        <v>0.80900000000000005</v>
      </c>
      <c r="K35">
        <v>5</v>
      </c>
      <c r="L35" t="s">
        <v>62</v>
      </c>
      <c r="M35" t="s">
        <v>63</v>
      </c>
      <c r="N35">
        <v>9.1600000000000001E-2</v>
      </c>
      <c r="O35">
        <v>1.65</v>
      </c>
      <c r="P35">
        <v>50</v>
      </c>
      <c r="Q35" s="4"/>
      <c r="R35" s="4">
        <v>18</v>
      </c>
      <c r="S35" s="4">
        <v>5</v>
      </c>
      <c r="T35">
        <v>50</v>
      </c>
      <c r="W35" s="4"/>
      <c r="X35" s="4" t="s">
        <v>227</v>
      </c>
      <c r="Y35" s="4">
        <v>150</v>
      </c>
      <c r="Z35">
        <v>5.33</v>
      </c>
      <c r="AA35">
        <v>1500</v>
      </c>
      <c r="AB35">
        <v>15.7</v>
      </c>
      <c r="AC35" s="4"/>
      <c r="AD35" s="4"/>
      <c r="AE35" s="4"/>
      <c r="AF35" s="4"/>
      <c r="AG35" s="4"/>
      <c r="AH35" s="4"/>
      <c r="AI35" s="4"/>
      <c r="AJ35" s="4"/>
      <c r="AK35" s="5"/>
      <c r="AL35" s="5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2">
      <c r="A36" s="1">
        <v>44166</v>
      </c>
      <c r="B36" t="s">
        <v>77</v>
      </c>
      <c r="C36" t="s">
        <v>74</v>
      </c>
      <c r="D36">
        <v>13</v>
      </c>
      <c r="E36">
        <v>1</v>
      </c>
      <c r="F36">
        <v>1</v>
      </c>
      <c r="G36" t="s">
        <v>60</v>
      </c>
      <c r="H36" t="s">
        <v>61</v>
      </c>
      <c r="I36">
        <v>3.1699999999999999E-2</v>
      </c>
      <c r="J36">
        <v>0.65</v>
      </c>
      <c r="K36">
        <v>2.5</v>
      </c>
      <c r="L36" t="s">
        <v>62</v>
      </c>
      <c r="M36" t="s">
        <v>63</v>
      </c>
      <c r="N36">
        <v>6.5799999999999997E-2</v>
      </c>
      <c r="O36">
        <v>1.26</v>
      </c>
      <c r="P36">
        <v>25</v>
      </c>
      <c r="Q36" s="4"/>
      <c r="R36" s="4">
        <v>19</v>
      </c>
      <c r="S36" s="4">
        <v>2.5</v>
      </c>
      <c r="T36">
        <v>25</v>
      </c>
      <c r="W36" s="4"/>
      <c r="X36" s="4" t="s">
        <v>227</v>
      </c>
      <c r="Y36" s="4">
        <v>100</v>
      </c>
      <c r="Z36">
        <v>3.7</v>
      </c>
      <c r="AA36">
        <v>1000</v>
      </c>
      <c r="AB36">
        <v>10.8</v>
      </c>
      <c r="AC36" s="4"/>
      <c r="AD36" s="4"/>
      <c r="AE36" s="4"/>
      <c r="AF36" s="4"/>
      <c r="AG36" s="4"/>
      <c r="AH36" s="4"/>
      <c r="AI36" s="4"/>
      <c r="AJ36" s="4"/>
      <c r="AK36" s="5"/>
      <c r="AL36" s="5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2">
      <c r="A37" s="1">
        <v>44166</v>
      </c>
      <c r="B37" t="s">
        <v>77</v>
      </c>
      <c r="C37" t="s">
        <v>74</v>
      </c>
      <c r="D37">
        <v>13</v>
      </c>
      <c r="E37">
        <v>1</v>
      </c>
      <c r="F37">
        <v>1</v>
      </c>
      <c r="G37" t="s">
        <v>60</v>
      </c>
      <c r="H37" t="s">
        <v>61</v>
      </c>
      <c r="I37">
        <v>3.2399999999999998E-2</v>
      </c>
      <c r="J37">
        <v>0.65300000000000002</v>
      </c>
      <c r="K37">
        <v>2.5</v>
      </c>
      <c r="L37" t="s">
        <v>62</v>
      </c>
      <c r="M37" t="s">
        <v>63</v>
      </c>
      <c r="N37">
        <v>6.6600000000000006E-2</v>
      </c>
      <c r="O37">
        <v>1.31</v>
      </c>
      <c r="P37">
        <v>25</v>
      </c>
      <c r="Q37" s="4"/>
      <c r="R37" s="4">
        <v>20</v>
      </c>
      <c r="S37" s="4">
        <v>2.5</v>
      </c>
      <c r="T37">
        <v>25</v>
      </c>
      <c r="W37" s="4"/>
      <c r="X37" s="4" t="s">
        <v>227</v>
      </c>
      <c r="Y37" s="4">
        <v>50</v>
      </c>
      <c r="Z37">
        <v>2.04</v>
      </c>
      <c r="AA37">
        <v>500</v>
      </c>
      <c r="AB37">
        <v>6.04</v>
      </c>
      <c r="AC37" s="5"/>
      <c r="AD37" s="4"/>
      <c r="AE37" s="4"/>
      <c r="AF37" s="4"/>
      <c r="AG37" s="4"/>
      <c r="AH37" s="4"/>
      <c r="AI37" s="4"/>
      <c r="AJ37" s="4"/>
      <c r="AK37" s="5"/>
      <c r="AL37" s="5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2">
      <c r="A38" s="1">
        <v>44166</v>
      </c>
      <c r="B38" t="s">
        <v>77</v>
      </c>
      <c r="C38" t="s">
        <v>15</v>
      </c>
      <c r="D38">
        <v>15</v>
      </c>
      <c r="E38">
        <v>1</v>
      </c>
      <c r="F38">
        <v>1</v>
      </c>
      <c r="G38" t="s">
        <v>60</v>
      </c>
      <c r="H38" t="s">
        <v>61</v>
      </c>
      <c r="I38">
        <v>3.3500000000000002E-2</v>
      </c>
      <c r="J38">
        <v>0.621</v>
      </c>
      <c r="K38">
        <v>0</v>
      </c>
      <c r="L38" t="s">
        <v>62</v>
      </c>
      <c r="M38" t="s">
        <v>63</v>
      </c>
      <c r="N38">
        <v>6.2300000000000001E-2</v>
      </c>
      <c r="O38">
        <v>1.05</v>
      </c>
      <c r="P38">
        <v>0</v>
      </c>
      <c r="Q38" s="4"/>
      <c r="R38" s="4">
        <v>21</v>
      </c>
      <c r="S38" s="4">
        <v>0</v>
      </c>
      <c r="T38">
        <v>0</v>
      </c>
      <c r="W38" s="4"/>
      <c r="X38" s="4" t="s">
        <v>227</v>
      </c>
      <c r="Y38" s="4">
        <v>25</v>
      </c>
      <c r="Z38">
        <v>1.17</v>
      </c>
      <c r="AA38">
        <v>250</v>
      </c>
      <c r="AB38">
        <v>3.11</v>
      </c>
      <c r="AC38" s="5"/>
      <c r="AD38" s="4"/>
      <c r="AE38" s="4"/>
      <c r="AF38" s="4"/>
      <c r="AG38" s="4"/>
      <c r="AH38" s="4"/>
      <c r="AI38" s="4"/>
      <c r="AJ38" s="4"/>
      <c r="AK38" s="5"/>
      <c r="AL38" s="5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2">
      <c r="A39" s="1">
        <v>44166</v>
      </c>
      <c r="B39" t="s">
        <v>77</v>
      </c>
      <c r="C39" t="s">
        <v>15</v>
      </c>
      <c r="D39">
        <v>15</v>
      </c>
      <c r="E39">
        <v>1</v>
      </c>
      <c r="F39">
        <v>1</v>
      </c>
      <c r="G39" t="s">
        <v>60</v>
      </c>
      <c r="H39" t="s">
        <v>61</v>
      </c>
      <c r="I39">
        <v>3.1600000000000003E-2</v>
      </c>
      <c r="J39">
        <v>0.56399999999999995</v>
      </c>
      <c r="K39">
        <v>0</v>
      </c>
      <c r="L39" t="s">
        <v>62</v>
      </c>
      <c r="M39" t="s">
        <v>63</v>
      </c>
      <c r="N39">
        <v>6.2899999999999998E-2</v>
      </c>
      <c r="O39">
        <v>1.2</v>
      </c>
      <c r="P39">
        <v>0</v>
      </c>
      <c r="Q39" s="4"/>
      <c r="R39" s="4">
        <v>22</v>
      </c>
      <c r="S39" s="4">
        <v>0</v>
      </c>
      <c r="T39">
        <v>0</v>
      </c>
      <c r="W39" s="4"/>
      <c r="X39" s="4" t="s">
        <v>227</v>
      </c>
      <c r="Y39" s="4">
        <v>10</v>
      </c>
      <c r="Z39">
        <v>0.69699999999999995</v>
      </c>
      <c r="AA39">
        <v>100</v>
      </c>
      <c r="AB39">
        <v>2.06</v>
      </c>
      <c r="AC39" s="4"/>
      <c r="AD39" s="4"/>
      <c r="AE39" s="4"/>
      <c r="AF39" s="4"/>
      <c r="AG39" s="4"/>
      <c r="AH39" s="4"/>
      <c r="AI39" s="4"/>
      <c r="AJ39" s="4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2">
      <c r="A40" s="1">
        <v>44166</v>
      </c>
      <c r="B40" t="s">
        <v>80</v>
      </c>
      <c r="C40" t="s">
        <v>53</v>
      </c>
      <c r="D40">
        <v>1</v>
      </c>
      <c r="E40">
        <v>1</v>
      </c>
      <c r="F40">
        <v>1</v>
      </c>
      <c r="G40" t="s">
        <v>60</v>
      </c>
      <c r="H40" t="s">
        <v>61</v>
      </c>
      <c r="I40">
        <v>0.28199999999999997</v>
      </c>
      <c r="J40">
        <v>5.34</v>
      </c>
      <c r="K40">
        <v>139</v>
      </c>
      <c r="L40" t="s">
        <v>62</v>
      </c>
      <c r="M40" t="s">
        <v>63</v>
      </c>
      <c r="N40">
        <v>0.874</v>
      </c>
      <c r="O40">
        <v>15.6</v>
      </c>
      <c r="P40">
        <v>1260</v>
      </c>
      <c r="Q40" s="4"/>
      <c r="R40" s="4">
        <v>86</v>
      </c>
      <c r="S40" s="4">
        <v>150</v>
      </c>
      <c r="T40">
        <v>1500</v>
      </c>
      <c r="W40" s="4"/>
      <c r="X40" s="4" t="s">
        <v>227</v>
      </c>
      <c r="Y40" s="4">
        <v>5</v>
      </c>
      <c r="Z40">
        <v>0.53700000000000003</v>
      </c>
      <c r="AA40">
        <v>50</v>
      </c>
      <c r="AB40">
        <v>1.51</v>
      </c>
      <c r="AC40" s="7"/>
      <c r="AD40" s="7"/>
      <c r="AE40" s="7"/>
      <c r="AF40" s="4"/>
      <c r="AG40" s="4"/>
      <c r="AH40" s="4"/>
      <c r="AI40" s="4"/>
      <c r="AJ40" s="4"/>
      <c r="AK40" s="4"/>
      <c r="AL40" s="4"/>
      <c r="AM40" s="7"/>
      <c r="AN40" s="7"/>
      <c r="AO40" s="7"/>
      <c r="AP40" s="7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2">
      <c r="A41" s="1">
        <v>44166</v>
      </c>
      <c r="B41" t="s">
        <v>80</v>
      </c>
      <c r="C41" t="s">
        <v>53</v>
      </c>
      <c r="D41">
        <v>1</v>
      </c>
      <c r="E41">
        <v>1</v>
      </c>
      <c r="F41">
        <v>1</v>
      </c>
      <c r="G41" t="s">
        <v>60</v>
      </c>
      <c r="H41" t="s">
        <v>61</v>
      </c>
      <c r="I41">
        <v>0.28000000000000003</v>
      </c>
      <c r="J41">
        <v>5.23</v>
      </c>
      <c r="K41">
        <v>135</v>
      </c>
      <c r="L41" t="s">
        <v>62</v>
      </c>
      <c r="M41" t="s">
        <v>63</v>
      </c>
      <c r="N41">
        <v>0.90300000000000002</v>
      </c>
      <c r="O41">
        <v>16</v>
      </c>
      <c r="P41">
        <v>1300</v>
      </c>
      <c r="Q41" s="4"/>
      <c r="R41" s="4">
        <v>87</v>
      </c>
      <c r="S41" s="4">
        <v>150</v>
      </c>
      <c r="T41">
        <v>1500</v>
      </c>
      <c r="W41" s="4"/>
      <c r="X41" s="4" t="s">
        <v>227</v>
      </c>
      <c r="Y41" s="4">
        <v>2.5</v>
      </c>
      <c r="Z41">
        <v>0.46200000000000002</v>
      </c>
      <c r="AA41">
        <v>25</v>
      </c>
      <c r="AB41">
        <v>1.18</v>
      </c>
      <c r="AC41" s="7"/>
      <c r="AD41" s="7"/>
      <c r="AE41" s="7"/>
      <c r="AF41" s="4"/>
      <c r="AG41" s="4"/>
      <c r="AH41" s="4"/>
      <c r="AI41" s="4"/>
      <c r="AJ41" s="4"/>
      <c r="AK41" s="5"/>
      <c r="AL41" s="5"/>
      <c r="AM41" s="7"/>
      <c r="AN41" s="7"/>
      <c r="AO41" s="7"/>
      <c r="AP41" s="7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2">
      <c r="A42" s="1">
        <v>44166</v>
      </c>
      <c r="B42" t="s">
        <v>80</v>
      </c>
      <c r="C42" t="s">
        <v>54</v>
      </c>
      <c r="D42">
        <v>3</v>
      </c>
      <c r="E42">
        <v>1</v>
      </c>
      <c r="F42">
        <v>1</v>
      </c>
      <c r="G42" t="s">
        <v>60</v>
      </c>
      <c r="H42" t="s">
        <v>61</v>
      </c>
      <c r="I42">
        <v>0.19</v>
      </c>
      <c r="J42">
        <v>3.73</v>
      </c>
      <c r="K42">
        <v>88.4</v>
      </c>
      <c r="L42" t="s">
        <v>62</v>
      </c>
      <c r="M42" t="s">
        <v>63</v>
      </c>
      <c r="N42">
        <v>0.63100000000000001</v>
      </c>
      <c r="O42">
        <v>11.3</v>
      </c>
      <c r="P42">
        <v>896</v>
      </c>
      <c r="Q42" s="4"/>
      <c r="R42" s="4">
        <v>88</v>
      </c>
      <c r="S42" s="4">
        <v>100</v>
      </c>
      <c r="T42">
        <v>1000</v>
      </c>
      <c r="W42" s="4"/>
      <c r="X42" s="4" t="s">
        <v>227</v>
      </c>
      <c r="Y42" s="4">
        <v>0</v>
      </c>
      <c r="Z42">
        <v>0.36799999999999999</v>
      </c>
      <c r="AA42">
        <v>0</v>
      </c>
      <c r="AB42">
        <v>1.1100000000000001</v>
      </c>
      <c r="AC42" s="7"/>
      <c r="AD42" s="4"/>
      <c r="AE42" s="4"/>
      <c r="AF42" s="4"/>
      <c r="AG42" s="4"/>
      <c r="AH42" s="4"/>
      <c r="AI42" s="4"/>
      <c r="AJ42" s="4"/>
      <c r="AK42" s="5"/>
      <c r="AL42" s="5"/>
      <c r="AM42" s="7"/>
      <c r="AN42" s="7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2">
      <c r="A43" s="1">
        <v>44166</v>
      </c>
      <c r="B43" t="s">
        <v>80</v>
      </c>
      <c r="C43" t="s">
        <v>54</v>
      </c>
      <c r="D43">
        <v>3</v>
      </c>
      <c r="E43">
        <v>1</v>
      </c>
      <c r="F43">
        <v>1</v>
      </c>
      <c r="G43" t="s">
        <v>60</v>
      </c>
      <c r="H43" t="s">
        <v>61</v>
      </c>
      <c r="I43">
        <v>0.191</v>
      </c>
      <c r="J43">
        <v>3.82</v>
      </c>
      <c r="K43">
        <v>91.3</v>
      </c>
      <c r="L43" t="s">
        <v>62</v>
      </c>
      <c r="M43" t="s">
        <v>63</v>
      </c>
      <c r="N43">
        <v>0.63100000000000001</v>
      </c>
      <c r="O43">
        <v>11.2</v>
      </c>
      <c r="P43">
        <v>892</v>
      </c>
      <c r="Q43" s="4"/>
      <c r="R43" s="4">
        <v>89</v>
      </c>
      <c r="S43" s="4">
        <v>100</v>
      </c>
      <c r="T43">
        <v>1000</v>
      </c>
      <c r="W43" s="4"/>
      <c r="X43" s="4" t="s">
        <v>228</v>
      </c>
      <c r="Y43" s="4">
        <v>150</v>
      </c>
      <c r="Z43">
        <v>5.39</v>
      </c>
      <c r="AA43">
        <v>1500</v>
      </c>
      <c r="AB43">
        <v>17.2</v>
      </c>
      <c r="AC43" s="4"/>
      <c r="AD43" s="5"/>
      <c r="AE43" s="5"/>
      <c r="AF43" s="4"/>
      <c r="AG43" s="4"/>
      <c r="AH43" s="4"/>
      <c r="AI43" s="4"/>
      <c r="AJ43" s="4"/>
      <c r="AK43" s="5"/>
      <c r="AL43" s="5"/>
      <c r="AM43" s="4"/>
      <c r="AN43" s="4"/>
      <c r="AO43" s="5"/>
      <c r="AP43" s="5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2">
      <c r="A44" s="1">
        <v>44166</v>
      </c>
      <c r="B44" t="s">
        <v>80</v>
      </c>
      <c r="C44" t="s">
        <v>55</v>
      </c>
      <c r="D44">
        <v>5</v>
      </c>
      <c r="E44">
        <v>1</v>
      </c>
      <c r="F44">
        <v>1</v>
      </c>
      <c r="G44" t="s">
        <v>60</v>
      </c>
      <c r="H44" t="s">
        <v>61</v>
      </c>
      <c r="I44">
        <v>9.9099999999999994E-2</v>
      </c>
      <c r="J44">
        <v>2.1</v>
      </c>
      <c r="K44">
        <v>40.9</v>
      </c>
      <c r="L44" t="s">
        <v>62</v>
      </c>
      <c r="M44" t="s">
        <v>63</v>
      </c>
      <c r="N44">
        <v>0.35399999999999998</v>
      </c>
      <c r="O44">
        <v>6.33</v>
      </c>
      <c r="P44">
        <v>467</v>
      </c>
      <c r="R44" s="4">
        <v>90</v>
      </c>
      <c r="S44" s="4">
        <v>50</v>
      </c>
      <c r="T44">
        <v>500</v>
      </c>
      <c r="W44" s="4"/>
      <c r="X44" s="4" t="s">
        <v>228</v>
      </c>
      <c r="Y44" s="4">
        <v>100</v>
      </c>
      <c r="Z44">
        <v>3.72</v>
      </c>
      <c r="AA44">
        <v>1000</v>
      </c>
      <c r="AB44">
        <v>10.4</v>
      </c>
      <c r="AC44" s="7"/>
      <c r="AD44" s="5"/>
      <c r="AE44" s="5"/>
      <c r="AF44" s="4"/>
      <c r="AG44" s="4"/>
      <c r="AH44" s="4"/>
      <c r="AI44" s="4"/>
      <c r="AJ44" s="4"/>
      <c r="AK44" s="5"/>
      <c r="AL44" s="5"/>
      <c r="AM44" s="7"/>
      <c r="AN44" s="7"/>
      <c r="AO44" s="5"/>
      <c r="AP44" s="5"/>
      <c r="AQ44" s="4"/>
      <c r="AR44" s="4"/>
      <c r="AS44" s="4"/>
    </row>
    <row r="45" spans="1:72" x14ac:dyDescent="0.2">
      <c r="A45" s="1">
        <v>44166</v>
      </c>
      <c r="B45" t="s">
        <v>80</v>
      </c>
      <c r="C45" t="s">
        <v>55</v>
      </c>
      <c r="D45">
        <v>5</v>
      </c>
      <c r="E45">
        <v>1</v>
      </c>
      <c r="F45">
        <v>1</v>
      </c>
      <c r="G45" t="s">
        <v>60</v>
      </c>
      <c r="H45" t="s">
        <v>61</v>
      </c>
      <c r="I45">
        <v>9.9599999999999994E-2</v>
      </c>
      <c r="J45">
        <v>2.12</v>
      </c>
      <c r="K45">
        <v>41.5</v>
      </c>
      <c r="L45" t="s">
        <v>62</v>
      </c>
      <c r="M45" t="s">
        <v>63</v>
      </c>
      <c r="N45">
        <v>0.35899999999999999</v>
      </c>
      <c r="O45">
        <v>6.42</v>
      </c>
      <c r="P45">
        <v>475</v>
      </c>
      <c r="R45" s="4">
        <v>91</v>
      </c>
      <c r="S45" s="4">
        <v>50</v>
      </c>
      <c r="T45">
        <v>500</v>
      </c>
      <c r="W45" s="4"/>
      <c r="X45" s="4" t="s">
        <v>228</v>
      </c>
      <c r="Y45" s="4">
        <v>50</v>
      </c>
      <c r="Z45">
        <v>2.0299999999999998</v>
      </c>
      <c r="AA45">
        <v>500</v>
      </c>
      <c r="AB45">
        <v>5.64</v>
      </c>
      <c r="AC45" s="7"/>
      <c r="AF45" s="4"/>
      <c r="AG45" s="4"/>
      <c r="AH45" s="4"/>
      <c r="AI45" s="4"/>
      <c r="AJ45" s="4"/>
      <c r="AM45" s="7"/>
      <c r="AN45" s="7"/>
      <c r="AQ45" s="4"/>
      <c r="AR45" s="4"/>
      <c r="AS45" s="4"/>
    </row>
    <row r="46" spans="1:72" x14ac:dyDescent="0.2">
      <c r="A46" s="1">
        <v>44166</v>
      </c>
      <c r="B46" t="s">
        <v>80</v>
      </c>
      <c r="C46" t="s">
        <v>52</v>
      </c>
      <c r="D46">
        <v>7</v>
      </c>
      <c r="E46">
        <v>1</v>
      </c>
      <c r="F46">
        <v>1</v>
      </c>
      <c r="G46" t="s">
        <v>60</v>
      </c>
      <c r="H46" t="s">
        <v>61</v>
      </c>
      <c r="I46">
        <v>5.21E-2</v>
      </c>
      <c r="J46">
        <v>1.22</v>
      </c>
      <c r="K46">
        <v>16.600000000000001</v>
      </c>
      <c r="L46" t="s">
        <v>62</v>
      </c>
      <c r="M46" t="s">
        <v>63</v>
      </c>
      <c r="N46">
        <v>0.17699999999999999</v>
      </c>
      <c r="O46">
        <v>3.25</v>
      </c>
      <c r="P46">
        <v>195</v>
      </c>
      <c r="R46" s="4">
        <v>92</v>
      </c>
      <c r="S46" s="4">
        <v>25</v>
      </c>
      <c r="T46">
        <v>250</v>
      </c>
      <c r="W46" s="4"/>
      <c r="X46" s="4" t="s">
        <v>228</v>
      </c>
      <c r="Y46" s="4">
        <v>25</v>
      </c>
      <c r="Z46">
        <v>1.17</v>
      </c>
      <c r="AA46">
        <v>250</v>
      </c>
      <c r="AB46">
        <v>3.19</v>
      </c>
      <c r="AD46" s="7"/>
      <c r="AE46" s="7"/>
      <c r="AF46" s="4"/>
      <c r="AG46" s="4"/>
      <c r="AH46" s="4"/>
      <c r="AI46" s="4"/>
      <c r="AJ46" s="4"/>
      <c r="AO46" s="7"/>
      <c r="AP46" s="7"/>
      <c r="AQ46" s="4"/>
      <c r="AR46" s="4"/>
      <c r="AS46" s="4"/>
    </row>
    <row r="47" spans="1:72" x14ac:dyDescent="0.2">
      <c r="A47" s="1">
        <v>44166</v>
      </c>
      <c r="B47" t="s">
        <v>80</v>
      </c>
      <c r="C47" t="s">
        <v>52</v>
      </c>
      <c r="D47">
        <v>7</v>
      </c>
      <c r="E47">
        <v>1</v>
      </c>
      <c r="F47">
        <v>1</v>
      </c>
      <c r="G47" t="s">
        <v>60</v>
      </c>
      <c r="H47" t="s">
        <v>61</v>
      </c>
      <c r="I47">
        <v>5.1799999999999999E-2</v>
      </c>
      <c r="J47">
        <v>1.18</v>
      </c>
      <c r="K47">
        <v>15.6</v>
      </c>
      <c r="L47" t="s">
        <v>62</v>
      </c>
      <c r="M47" t="s">
        <v>63</v>
      </c>
      <c r="N47">
        <v>0.19</v>
      </c>
      <c r="O47">
        <v>3.45</v>
      </c>
      <c r="P47">
        <v>213</v>
      </c>
      <c r="R47" s="4">
        <v>93</v>
      </c>
      <c r="S47" s="4">
        <v>25</v>
      </c>
      <c r="T47">
        <v>250</v>
      </c>
      <c r="W47" s="4"/>
      <c r="X47" s="4" t="s">
        <v>228</v>
      </c>
      <c r="Y47" s="4">
        <v>10</v>
      </c>
      <c r="Z47">
        <v>0.68899999999999995</v>
      </c>
      <c r="AA47">
        <v>100</v>
      </c>
      <c r="AB47">
        <v>2.0099999999999998</v>
      </c>
      <c r="AC47" s="7"/>
      <c r="AF47" s="4"/>
      <c r="AG47" s="4"/>
      <c r="AH47" s="4"/>
      <c r="AI47" s="4"/>
      <c r="AJ47" s="4"/>
      <c r="AM47" s="7"/>
      <c r="AN47" s="7"/>
      <c r="AQ47" s="4"/>
      <c r="AR47" s="4"/>
      <c r="AS47" s="4"/>
    </row>
    <row r="48" spans="1:72" x14ac:dyDescent="0.2">
      <c r="A48" s="1">
        <v>44166</v>
      </c>
      <c r="B48" t="s">
        <v>80</v>
      </c>
      <c r="C48" t="s">
        <v>56</v>
      </c>
      <c r="D48">
        <v>9</v>
      </c>
      <c r="E48">
        <v>1</v>
      </c>
      <c r="F48">
        <v>1</v>
      </c>
      <c r="G48" t="s">
        <v>60</v>
      </c>
      <c r="H48" t="s">
        <v>61</v>
      </c>
      <c r="I48">
        <v>3.32E-2</v>
      </c>
      <c r="J48">
        <v>0.73499999999999999</v>
      </c>
      <c r="K48">
        <v>3.89</v>
      </c>
      <c r="L48" t="s">
        <v>62</v>
      </c>
      <c r="M48" t="s">
        <v>63</v>
      </c>
      <c r="N48">
        <v>0.11799999999999999</v>
      </c>
      <c r="O48">
        <v>2.16</v>
      </c>
      <c r="P48">
        <v>97.9</v>
      </c>
      <c r="R48" s="4">
        <v>94</v>
      </c>
      <c r="S48" s="4">
        <v>10</v>
      </c>
      <c r="T48">
        <v>100</v>
      </c>
      <c r="W48" s="4"/>
      <c r="X48" s="4" t="s">
        <v>228</v>
      </c>
      <c r="Y48" s="4">
        <v>5</v>
      </c>
      <c r="Z48">
        <v>0.51700000000000002</v>
      </c>
      <c r="AA48">
        <v>50</v>
      </c>
      <c r="AB48">
        <v>1.4</v>
      </c>
      <c r="AD48" s="7"/>
      <c r="AE48" s="7"/>
      <c r="AF48" s="4"/>
      <c r="AG48" s="4"/>
      <c r="AH48" s="4"/>
      <c r="AI48" s="4"/>
      <c r="AJ48" s="4"/>
      <c r="AK48" s="5"/>
      <c r="AL48" s="5"/>
      <c r="AO48" s="7"/>
      <c r="AP48" s="7"/>
      <c r="AQ48" s="4"/>
      <c r="AR48" s="4"/>
      <c r="AS48" s="4"/>
    </row>
    <row r="49" spans="1:45" x14ac:dyDescent="0.2">
      <c r="A49" s="1">
        <v>44166</v>
      </c>
      <c r="B49" t="s">
        <v>80</v>
      </c>
      <c r="C49" t="s">
        <v>56</v>
      </c>
      <c r="D49">
        <v>9</v>
      </c>
      <c r="E49">
        <v>1</v>
      </c>
      <c r="F49">
        <v>1</v>
      </c>
      <c r="G49" t="s">
        <v>60</v>
      </c>
      <c r="H49" t="s">
        <v>61</v>
      </c>
      <c r="I49">
        <v>3.1399999999999997E-2</v>
      </c>
      <c r="J49">
        <v>0.68</v>
      </c>
      <c r="K49">
        <v>2.46</v>
      </c>
      <c r="L49" t="s">
        <v>62</v>
      </c>
      <c r="M49" t="s">
        <v>63</v>
      </c>
      <c r="N49">
        <v>0.114</v>
      </c>
      <c r="O49">
        <v>2.12</v>
      </c>
      <c r="P49">
        <v>94.5</v>
      </c>
      <c r="R49" s="4">
        <v>95</v>
      </c>
      <c r="S49" s="4">
        <v>10</v>
      </c>
      <c r="T49">
        <v>100</v>
      </c>
      <c r="W49" s="4"/>
      <c r="X49" s="4" t="s">
        <v>228</v>
      </c>
      <c r="Y49" s="4">
        <v>2.5</v>
      </c>
      <c r="Z49">
        <v>0.51100000000000001</v>
      </c>
      <c r="AA49">
        <v>25</v>
      </c>
      <c r="AB49">
        <v>1.02</v>
      </c>
      <c r="AF49" s="4"/>
      <c r="AG49" s="4"/>
      <c r="AH49" s="4"/>
      <c r="AI49" s="4"/>
      <c r="AJ49" s="4"/>
      <c r="AQ49" s="4"/>
      <c r="AR49" s="4"/>
      <c r="AS49" s="4"/>
    </row>
    <row r="50" spans="1:45" x14ac:dyDescent="0.2">
      <c r="A50" s="1">
        <v>44166</v>
      </c>
      <c r="B50" t="s">
        <v>80</v>
      </c>
      <c r="C50" t="s">
        <v>57</v>
      </c>
      <c r="D50">
        <v>11</v>
      </c>
      <c r="E50">
        <v>1</v>
      </c>
      <c r="F50">
        <v>1</v>
      </c>
      <c r="G50" t="s">
        <v>60</v>
      </c>
      <c r="H50" t="s">
        <v>61</v>
      </c>
      <c r="I50">
        <v>2.8199999999999999E-2</v>
      </c>
      <c r="J50">
        <v>0.53500000000000003</v>
      </c>
      <c r="K50">
        <v>-1.31</v>
      </c>
      <c r="L50" t="s">
        <v>62</v>
      </c>
      <c r="M50" t="s">
        <v>63</v>
      </c>
      <c r="N50">
        <v>8.0199999999999994E-2</v>
      </c>
      <c r="O50">
        <v>1.53</v>
      </c>
      <c r="P50">
        <v>41.3</v>
      </c>
      <c r="R50" s="4">
        <v>96</v>
      </c>
      <c r="S50" s="4">
        <v>5</v>
      </c>
      <c r="T50">
        <v>50</v>
      </c>
      <c r="W50" s="4"/>
      <c r="X50" s="4" t="s">
        <v>228</v>
      </c>
      <c r="Y50" s="4">
        <v>0</v>
      </c>
      <c r="Z50">
        <v>0.54300000000000004</v>
      </c>
      <c r="AA50">
        <v>0</v>
      </c>
      <c r="AB50">
        <v>0.91400000000000003</v>
      </c>
      <c r="AF50" s="4"/>
      <c r="AG50" s="4"/>
      <c r="AH50" s="4"/>
      <c r="AI50" s="4"/>
      <c r="AJ50" s="4"/>
      <c r="AQ50" s="4"/>
      <c r="AR50" s="4"/>
      <c r="AS50" s="4"/>
    </row>
    <row r="51" spans="1:45" x14ac:dyDescent="0.2">
      <c r="A51" s="1">
        <v>44166</v>
      </c>
      <c r="B51" t="s">
        <v>80</v>
      </c>
      <c r="C51" t="s">
        <v>57</v>
      </c>
      <c r="D51">
        <v>11</v>
      </c>
      <c r="E51">
        <v>1</v>
      </c>
      <c r="F51">
        <v>1</v>
      </c>
      <c r="G51" t="s">
        <v>60</v>
      </c>
      <c r="H51" t="s">
        <v>61</v>
      </c>
      <c r="I51">
        <v>2.8299999999999999E-2</v>
      </c>
      <c r="J51">
        <v>0.52700000000000002</v>
      </c>
      <c r="K51">
        <v>-1.52</v>
      </c>
      <c r="L51" t="s">
        <v>62</v>
      </c>
      <c r="M51" t="s">
        <v>63</v>
      </c>
      <c r="N51">
        <v>8.0399999999999999E-2</v>
      </c>
      <c r="O51">
        <v>1.52</v>
      </c>
      <c r="P51">
        <v>40.299999999999997</v>
      </c>
      <c r="R51" s="4">
        <v>97</v>
      </c>
      <c r="S51" s="4">
        <v>5</v>
      </c>
      <c r="T51">
        <v>50</v>
      </c>
      <c r="W51" s="4"/>
      <c r="X51" s="4"/>
      <c r="Y51" s="4"/>
      <c r="AF51" s="4"/>
      <c r="AG51" s="4"/>
      <c r="AH51" s="4"/>
      <c r="AI51" s="4"/>
      <c r="AJ51" s="4"/>
      <c r="AQ51" s="4"/>
      <c r="AR51" s="4"/>
      <c r="AS51" s="4"/>
    </row>
    <row r="52" spans="1:45" x14ac:dyDescent="0.2">
      <c r="A52" s="1">
        <v>44166</v>
      </c>
      <c r="B52" t="s">
        <v>80</v>
      </c>
      <c r="C52" t="s">
        <v>58</v>
      </c>
      <c r="D52">
        <v>13</v>
      </c>
      <c r="E52">
        <v>1</v>
      </c>
      <c r="F52">
        <v>1</v>
      </c>
      <c r="G52" t="s">
        <v>60</v>
      </c>
      <c r="H52" t="s">
        <v>61</v>
      </c>
      <c r="I52">
        <v>3.09E-2</v>
      </c>
      <c r="J52">
        <v>0.59399999999999997</v>
      </c>
      <c r="K52">
        <v>0.215</v>
      </c>
      <c r="L52" t="s">
        <v>62</v>
      </c>
      <c r="M52" t="s">
        <v>63</v>
      </c>
      <c r="N52">
        <v>6.6799999999999998E-2</v>
      </c>
      <c r="O52">
        <v>1.2</v>
      </c>
      <c r="P52">
        <v>12.1</v>
      </c>
      <c r="R52" s="4">
        <v>98</v>
      </c>
      <c r="S52" s="4">
        <v>2.5</v>
      </c>
      <c r="T52">
        <v>25</v>
      </c>
      <c r="W52" s="4"/>
      <c r="X52" s="4"/>
      <c r="Y52" s="4"/>
      <c r="Z52" s="5"/>
      <c r="AA52" s="5"/>
      <c r="AB52" s="7"/>
      <c r="AC52" s="7"/>
      <c r="AF52" s="4"/>
      <c r="AG52" s="4"/>
      <c r="AH52" s="4"/>
      <c r="AI52" s="4"/>
      <c r="AJ52" s="4"/>
      <c r="AK52" s="5"/>
      <c r="AL52" s="5"/>
      <c r="AM52" s="7"/>
      <c r="AN52" s="7"/>
      <c r="AQ52" s="4"/>
      <c r="AR52" s="4"/>
      <c r="AS52" s="4"/>
    </row>
    <row r="53" spans="1:45" x14ac:dyDescent="0.2">
      <c r="A53" s="1">
        <v>44166</v>
      </c>
      <c r="B53" t="s">
        <v>80</v>
      </c>
      <c r="C53" t="s">
        <v>58</v>
      </c>
      <c r="D53">
        <v>13</v>
      </c>
      <c r="E53">
        <v>1</v>
      </c>
      <c r="F53">
        <v>1</v>
      </c>
      <c r="G53" t="s">
        <v>60</v>
      </c>
      <c r="H53" t="s">
        <v>61</v>
      </c>
      <c r="I53">
        <v>2.9499999999999998E-2</v>
      </c>
      <c r="J53">
        <v>0.53500000000000003</v>
      </c>
      <c r="K53">
        <v>-1.32</v>
      </c>
      <c r="L53" t="s">
        <v>62</v>
      </c>
      <c r="M53" t="s">
        <v>63</v>
      </c>
      <c r="N53">
        <v>6.5100000000000005E-2</v>
      </c>
      <c r="O53">
        <v>1.24</v>
      </c>
      <c r="P53">
        <v>15.7</v>
      </c>
      <c r="R53" s="4">
        <v>99</v>
      </c>
      <c r="S53" s="4">
        <v>2.5</v>
      </c>
      <c r="T53">
        <v>25</v>
      </c>
      <c r="W53" s="4"/>
      <c r="X53" s="4" t="s">
        <v>250</v>
      </c>
      <c r="Y53" s="4"/>
      <c r="AF53" s="4"/>
      <c r="AG53" s="4"/>
      <c r="AH53" s="4"/>
      <c r="AI53" s="4"/>
      <c r="AJ53" s="4"/>
      <c r="AQ53" s="4"/>
      <c r="AR53" s="4"/>
      <c r="AS53" s="4"/>
    </row>
    <row r="54" spans="1:45" x14ac:dyDescent="0.2">
      <c r="A54" s="1">
        <v>44166</v>
      </c>
      <c r="B54" t="s">
        <v>80</v>
      </c>
      <c r="C54" t="s">
        <v>59</v>
      </c>
      <c r="D54">
        <v>15</v>
      </c>
      <c r="E54">
        <v>1</v>
      </c>
      <c r="F54">
        <v>1</v>
      </c>
      <c r="G54" t="s">
        <v>60</v>
      </c>
      <c r="H54" t="s">
        <v>61</v>
      </c>
      <c r="I54">
        <v>2.8899999999999999E-2</v>
      </c>
      <c r="J54">
        <v>0.54900000000000004</v>
      </c>
      <c r="K54">
        <v>-0.96299999999999997</v>
      </c>
      <c r="L54" t="s">
        <v>62</v>
      </c>
      <c r="M54" t="s">
        <v>63</v>
      </c>
      <c r="N54">
        <v>5.9499999999999997E-2</v>
      </c>
      <c r="O54">
        <v>1.1399999999999999</v>
      </c>
      <c r="P54">
        <v>6.5</v>
      </c>
      <c r="R54" s="4">
        <v>100</v>
      </c>
      <c r="S54" s="4">
        <v>0</v>
      </c>
      <c r="T54">
        <v>0</v>
      </c>
      <c r="W54" s="4"/>
      <c r="X54" s="19" t="s">
        <v>235</v>
      </c>
      <c r="Y54" s="4"/>
      <c r="Z54" s="5"/>
      <c r="AA54" s="5"/>
      <c r="AB54" s="7"/>
      <c r="AC54" s="7"/>
      <c r="AD54" s="7"/>
      <c r="AE54" s="7"/>
      <c r="AF54" s="4"/>
      <c r="AG54" s="4"/>
      <c r="AH54" s="4"/>
      <c r="AI54" s="4"/>
      <c r="AJ54" s="4"/>
      <c r="AK54" s="5"/>
      <c r="AL54" s="5"/>
      <c r="AM54" s="7"/>
      <c r="AN54" s="7"/>
      <c r="AO54" s="7"/>
      <c r="AP54" s="7"/>
      <c r="AQ54" s="4"/>
      <c r="AR54" s="4"/>
      <c r="AS54" s="4"/>
    </row>
    <row r="55" spans="1:45" x14ac:dyDescent="0.2">
      <c r="A55" s="1">
        <v>44166</v>
      </c>
      <c r="B55" t="s">
        <v>80</v>
      </c>
      <c r="C55" t="s">
        <v>59</v>
      </c>
      <c r="D55">
        <v>15</v>
      </c>
      <c r="E55">
        <v>1</v>
      </c>
      <c r="F55">
        <v>1</v>
      </c>
      <c r="G55" t="s">
        <v>60</v>
      </c>
      <c r="H55" t="s">
        <v>61</v>
      </c>
      <c r="I55">
        <v>2.87E-2</v>
      </c>
      <c r="J55">
        <v>0.54100000000000004</v>
      </c>
      <c r="K55">
        <v>-1.1499999999999999</v>
      </c>
      <c r="L55" t="s">
        <v>62</v>
      </c>
      <c r="M55" t="s">
        <v>63</v>
      </c>
      <c r="N55">
        <v>5.1900000000000002E-2</v>
      </c>
      <c r="O55">
        <v>1</v>
      </c>
      <c r="P55">
        <v>-6.12</v>
      </c>
      <c r="R55" s="4">
        <v>101</v>
      </c>
      <c r="S55" s="4">
        <v>0</v>
      </c>
      <c r="T55">
        <v>0</v>
      </c>
      <c r="W55" s="4"/>
      <c r="X55" s="19" t="s">
        <v>236</v>
      </c>
      <c r="Y55" s="4"/>
      <c r="Z55" s="5"/>
      <c r="AA55" s="5"/>
      <c r="AB55" s="7"/>
      <c r="AC55" s="7"/>
      <c r="AD55" s="7"/>
      <c r="AE55" s="7"/>
      <c r="AF55" s="4"/>
      <c r="AG55" s="4"/>
      <c r="AH55" s="4"/>
      <c r="AI55" s="4"/>
      <c r="AJ55" s="4"/>
      <c r="AK55" s="5"/>
      <c r="AL55" s="5"/>
      <c r="AM55" s="7"/>
      <c r="AN55" s="7"/>
      <c r="AO55" s="7"/>
      <c r="AP55" s="7"/>
      <c r="AQ55" s="4"/>
      <c r="AR55" s="4"/>
      <c r="AS55" s="4"/>
    </row>
    <row r="56" spans="1:45" x14ac:dyDescent="0.2">
      <c r="A56" s="1">
        <v>44166</v>
      </c>
      <c r="B56" t="s">
        <v>80</v>
      </c>
      <c r="C56" t="s">
        <v>53</v>
      </c>
      <c r="D56">
        <v>1</v>
      </c>
      <c r="E56">
        <v>1</v>
      </c>
      <c r="F56">
        <v>1</v>
      </c>
      <c r="G56" t="s">
        <v>60</v>
      </c>
      <c r="H56" t="s">
        <v>61</v>
      </c>
      <c r="I56">
        <v>0.28199999999999997</v>
      </c>
      <c r="J56">
        <v>5.33</v>
      </c>
      <c r="K56">
        <v>139</v>
      </c>
      <c r="L56" t="s">
        <v>62</v>
      </c>
      <c r="M56" t="s">
        <v>63</v>
      </c>
      <c r="N56">
        <v>0.86599999999999999</v>
      </c>
      <c r="O56">
        <v>15.7</v>
      </c>
      <c r="P56">
        <v>1270</v>
      </c>
      <c r="R56" s="4">
        <v>161</v>
      </c>
      <c r="S56" s="4">
        <v>150</v>
      </c>
      <c r="T56">
        <v>1500</v>
      </c>
      <c r="W56" s="4"/>
      <c r="X56" s="18"/>
      <c r="Y56" s="4"/>
      <c r="Z56" s="5"/>
      <c r="AA56" s="5"/>
      <c r="AB56" s="7"/>
      <c r="AC56" s="7"/>
      <c r="AD56" s="4"/>
      <c r="AE56" s="4"/>
      <c r="AF56" s="4"/>
      <c r="AG56" s="4"/>
      <c r="AH56" s="4"/>
      <c r="AI56" s="4"/>
      <c r="AJ56" s="4"/>
      <c r="AK56" s="5"/>
      <c r="AL56" s="5"/>
      <c r="AM56" s="7"/>
      <c r="AN56" s="7"/>
      <c r="AO56" s="4"/>
      <c r="AP56" s="4"/>
      <c r="AQ56" s="4"/>
      <c r="AR56" s="4"/>
      <c r="AS56" s="4"/>
    </row>
    <row r="57" spans="1:45" x14ac:dyDescent="0.2">
      <c r="A57" s="1">
        <v>44166</v>
      </c>
      <c r="B57" t="s">
        <v>80</v>
      </c>
      <c r="C57" t="s">
        <v>54</v>
      </c>
      <c r="D57">
        <v>3</v>
      </c>
      <c r="E57">
        <v>1</v>
      </c>
      <c r="F57">
        <v>1</v>
      </c>
      <c r="G57" t="s">
        <v>60</v>
      </c>
      <c r="H57" t="s">
        <v>61</v>
      </c>
      <c r="I57">
        <v>0.187</v>
      </c>
      <c r="J57">
        <v>3.7</v>
      </c>
      <c r="K57">
        <v>87.4</v>
      </c>
      <c r="L57" t="s">
        <v>62</v>
      </c>
      <c r="M57" t="s">
        <v>63</v>
      </c>
      <c r="N57">
        <v>0.59199999999999997</v>
      </c>
      <c r="O57">
        <v>10.8</v>
      </c>
      <c r="P57">
        <v>852</v>
      </c>
      <c r="R57" s="4">
        <v>162</v>
      </c>
      <c r="S57" s="4">
        <v>100</v>
      </c>
      <c r="T57">
        <v>1000</v>
      </c>
      <c r="W57" s="4"/>
      <c r="X57" s="19" t="s">
        <v>237</v>
      </c>
      <c r="Y57" s="4"/>
      <c r="Z57" s="4"/>
      <c r="AA57" s="4"/>
      <c r="AB57" s="4"/>
      <c r="AC57" s="4"/>
      <c r="AD57" s="7"/>
      <c r="AE57" s="7"/>
      <c r="AF57" s="4"/>
      <c r="AG57" s="4"/>
      <c r="AH57" s="4"/>
      <c r="AI57" s="4"/>
      <c r="AJ57" s="4"/>
      <c r="AK57" s="4"/>
      <c r="AL57" s="4"/>
      <c r="AM57" s="4"/>
      <c r="AN57" s="4"/>
      <c r="AO57" s="7"/>
      <c r="AP57" s="7"/>
      <c r="AQ57" s="4"/>
      <c r="AR57" s="4"/>
      <c r="AS57" s="4"/>
    </row>
    <row r="58" spans="1:45" x14ac:dyDescent="0.2">
      <c r="A58" s="1">
        <v>44166</v>
      </c>
      <c r="B58" t="s">
        <v>80</v>
      </c>
      <c r="C58" t="s">
        <v>55</v>
      </c>
      <c r="D58">
        <v>5</v>
      </c>
      <c r="E58">
        <v>1</v>
      </c>
      <c r="F58">
        <v>1</v>
      </c>
      <c r="G58" t="s">
        <v>60</v>
      </c>
      <c r="H58" t="s">
        <v>61</v>
      </c>
      <c r="I58">
        <v>9.4100000000000003E-2</v>
      </c>
      <c r="J58">
        <v>2.04</v>
      </c>
      <c r="K58">
        <v>39.299999999999997</v>
      </c>
      <c r="L58" t="s">
        <v>62</v>
      </c>
      <c r="M58" t="s">
        <v>63</v>
      </c>
      <c r="N58">
        <v>0.33</v>
      </c>
      <c r="O58">
        <v>6.04</v>
      </c>
      <c r="P58">
        <v>442</v>
      </c>
      <c r="R58" s="4">
        <v>163</v>
      </c>
      <c r="S58" s="4">
        <v>50</v>
      </c>
      <c r="T58">
        <v>500</v>
      </c>
      <c r="W58" s="4"/>
      <c r="X58" s="19" t="s">
        <v>238</v>
      </c>
      <c r="Y58" s="4"/>
      <c r="Z58" s="5"/>
      <c r="AA58" s="5"/>
      <c r="AB58" s="4"/>
      <c r="AC58" s="4"/>
      <c r="AD58" s="5"/>
      <c r="AE58" s="5"/>
      <c r="AF58" s="4"/>
      <c r="AG58" s="4"/>
      <c r="AH58" s="4"/>
      <c r="AI58" s="4"/>
      <c r="AJ58" s="4"/>
      <c r="AK58" s="5"/>
      <c r="AL58" s="5"/>
      <c r="AM58" s="4"/>
      <c r="AN58" s="4"/>
      <c r="AO58" s="5"/>
      <c r="AP58" s="5"/>
      <c r="AQ58" s="4"/>
      <c r="AR58" s="4"/>
      <c r="AS58" s="4"/>
    </row>
    <row r="59" spans="1:45" x14ac:dyDescent="0.2">
      <c r="A59" s="1">
        <v>44166</v>
      </c>
      <c r="B59" t="s">
        <v>80</v>
      </c>
      <c r="C59" t="s">
        <v>52</v>
      </c>
      <c r="D59">
        <v>7</v>
      </c>
      <c r="E59">
        <v>1</v>
      </c>
      <c r="F59">
        <v>1</v>
      </c>
      <c r="G59" t="s">
        <v>60</v>
      </c>
      <c r="H59" t="s">
        <v>61</v>
      </c>
      <c r="I59">
        <v>4.9799999999999997E-2</v>
      </c>
      <c r="J59">
        <v>1.17</v>
      </c>
      <c r="K59">
        <v>15.3</v>
      </c>
      <c r="L59" t="s">
        <v>62</v>
      </c>
      <c r="M59" t="s">
        <v>63</v>
      </c>
      <c r="N59">
        <v>0.17499999999999999</v>
      </c>
      <c r="O59">
        <v>3.11</v>
      </c>
      <c r="P59">
        <v>183</v>
      </c>
      <c r="R59" s="4">
        <v>164</v>
      </c>
      <c r="S59" s="4">
        <v>25</v>
      </c>
      <c r="T59">
        <v>250</v>
      </c>
      <c r="W59" s="4"/>
      <c r="X59" s="19" t="s">
        <v>239</v>
      </c>
      <c r="Y59" s="4"/>
      <c r="Z59" s="5"/>
      <c r="AA59" s="5"/>
      <c r="AF59" s="4"/>
      <c r="AG59" s="4"/>
      <c r="AH59" s="4"/>
      <c r="AI59" s="4"/>
      <c r="AJ59" s="4"/>
      <c r="AK59" s="5"/>
      <c r="AL59" s="5"/>
      <c r="AQ59" s="4"/>
      <c r="AR59" s="4"/>
      <c r="AS59" s="4"/>
    </row>
    <row r="60" spans="1:45" x14ac:dyDescent="0.2">
      <c r="A60" s="1">
        <v>44166</v>
      </c>
      <c r="B60" t="s">
        <v>80</v>
      </c>
      <c r="C60" t="s">
        <v>56</v>
      </c>
      <c r="D60">
        <v>9</v>
      </c>
      <c r="E60">
        <v>1</v>
      </c>
      <c r="F60">
        <v>1</v>
      </c>
      <c r="G60" t="s">
        <v>60</v>
      </c>
      <c r="H60" t="s">
        <v>61</v>
      </c>
      <c r="I60">
        <v>3.2300000000000002E-2</v>
      </c>
      <c r="J60">
        <v>0.69699999999999995</v>
      </c>
      <c r="K60">
        <v>2.9</v>
      </c>
      <c r="L60" t="s">
        <v>62</v>
      </c>
      <c r="M60" t="s">
        <v>63</v>
      </c>
      <c r="N60">
        <v>0.109</v>
      </c>
      <c r="O60">
        <v>2.06</v>
      </c>
      <c r="P60">
        <v>89.1</v>
      </c>
      <c r="R60" s="4">
        <v>165</v>
      </c>
      <c r="S60" s="4">
        <v>10</v>
      </c>
      <c r="T60">
        <v>100</v>
      </c>
      <c r="W60" s="4"/>
      <c r="X60" s="18"/>
      <c r="Y60" s="4"/>
      <c r="AF60" s="4"/>
      <c r="AG60" s="4"/>
      <c r="AH60" s="4"/>
      <c r="AI60" s="4"/>
      <c r="AJ60" s="4"/>
      <c r="AQ60" s="4"/>
      <c r="AR60" s="4"/>
      <c r="AS60" s="4"/>
    </row>
    <row r="61" spans="1:45" x14ac:dyDescent="0.2">
      <c r="A61" s="1">
        <v>44166</v>
      </c>
      <c r="B61" t="s">
        <v>80</v>
      </c>
      <c r="C61" t="s">
        <v>57</v>
      </c>
      <c r="D61">
        <v>11</v>
      </c>
      <c r="E61">
        <v>1</v>
      </c>
      <c r="F61">
        <v>1</v>
      </c>
      <c r="G61" t="s">
        <v>60</v>
      </c>
      <c r="H61" t="s">
        <v>61</v>
      </c>
      <c r="I61">
        <v>2.75E-2</v>
      </c>
      <c r="J61">
        <v>0.53700000000000003</v>
      </c>
      <c r="K61">
        <v>-1.25</v>
      </c>
      <c r="L61" t="s">
        <v>62</v>
      </c>
      <c r="M61" t="s">
        <v>63</v>
      </c>
      <c r="N61">
        <v>8.09E-2</v>
      </c>
      <c r="O61">
        <v>1.51</v>
      </c>
      <c r="P61">
        <v>40.1</v>
      </c>
      <c r="R61" s="4">
        <v>166</v>
      </c>
      <c r="S61" s="4">
        <v>5</v>
      </c>
      <c r="T61">
        <v>50</v>
      </c>
      <c r="W61" s="4"/>
      <c r="X61" s="19" t="s">
        <v>240</v>
      </c>
      <c r="Y61" s="4"/>
      <c r="Z61" s="5"/>
      <c r="AA61" s="5"/>
      <c r="AB61" s="7"/>
      <c r="AC61" s="7"/>
      <c r="AD61" s="7"/>
      <c r="AE61" s="7"/>
      <c r="AF61" s="4"/>
      <c r="AG61" s="4"/>
      <c r="AH61" s="4"/>
      <c r="AI61" s="4"/>
      <c r="AJ61" s="4"/>
      <c r="AK61" s="5"/>
      <c r="AL61" s="5"/>
      <c r="AM61" s="7"/>
      <c r="AN61" s="7"/>
      <c r="AO61" s="7"/>
      <c r="AP61" s="7"/>
      <c r="AQ61" s="4"/>
      <c r="AR61" s="4"/>
      <c r="AS61" s="4"/>
    </row>
    <row r="62" spans="1:45" x14ac:dyDescent="0.2">
      <c r="A62" s="1">
        <v>44166</v>
      </c>
      <c r="B62" t="s">
        <v>80</v>
      </c>
      <c r="C62" t="s">
        <v>58</v>
      </c>
      <c r="D62">
        <v>13</v>
      </c>
      <c r="E62">
        <v>1</v>
      </c>
      <c r="F62">
        <v>1</v>
      </c>
      <c r="G62" t="s">
        <v>60</v>
      </c>
      <c r="H62" t="s">
        <v>61</v>
      </c>
      <c r="I62">
        <v>2.7300000000000001E-2</v>
      </c>
      <c r="J62">
        <v>0.46200000000000002</v>
      </c>
      <c r="K62">
        <v>-3.2</v>
      </c>
      <c r="L62" t="s">
        <v>62</v>
      </c>
      <c r="M62" t="s">
        <v>63</v>
      </c>
      <c r="N62">
        <v>5.9900000000000002E-2</v>
      </c>
      <c r="O62">
        <v>1.18</v>
      </c>
      <c r="P62">
        <v>9.7799999999999994</v>
      </c>
      <c r="R62" s="4">
        <v>167</v>
      </c>
      <c r="S62" s="4">
        <v>2.5</v>
      </c>
      <c r="T62">
        <v>25</v>
      </c>
      <c r="W62" s="4"/>
      <c r="X62" s="19" t="s">
        <v>241</v>
      </c>
      <c r="Y62" s="4"/>
      <c r="AB62" s="7"/>
      <c r="AC62" s="7"/>
      <c r="AD62" s="7"/>
      <c r="AE62" s="7"/>
      <c r="AF62" s="4"/>
      <c r="AG62" s="4"/>
      <c r="AH62" s="4"/>
      <c r="AI62" s="4"/>
      <c r="AJ62" s="4"/>
      <c r="AM62" s="7"/>
      <c r="AN62" s="7"/>
      <c r="AO62" s="7"/>
      <c r="AP62" s="7"/>
      <c r="AQ62" s="4"/>
      <c r="AR62" s="4"/>
      <c r="AS62" s="4"/>
    </row>
    <row r="63" spans="1:45" x14ac:dyDescent="0.2">
      <c r="A63" s="1">
        <v>44166</v>
      </c>
      <c r="B63" t="s">
        <v>80</v>
      </c>
      <c r="C63" t="s">
        <v>59</v>
      </c>
      <c r="D63">
        <v>15</v>
      </c>
      <c r="E63">
        <v>1</v>
      </c>
      <c r="F63">
        <v>1</v>
      </c>
      <c r="G63" t="s">
        <v>60</v>
      </c>
      <c r="H63" t="s">
        <v>61</v>
      </c>
      <c r="I63">
        <v>2.41E-2</v>
      </c>
      <c r="J63">
        <v>0.36799999999999999</v>
      </c>
      <c r="K63">
        <v>-5.61</v>
      </c>
      <c r="L63" t="s">
        <v>62</v>
      </c>
      <c r="M63" t="s">
        <v>63</v>
      </c>
      <c r="N63">
        <v>5.8200000000000002E-2</v>
      </c>
      <c r="O63">
        <v>1.1100000000000001</v>
      </c>
      <c r="P63">
        <v>4.08</v>
      </c>
      <c r="R63" s="4">
        <v>168</v>
      </c>
      <c r="S63" s="4">
        <v>0</v>
      </c>
      <c r="T63">
        <v>0</v>
      </c>
      <c r="W63" s="4"/>
      <c r="X63" s="19" t="s">
        <v>242</v>
      </c>
      <c r="Y63" s="4"/>
      <c r="Z63" s="5"/>
      <c r="AA63" s="5"/>
      <c r="AB63" s="7"/>
      <c r="AC63" s="7"/>
      <c r="AD63" s="4"/>
      <c r="AE63" s="4"/>
      <c r="AF63" s="4"/>
      <c r="AG63" s="4" t="s">
        <v>251</v>
      </c>
      <c r="AH63" s="4"/>
      <c r="AI63" s="4"/>
      <c r="AJ63" s="4"/>
      <c r="AK63" s="5"/>
      <c r="AL63" s="5"/>
      <c r="AM63" s="7"/>
      <c r="AN63" s="7"/>
      <c r="AO63" s="4"/>
      <c r="AP63" s="4"/>
      <c r="AQ63" s="4"/>
      <c r="AR63" s="4"/>
      <c r="AS63" s="4"/>
    </row>
    <row r="64" spans="1:45" x14ac:dyDescent="0.2">
      <c r="A64" s="1">
        <v>44166</v>
      </c>
      <c r="B64" t="s">
        <v>80</v>
      </c>
      <c r="C64" t="s">
        <v>53</v>
      </c>
      <c r="D64">
        <v>1</v>
      </c>
      <c r="E64">
        <v>1</v>
      </c>
      <c r="F64">
        <v>1</v>
      </c>
      <c r="G64" t="s">
        <v>60</v>
      </c>
      <c r="H64" t="s">
        <v>61</v>
      </c>
      <c r="I64">
        <v>0.28199999999999997</v>
      </c>
      <c r="J64">
        <v>5.39</v>
      </c>
      <c r="K64">
        <v>141</v>
      </c>
      <c r="L64" t="s">
        <v>62</v>
      </c>
      <c r="M64" t="s">
        <v>63</v>
      </c>
      <c r="N64">
        <v>0.93899999999999995</v>
      </c>
      <c r="O64">
        <v>17.2</v>
      </c>
      <c r="P64">
        <v>1390</v>
      </c>
      <c r="R64" s="4">
        <v>217</v>
      </c>
      <c r="S64" s="4">
        <v>150</v>
      </c>
      <c r="T64">
        <v>1500</v>
      </c>
      <c r="W64" s="4"/>
      <c r="X64" s="19" t="s">
        <v>243</v>
      </c>
      <c r="Y64" s="4"/>
      <c r="Z64" s="5"/>
      <c r="AA64" s="5"/>
      <c r="AF64" s="4"/>
      <c r="AG64" s="4"/>
      <c r="AH64" s="4"/>
      <c r="AI64" s="4"/>
      <c r="AJ64" s="4"/>
      <c r="AK64" s="5"/>
      <c r="AL64" s="5"/>
      <c r="AQ64" s="4"/>
      <c r="AR64" s="4"/>
      <c r="AS64" s="4"/>
    </row>
    <row r="65" spans="1:45" x14ac:dyDescent="0.2">
      <c r="A65" s="1">
        <v>44166</v>
      </c>
      <c r="B65" t="s">
        <v>80</v>
      </c>
      <c r="C65" t="s">
        <v>54</v>
      </c>
      <c r="D65">
        <v>3</v>
      </c>
      <c r="E65">
        <v>1</v>
      </c>
      <c r="F65">
        <v>1</v>
      </c>
      <c r="G65" t="s">
        <v>60</v>
      </c>
      <c r="H65" t="s">
        <v>61</v>
      </c>
      <c r="I65">
        <v>0.186</v>
      </c>
      <c r="J65">
        <v>3.72</v>
      </c>
      <c r="K65">
        <v>88</v>
      </c>
      <c r="L65" t="s">
        <v>62</v>
      </c>
      <c r="M65" t="s">
        <v>63</v>
      </c>
      <c r="N65">
        <v>0.56699999999999995</v>
      </c>
      <c r="O65">
        <v>10.4</v>
      </c>
      <c r="P65">
        <v>822</v>
      </c>
      <c r="R65" s="4">
        <v>218</v>
      </c>
      <c r="S65" s="4">
        <v>100</v>
      </c>
      <c r="T65">
        <v>1000</v>
      </c>
      <c r="W65" s="4"/>
      <c r="X65" s="19" t="s">
        <v>244</v>
      </c>
      <c r="Y65" s="4"/>
      <c r="AB65" s="7"/>
      <c r="AC65" s="7"/>
      <c r="AF65" s="4"/>
      <c r="AG65" s="4"/>
      <c r="AH65" s="4"/>
      <c r="AI65" s="4"/>
      <c r="AJ65" s="4"/>
      <c r="AM65" s="7"/>
      <c r="AN65" s="7"/>
      <c r="AQ65" s="4"/>
      <c r="AR65" s="4"/>
      <c r="AS65" s="4"/>
    </row>
    <row r="66" spans="1:45" x14ac:dyDescent="0.2">
      <c r="A66" s="1">
        <v>44166</v>
      </c>
      <c r="B66" t="s">
        <v>80</v>
      </c>
      <c r="C66" t="s">
        <v>55</v>
      </c>
      <c r="D66">
        <v>5</v>
      </c>
      <c r="E66">
        <v>1</v>
      </c>
      <c r="F66">
        <v>1</v>
      </c>
      <c r="G66" t="s">
        <v>60</v>
      </c>
      <c r="H66" t="s">
        <v>61</v>
      </c>
      <c r="I66">
        <v>9.4399999999999998E-2</v>
      </c>
      <c r="J66">
        <v>2.0299999999999998</v>
      </c>
      <c r="K66">
        <v>39</v>
      </c>
      <c r="L66" t="s">
        <v>62</v>
      </c>
      <c r="M66" t="s">
        <v>63</v>
      </c>
      <c r="N66">
        <v>0.30299999999999999</v>
      </c>
      <c r="O66">
        <v>5.64</v>
      </c>
      <c r="P66">
        <v>407</v>
      </c>
      <c r="R66" s="4">
        <v>219</v>
      </c>
      <c r="S66" s="4">
        <v>50</v>
      </c>
      <c r="T66">
        <v>500</v>
      </c>
      <c r="W66" s="4"/>
      <c r="X66" s="19" t="s">
        <v>245</v>
      </c>
      <c r="Y66" s="4"/>
      <c r="AD66" s="7"/>
      <c r="AE66" s="7"/>
      <c r="AF66" s="4"/>
      <c r="AG66" s="4"/>
      <c r="AH66" s="4"/>
      <c r="AI66" s="4"/>
      <c r="AJ66" s="4"/>
      <c r="AO66" s="7"/>
      <c r="AP66" s="7"/>
      <c r="AQ66" s="4"/>
      <c r="AR66" s="4"/>
      <c r="AS66" s="4"/>
    </row>
    <row r="67" spans="1:45" x14ac:dyDescent="0.2">
      <c r="A67" s="1">
        <v>44166</v>
      </c>
      <c r="B67" t="s">
        <v>80</v>
      </c>
      <c r="C67" t="s">
        <v>52</v>
      </c>
      <c r="D67">
        <v>7</v>
      </c>
      <c r="E67">
        <v>1</v>
      </c>
      <c r="F67">
        <v>1</v>
      </c>
      <c r="G67" t="s">
        <v>60</v>
      </c>
      <c r="H67" t="s">
        <v>61</v>
      </c>
      <c r="I67">
        <v>5.11E-2</v>
      </c>
      <c r="J67">
        <v>1.17</v>
      </c>
      <c r="K67">
        <v>15.3</v>
      </c>
      <c r="L67" t="s">
        <v>62</v>
      </c>
      <c r="M67" t="s">
        <v>63</v>
      </c>
      <c r="N67">
        <v>0.17199999999999999</v>
      </c>
      <c r="O67">
        <v>3.19</v>
      </c>
      <c r="P67">
        <v>189</v>
      </c>
      <c r="R67" s="4">
        <v>220</v>
      </c>
      <c r="S67" s="4">
        <v>25</v>
      </c>
      <c r="T67">
        <v>250</v>
      </c>
      <c r="W67" s="4"/>
      <c r="X67" s="19" t="s">
        <v>246</v>
      </c>
      <c r="Y67" s="4"/>
      <c r="AF67" s="4"/>
      <c r="AG67" s="4"/>
      <c r="AH67" s="4"/>
      <c r="AI67" s="4"/>
      <c r="AJ67" s="4"/>
      <c r="AQ67" s="4"/>
      <c r="AR67" s="4"/>
      <c r="AS67" s="4"/>
    </row>
    <row r="68" spans="1:45" x14ac:dyDescent="0.2">
      <c r="A68" s="1">
        <v>44166</v>
      </c>
      <c r="B68" t="s">
        <v>80</v>
      </c>
      <c r="C68" t="s">
        <v>56</v>
      </c>
      <c r="D68">
        <v>9</v>
      </c>
      <c r="E68">
        <v>1</v>
      </c>
      <c r="F68">
        <v>1</v>
      </c>
      <c r="G68" t="s">
        <v>60</v>
      </c>
      <c r="H68" t="s">
        <v>61</v>
      </c>
      <c r="I68">
        <v>3.2599999999999997E-2</v>
      </c>
      <c r="J68">
        <v>0.68899999999999995</v>
      </c>
      <c r="K68">
        <v>2.69</v>
      </c>
      <c r="L68" t="s">
        <v>62</v>
      </c>
      <c r="M68" t="s">
        <v>63</v>
      </c>
      <c r="N68">
        <v>0.104</v>
      </c>
      <c r="O68">
        <v>2.0099999999999998</v>
      </c>
      <c r="P68">
        <v>84.9</v>
      </c>
      <c r="R68" s="4">
        <v>221</v>
      </c>
      <c r="S68" s="4">
        <v>10</v>
      </c>
      <c r="T68">
        <v>100</v>
      </c>
      <c r="W68" s="4"/>
      <c r="X68" s="18"/>
      <c r="Y68" s="4"/>
      <c r="Z68" s="5"/>
      <c r="AA68" s="5"/>
      <c r="AF68" s="4"/>
      <c r="AG68" s="4"/>
      <c r="AH68" s="4"/>
      <c r="AI68" s="4"/>
      <c r="AJ68" s="4"/>
      <c r="AK68" s="5"/>
      <c r="AL68" s="5"/>
      <c r="AQ68" s="4"/>
      <c r="AR68" s="4"/>
      <c r="AS68" s="4"/>
    </row>
    <row r="69" spans="1:45" x14ac:dyDescent="0.2">
      <c r="A69" s="1">
        <v>44166</v>
      </c>
      <c r="B69" t="s">
        <v>80</v>
      </c>
      <c r="C69" t="s">
        <v>57</v>
      </c>
      <c r="D69">
        <v>11</v>
      </c>
      <c r="E69">
        <v>1</v>
      </c>
      <c r="F69">
        <v>1</v>
      </c>
      <c r="G69" t="s">
        <v>60</v>
      </c>
      <c r="H69" t="s">
        <v>61</v>
      </c>
      <c r="I69">
        <v>2.6700000000000002E-2</v>
      </c>
      <c r="J69">
        <v>0.51700000000000002</v>
      </c>
      <c r="K69">
        <v>-1.79</v>
      </c>
      <c r="L69" t="s">
        <v>62</v>
      </c>
      <c r="M69" t="s">
        <v>63</v>
      </c>
      <c r="N69">
        <v>7.22E-2</v>
      </c>
      <c r="O69">
        <v>1.4</v>
      </c>
      <c r="P69">
        <v>30.2</v>
      </c>
      <c r="R69" s="4">
        <v>222</v>
      </c>
      <c r="S69" s="4">
        <v>5</v>
      </c>
      <c r="T69">
        <v>50</v>
      </c>
      <c r="W69" s="4"/>
      <c r="X69" s="19" t="s">
        <v>247</v>
      </c>
      <c r="Y69" s="4"/>
      <c r="Z69" s="4"/>
      <c r="AA69" s="4"/>
      <c r="AB69" s="4"/>
      <c r="AC69" s="4"/>
      <c r="AD69" s="7"/>
      <c r="AE69" s="7"/>
      <c r="AF69" s="4"/>
      <c r="AG69" s="4"/>
      <c r="AH69" s="4"/>
      <c r="AI69" s="4"/>
      <c r="AJ69" s="4"/>
      <c r="AK69" s="4"/>
      <c r="AL69" s="4"/>
      <c r="AM69" s="4"/>
      <c r="AN69" s="4"/>
      <c r="AO69" s="7"/>
      <c r="AP69" s="7"/>
      <c r="AQ69" s="4"/>
      <c r="AR69" s="4"/>
      <c r="AS69" s="6"/>
    </row>
    <row r="70" spans="1:45" x14ac:dyDescent="0.2">
      <c r="A70" s="1">
        <v>44166</v>
      </c>
      <c r="B70" t="s">
        <v>80</v>
      </c>
      <c r="C70" t="s">
        <v>58</v>
      </c>
      <c r="D70">
        <v>13</v>
      </c>
      <c r="E70">
        <v>1</v>
      </c>
      <c r="F70">
        <v>1</v>
      </c>
      <c r="G70" t="s">
        <v>60</v>
      </c>
      <c r="H70" t="s">
        <v>61</v>
      </c>
      <c r="I70">
        <v>2.8199999999999999E-2</v>
      </c>
      <c r="J70">
        <v>0.51100000000000001</v>
      </c>
      <c r="K70">
        <v>-1.93</v>
      </c>
      <c r="L70" t="s">
        <v>62</v>
      </c>
      <c r="M70" t="s">
        <v>63</v>
      </c>
      <c r="N70">
        <v>5.28E-2</v>
      </c>
      <c r="O70">
        <v>1.02</v>
      </c>
      <c r="P70">
        <v>-4.7300000000000004</v>
      </c>
      <c r="R70" s="4">
        <v>223</v>
      </c>
      <c r="S70" s="4">
        <v>2.5</v>
      </c>
      <c r="T70">
        <v>25</v>
      </c>
      <c r="W70" s="4"/>
      <c r="X70" s="19" t="s">
        <v>248</v>
      </c>
      <c r="Y70" s="4"/>
      <c r="Z70" s="5"/>
      <c r="AA70" s="5"/>
      <c r="AB70" s="4"/>
      <c r="AC70" s="4"/>
      <c r="AD70" s="5"/>
      <c r="AE70" s="5"/>
      <c r="AF70" s="4"/>
      <c r="AG70" s="4"/>
      <c r="AH70" s="4"/>
      <c r="AI70" s="4"/>
      <c r="AJ70" s="4"/>
      <c r="AK70" s="5"/>
      <c r="AL70" s="5"/>
      <c r="AM70" s="4"/>
      <c r="AN70" s="4"/>
      <c r="AO70" s="5"/>
      <c r="AP70" s="5"/>
      <c r="AQ70" s="4"/>
      <c r="AR70" s="4"/>
      <c r="AS70" s="6"/>
    </row>
    <row r="71" spans="1:45" x14ac:dyDescent="0.2">
      <c r="A71" s="1">
        <v>44166</v>
      </c>
      <c r="B71" t="s">
        <v>80</v>
      </c>
      <c r="C71" t="s">
        <v>59</v>
      </c>
      <c r="D71">
        <v>15</v>
      </c>
      <c r="E71">
        <v>1</v>
      </c>
      <c r="F71">
        <v>1</v>
      </c>
      <c r="G71" t="s">
        <v>60</v>
      </c>
      <c r="H71" t="s">
        <v>61</v>
      </c>
      <c r="I71">
        <v>2.86E-2</v>
      </c>
      <c r="J71">
        <v>0.54300000000000004</v>
      </c>
      <c r="K71">
        <v>-1.1200000000000001</v>
      </c>
      <c r="L71" t="s">
        <v>62</v>
      </c>
      <c r="M71" t="s">
        <v>63</v>
      </c>
      <c r="N71">
        <v>4.7199999999999999E-2</v>
      </c>
      <c r="O71">
        <v>0.91400000000000003</v>
      </c>
      <c r="P71">
        <v>-14</v>
      </c>
      <c r="R71" s="4">
        <v>224</v>
      </c>
      <c r="S71" s="4">
        <v>0</v>
      </c>
      <c r="T71">
        <v>0</v>
      </c>
      <c r="W71" s="4"/>
      <c r="X71" s="20" t="s">
        <v>249</v>
      </c>
      <c r="Y71" s="4"/>
      <c r="AF71" s="4"/>
      <c r="AG71" s="4"/>
      <c r="AH71" s="4"/>
      <c r="AI71" s="4"/>
      <c r="AJ71" s="4"/>
      <c r="AQ71" s="4"/>
      <c r="AR71" s="4"/>
      <c r="AS71" s="6"/>
    </row>
    <row r="72" spans="1:45" x14ac:dyDescent="0.2">
      <c r="A72" s="1"/>
      <c r="R72" s="4"/>
      <c r="S72" s="4"/>
      <c r="T72" s="4"/>
      <c r="U72" s="4"/>
      <c r="V72" s="4"/>
      <c r="W72" s="4"/>
      <c r="X72" s="4"/>
      <c r="Y72" s="4"/>
      <c r="AF72" s="4"/>
      <c r="AG72" s="4"/>
      <c r="AH72" s="4"/>
      <c r="AI72" s="4"/>
      <c r="AJ72" s="4"/>
      <c r="AQ72" s="4"/>
      <c r="AR72" s="4"/>
      <c r="AS72" s="6"/>
    </row>
    <row r="73" spans="1:45" x14ac:dyDescent="0.2">
      <c r="A73" s="1"/>
      <c r="R73" s="4"/>
      <c r="S73" s="4"/>
      <c r="T73" s="4"/>
      <c r="U73" s="4"/>
      <c r="V73" s="4"/>
      <c r="W73" s="4"/>
      <c r="X73" s="4" t="s">
        <v>260</v>
      </c>
      <c r="Y73" s="4"/>
      <c r="AF73" s="4"/>
      <c r="AG73" s="4"/>
      <c r="AH73" s="4"/>
      <c r="AI73" s="4"/>
      <c r="AJ73" s="4"/>
      <c r="AQ73" s="4"/>
      <c r="AR73" s="4"/>
      <c r="AS73" s="6"/>
    </row>
    <row r="74" spans="1:45" x14ac:dyDescent="0.2">
      <c r="A74" s="1"/>
      <c r="R74" s="4"/>
      <c r="S74" s="4"/>
      <c r="T74" s="4"/>
      <c r="U74" s="4"/>
      <c r="V74" s="4"/>
      <c r="W74" s="4"/>
      <c r="X74" s="19" t="s">
        <v>235</v>
      </c>
      <c r="Y74" s="4"/>
      <c r="AF74" s="4"/>
      <c r="AG74" s="4"/>
      <c r="AH74" s="4"/>
      <c r="AI74" s="4"/>
      <c r="AJ74" s="4"/>
      <c r="AQ74" s="4"/>
      <c r="AR74" s="4"/>
      <c r="AS74" s="6"/>
    </row>
    <row r="75" spans="1:45" x14ac:dyDescent="0.2">
      <c r="A75" s="1"/>
      <c r="R75" s="4"/>
      <c r="S75" s="4"/>
      <c r="T75" s="4"/>
      <c r="U75" s="4"/>
      <c r="V75" s="4"/>
      <c r="W75" s="4"/>
      <c r="X75" s="19" t="s">
        <v>236</v>
      </c>
      <c r="Y75" s="4"/>
      <c r="AF75" s="4"/>
      <c r="AG75" s="4"/>
      <c r="AH75" s="4"/>
      <c r="AI75" s="4"/>
      <c r="AJ75" s="4"/>
      <c r="AQ75" s="4"/>
      <c r="AR75" s="4"/>
      <c r="AS75" s="6"/>
    </row>
    <row r="76" spans="1:45" x14ac:dyDescent="0.2">
      <c r="A76" s="1"/>
      <c r="R76" s="4"/>
      <c r="S76" s="4"/>
      <c r="T76" s="4"/>
      <c r="U76" s="4"/>
      <c r="V76" s="4"/>
      <c r="W76" s="4"/>
      <c r="X76" s="18"/>
      <c r="Y76" s="4"/>
      <c r="AF76" s="4"/>
      <c r="AG76" s="4"/>
      <c r="AH76" s="4"/>
      <c r="AI76" s="4"/>
      <c r="AJ76" s="4"/>
      <c r="AQ76" s="4"/>
      <c r="AR76" s="4"/>
      <c r="AS76" s="6"/>
    </row>
    <row r="77" spans="1:45" x14ac:dyDescent="0.2">
      <c r="A77" s="1"/>
      <c r="R77" s="4"/>
      <c r="S77" s="4"/>
      <c r="T77" s="4"/>
      <c r="U77" s="4"/>
      <c r="V77" s="4"/>
      <c r="W77" s="4"/>
      <c r="X77" s="19" t="s">
        <v>237</v>
      </c>
      <c r="Y77" s="4"/>
      <c r="AF77" s="4"/>
      <c r="AG77" s="4"/>
      <c r="AH77" s="4"/>
      <c r="AI77" s="4"/>
      <c r="AJ77" s="4"/>
      <c r="AQ77" s="4"/>
    </row>
    <row r="78" spans="1:45" x14ac:dyDescent="0.2">
      <c r="A78" s="1"/>
      <c r="R78" s="4"/>
      <c r="S78" s="4"/>
      <c r="T78" s="4"/>
      <c r="U78" s="4"/>
      <c r="V78" s="4"/>
      <c r="W78" s="4"/>
      <c r="X78" s="19" t="s">
        <v>252</v>
      </c>
      <c r="Y78" s="4"/>
      <c r="AF78" s="4"/>
      <c r="AG78" s="4"/>
      <c r="AH78" s="4"/>
      <c r="AI78" s="4"/>
      <c r="AJ78" s="4"/>
      <c r="AQ78" s="4"/>
    </row>
    <row r="79" spans="1:45" x14ac:dyDescent="0.2">
      <c r="A79" s="1"/>
      <c r="R79" s="4"/>
      <c r="S79" s="4"/>
      <c r="T79" s="4"/>
      <c r="U79" s="4"/>
      <c r="V79" s="4"/>
      <c r="W79" s="4"/>
      <c r="X79" s="19" t="s">
        <v>253</v>
      </c>
      <c r="Y79" s="4"/>
      <c r="AF79" s="4"/>
      <c r="AG79" s="4"/>
      <c r="AH79" s="4"/>
      <c r="AI79" s="4"/>
      <c r="AJ79" s="4"/>
      <c r="AQ79" s="4"/>
    </row>
    <row r="80" spans="1:45" x14ac:dyDescent="0.2">
      <c r="A80" s="1"/>
      <c r="R80" s="4"/>
      <c r="S80" s="4"/>
      <c r="T80" s="4"/>
      <c r="U80" s="4"/>
      <c r="V80" s="4"/>
      <c r="W80" s="4"/>
      <c r="X80" s="18"/>
      <c r="Y80" s="4"/>
      <c r="AF80" s="4"/>
      <c r="AG80" s="4"/>
      <c r="AH80" s="4"/>
      <c r="AI80" s="4"/>
      <c r="AJ80" s="4"/>
      <c r="AQ80" s="4"/>
    </row>
    <row r="81" spans="1:43" x14ac:dyDescent="0.2">
      <c r="A81" s="1"/>
      <c r="R81" s="4"/>
      <c r="S81" s="4"/>
      <c r="T81" s="4"/>
      <c r="U81" s="4"/>
      <c r="V81" s="4"/>
      <c r="W81" s="4"/>
      <c r="X81" s="19" t="s">
        <v>240</v>
      </c>
      <c r="Y81" s="4"/>
      <c r="AF81" s="4"/>
      <c r="AG81" s="4"/>
      <c r="AH81" s="4"/>
      <c r="AI81" s="4"/>
      <c r="AJ81" s="4"/>
      <c r="AQ81" s="4"/>
    </row>
    <row r="82" spans="1:43" x14ac:dyDescent="0.2">
      <c r="A82" s="1"/>
      <c r="R82" s="4"/>
      <c r="S82" s="4"/>
      <c r="T82" s="4"/>
      <c r="U82" s="4"/>
      <c r="V82" s="4"/>
      <c r="W82" s="4"/>
      <c r="X82" s="19" t="s">
        <v>241</v>
      </c>
      <c r="Y82" s="4"/>
      <c r="AF82" s="4"/>
      <c r="AG82" s="4"/>
      <c r="AH82" s="4"/>
      <c r="AI82" s="4"/>
      <c r="AJ82" s="4"/>
      <c r="AQ82" s="4"/>
    </row>
    <row r="83" spans="1:43" x14ac:dyDescent="0.2">
      <c r="A83" s="1"/>
      <c r="R83" s="4"/>
      <c r="S83" s="4"/>
      <c r="T83" s="4"/>
      <c r="U83" s="4"/>
      <c r="V83" s="4"/>
      <c r="W83" s="4"/>
      <c r="X83" s="19" t="s">
        <v>254</v>
      </c>
      <c r="Y83" s="4"/>
      <c r="AF83" s="4"/>
      <c r="AG83" s="4"/>
      <c r="AH83" s="4"/>
      <c r="AI83" s="4"/>
      <c r="AJ83" s="4"/>
      <c r="AQ83" s="4"/>
    </row>
    <row r="84" spans="1:43" x14ac:dyDescent="0.2">
      <c r="A84" s="1"/>
      <c r="R84" s="4"/>
      <c r="S84" s="4"/>
      <c r="T84" s="4"/>
      <c r="U84" s="4"/>
      <c r="V84" s="4"/>
      <c r="W84" s="4"/>
      <c r="X84" s="19" t="s">
        <v>255</v>
      </c>
      <c r="Y84" s="4"/>
      <c r="AF84" s="4"/>
      <c r="AG84" s="4"/>
      <c r="AH84" s="4"/>
      <c r="AI84" s="4"/>
      <c r="AJ84" s="4"/>
      <c r="AQ84" s="4"/>
    </row>
    <row r="85" spans="1:43" x14ac:dyDescent="0.2">
      <c r="A85" s="1"/>
      <c r="R85" s="4"/>
      <c r="S85" s="4"/>
      <c r="T85" s="4"/>
      <c r="U85" s="4"/>
      <c r="V85" s="4"/>
      <c r="W85" s="4"/>
      <c r="X85" s="19" t="s">
        <v>256</v>
      </c>
      <c r="Y85" s="4"/>
      <c r="AF85" s="4"/>
      <c r="AG85" s="4"/>
      <c r="AH85" s="4"/>
      <c r="AI85" s="4"/>
      <c r="AJ85" s="4"/>
      <c r="AQ85" s="4"/>
    </row>
    <row r="86" spans="1:43" x14ac:dyDescent="0.2">
      <c r="A86" s="1"/>
      <c r="R86" s="4"/>
      <c r="S86" s="4"/>
      <c r="T86" s="4"/>
      <c r="U86" s="4"/>
      <c r="V86" s="4"/>
      <c r="W86" s="4"/>
      <c r="X86" s="19" t="s">
        <v>245</v>
      </c>
      <c r="Y86" s="4"/>
      <c r="AF86" s="4"/>
      <c r="AG86" s="4"/>
      <c r="AH86" s="4"/>
      <c r="AI86" s="4"/>
      <c r="AJ86" s="4"/>
      <c r="AQ86" s="4"/>
    </row>
    <row r="87" spans="1:43" x14ac:dyDescent="0.2">
      <c r="A87" s="1"/>
      <c r="R87" s="4"/>
      <c r="S87" s="4"/>
      <c r="T87" s="4"/>
      <c r="U87" s="4"/>
      <c r="V87" s="4"/>
      <c r="W87" s="4"/>
      <c r="X87" s="19" t="s">
        <v>246</v>
      </c>
      <c r="Y87" s="4"/>
      <c r="AF87" s="4"/>
      <c r="AG87" s="4"/>
      <c r="AH87" s="4"/>
      <c r="AI87" s="4"/>
      <c r="AJ87" s="4"/>
      <c r="AQ87" s="4"/>
    </row>
    <row r="88" spans="1:43" x14ac:dyDescent="0.2">
      <c r="A88" s="1"/>
      <c r="R88" s="4"/>
      <c r="S88" s="4"/>
      <c r="T88" s="4"/>
      <c r="U88" s="4"/>
      <c r="V88" s="4"/>
      <c r="W88" s="4"/>
      <c r="X88" s="18"/>
      <c r="Y88" s="4"/>
      <c r="AF88" s="4"/>
      <c r="AG88" s="4"/>
      <c r="AH88" s="4"/>
      <c r="AI88" s="4"/>
      <c r="AJ88" s="4"/>
      <c r="AQ88" s="4"/>
    </row>
    <row r="89" spans="1:43" x14ac:dyDescent="0.2">
      <c r="A89" s="1"/>
      <c r="R89" s="4"/>
      <c r="S89" s="4"/>
      <c r="T89" s="4"/>
      <c r="U89" s="4"/>
      <c r="V89" s="4"/>
      <c r="W89" s="4"/>
      <c r="X89" s="19" t="s">
        <v>257</v>
      </c>
      <c r="Y89" s="4"/>
      <c r="AF89" s="4"/>
      <c r="AG89" s="4"/>
      <c r="AH89" s="4"/>
      <c r="AI89" s="4"/>
      <c r="AJ89" s="4"/>
      <c r="AQ89" s="4"/>
    </row>
    <row r="90" spans="1:43" x14ac:dyDescent="0.2">
      <c r="A90" s="1"/>
      <c r="R90" s="4"/>
      <c r="S90" s="4"/>
      <c r="T90" s="4"/>
      <c r="U90" s="4"/>
      <c r="V90" s="4"/>
      <c r="W90" s="4"/>
      <c r="X90" s="19" t="s">
        <v>258</v>
      </c>
      <c r="Y90" s="4"/>
      <c r="AF90" s="4"/>
      <c r="AG90" s="4"/>
      <c r="AH90" s="4"/>
      <c r="AI90" s="4"/>
      <c r="AJ90" s="4"/>
      <c r="AQ90" s="4"/>
    </row>
    <row r="91" spans="1:43" x14ac:dyDescent="0.2">
      <c r="A91" s="1"/>
      <c r="R91" s="4"/>
      <c r="S91" s="4"/>
      <c r="T91" s="4"/>
      <c r="U91" s="4"/>
      <c r="V91" s="4"/>
      <c r="W91" s="4"/>
      <c r="X91" s="20" t="s">
        <v>259</v>
      </c>
      <c r="Y91" s="4"/>
      <c r="AF91" s="4"/>
      <c r="AG91" s="4"/>
      <c r="AH91" s="4"/>
      <c r="AI91" s="4"/>
      <c r="AJ91" s="4"/>
      <c r="AQ91" s="4"/>
    </row>
    <row r="92" spans="1:43" x14ac:dyDescent="0.2">
      <c r="A92" s="1"/>
      <c r="R92" s="4"/>
      <c r="S92" s="4"/>
      <c r="T92" s="4"/>
      <c r="U92" s="4"/>
      <c r="V92" s="4"/>
      <c r="W92" s="4"/>
      <c r="X92" s="4"/>
      <c r="Y92" s="4"/>
      <c r="AF92" s="4"/>
      <c r="AG92" s="4"/>
      <c r="AH92" s="4"/>
      <c r="AI92" s="4"/>
      <c r="AJ92" s="4"/>
      <c r="AQ92" s="4"/>
    </row>
    <row r="93" spans="1:43" x14ac:dyDescent="0.2">
      <c r="A93" s="1"/>
      <c r="R93" s="4"/>
      <c r="S93" s="4"/>
      <c r="T93" s="4"/>
      <c r="U93" s="4"/>
      <c r="V93" s="4"/>
      <c r="W93" s="4"/>
      <c r="X93" s="4"/>
      <c r="Y93" s="4"/>
      <c r="AF93" s="4"/>
      <c r="AG93" s="4"/>
      <c r="AH93" s="4"/>
      <c r="AI93" s="4"/>
      <c r="AJ93" s="4"/>
      <c r="AQ93" s="4"/>
    </row>
    <row r="94" spans="1:43" x14ac:dyDescent="0.2">
      <c r="A94" s="1"/>
      <c r="R94" s="4"/>
      <c r="S94" s="4"/>
      <c r="T94" s="4"/>
      <c r="U94" s="4"/>
      <c r="V94" s="4"/>
      <c r="W94" s="4"/>
      <c r="X94" s="4"/>
      <c r="Y94" s="4"/>
      <c r="AF94" s="4"/>
      <c r="AG94" s="4"/>
      <c r="AH94" s="4"/>
      <c r="AI94" s="4"/>
      <c r="AJ94" s="4"/>
      <c r="AQ94" s="4"/>
    </row>
    <row r="95" spans="1:43" x14ac:dyDescent="0.2">
      <c r="A95" s="1"/>
      <c r="R95" s="4"/>
      <c r="S95" s="4"/>
      <c r="T95" s="4"/>
      <c r="U95" s="4"/>
      <c r="V95" s="4"/>
      <c r="W95" s="4"/>
      <c r="X95" s="4"/>
      <c r="Y95" s="4"/>
      <c r="AF95" s="4"/>
      <c r="AG95" s="4"/>
      <c r="AH95" s="4"/>
      <c r="AI95" s="4"/>
      <c r="AJ95" s="4"/>
      <c r="AQ95" s="4"/>
    </row>
    <row r="96" spans="1:43" x14ac:dyDescent="0.2">
      <c r="A96" s="1"/>
      <c r="R96" s="4"/>
      <c r="S96" s="4"/>
      <c r="T96" s="4"/>
      <c r="U96" s="4"/>
      <c r="V96" s="4"/>
      <c r="W96" s="4"/>
      <c r="X96" s="4"/>
      <c r="Y96" s="4"/>
      <c r="AF96" s="4"/>
      <c r="AG96" s="4"/>
      <c r="AH96" s="4"/>
      <c r="AI96" s="4"/>
      <c r="AJ96" s="4"/>
      <c r="AQ96" s="4"/>
    </row>
    <row r="97" spans="1:43" x14ac:dyDescent="0.2">
      <c r="A97" s="1"/>
      <c r="R97" s="4"/>
      <c r="S97" s="4"/>
      <c r="T97" s="4"/>
      <c r="U97" s="4"/>
      <c r="V97" s="4"/>
      <c r="W97" s="4"/>
      <c r="X97" s="4"/>
      <c r="Y97" s="4"/>
      <c r="AF97" s="4"/>
      <c r="AG97" s="4"/>
      <c r="AH97" s="4"/>
      <c r="AI97" s="4"/>
      <c r="AJ97" s="4"/>
      <c r="AQ97" s="4"/>
    </row>
    <row r="98" spans="1:43" x14ac:dyDescent="0.2">
      <c r="A98" s="1"/>
      <c r="R98" s="4"/>
      <c r="S98" s="4"/>
      <c r="T98" s="4"/>
      <c r="U98" s="4"/>
      <c r="V98" s="4"/>
      <c r="W98" s="4"/>
      <c r="X98" s="4"/>
      <c r="Y98" s="4"/>
      <c r="AF98" s="4"/>
      <c r="AG98" s="4"/>
      <c r="AH98" s="4"/>
      <c r="AI98" s="4"/>
      <c r="AJ98" s="4"/>
      <c r="AQ98" s="4"/>
    </row>
    <row r="99" spans="1:43" x14ac:dyDescent="0.2">
      <c r="A99" s="1"/>
      <c r="R99" s="4"/>
      <c r="S99" s="4"/>
      <c r="T99" s="4"/>
      <c r="U99" s="4"/>
      <c r="V99" s="4"/>
      <c r="W99" s="4"/>
      <c r="X99" s="4"/>
      <c r="Y99" s="4"/>
      <c r="AF99" s="4"/>
      <c r="AG99" s="4"/>
      <c r="AH99" s="4"/>
      <c r="AI99" s="4"/>
      <c r="AJ99" s="4"/>
      <c r="AQ99" s="4"/>
    </row>
    <row r="100" spans="1:43" x14ac:dyDescent="0.2">
      <c r="A100" s="1"/>
      <c r="R100" s="4"/>
      <c r="S100" s="4"/>
      <c r="T100" s="4"/>
      <c r="U100" s="4"/>
      <c r="V100" s="4"/>
      <c r="W100" s="4"/>
      <c r="X100" s="4"/>
      <c r="Y100" s="4"/>
      <c r="AF100" s="4"/>
      <c r="AG100" s="4"/>
      <c r="AH100" s="4"/>
      <c r="AI100" s="4"/>
      <c r="AJ100" s="4"/>
      <c r="AQ100" s="4"/>
    </row>
    <row r="101" spans="1:43" x14ac:dyDescent="0.2">
      <c r="A101" s="1"/>
      <c r="R101" s="4"/>
      <c r="S101" s="4"/>
      <c r="T101" s="4"/>
      <c r="U101" s="4"/>
      <c r="V101" s="4"/>
      <c r="W101" s="4"/>
      <c r="X101" s="4"/>
      <c r="Y101" s="4"/>
      <c r="AF101" s="4"/>
      <c r="AG101" s="4"/>
      <c r="AH101" s="4"/>
      <c r="AI101" s="4"/>
      <c r="AJ101" s="4"/>
      <c r="AQ101" s="4"/>
    </row>
    <row r="102" spans="1:43" x14ac:dyDescent="0.2">
      <c r="A102" s="1"/>
      <c r="R102" s="4"/>
      <c r="S102" s="4"/>
      <c r="T102" s="4"/>
      <c r="U102" s="4"/>
      <c r="V102" s="4"/>
      <c r="W102" s="4"/>
      <c r="X102" s="4"/>
      <c r="Y102" s="4"/>
      <c r="AF102" s="4"/>
      <c r="AG102" s="4"/>
      <c r="AH102" s="4"/>
      <c r="AI102" s="4"/>
      <c r="AJ102" s="4"/>
      <c r="AQ102" s="4"/>
    </row>
    <row r="103" spans="1:43" x14ac:dyDescent="0.2">
      <c r="A103" s="1"/>
      <c r="R103" s="4"/>
      <c r="S103" s="4"/>
      <c r="T103" s="4"/>
      <c r="U103" s="4"/>
      <c r="V103" s="4"/>
      <c r="W103" s="4"/>
      <c r="X103" s="4"/>
      <c r="Y103" s="4"/>
      <c r="AF103" s="4"/>
      <c r="AG103" s="4"/>
      <c r="AH103" s="4"/>
      <c r="AI103" s="4"/>
      <c r="AJ103" s="4"/>
      <c r="AQ103" s="4"/>
    </row>
    <row r="104" spans="1:43" x14ac:dyDescent="0.2">
      <c r="A104" s="1"/>
      <c r="R104" s="4"/>
      <c r="S104" s="4"/>
      <c r="T104" s="4"/>
      <c r="U104" s="4"/>
      <c r="V104" s="4"/>
      <c r="W104" s="4"/>
      <c r="X104" s="4"/>
      <c r="Y104" s="4"/>
      <c r="AF104" s="4"/>
      <c r="AG104" s="4"/>
      <c r="AH104" s="4"/>
      <c r="AI104" s="4"/>
      <c r="AJ104" s="4"/>
      <c r="AQ104" s="4"/>
    </row>
    <row r="105" spans="1:43" x14ac:dyDescent="0.2">
      <c r="A105" s="1"/>
      <c r="R105" s="4"/>
      <c r="S105" s="4"/>
      <c r="T105" s="4"/>
      <c r="U105" s="4"/>
      <c r="V105" s="4"/>
      <c r="W105" s="4"/>
      <c r="X105" s="4"/>
      <c r="Y105" s="4"/>
      <c r="AF105" s="4"/>
      <c r="AG105" s="4"/>
      <c r="AH105" s="4"/>
      <c r="AI105" s="4"/>
      <c r="AJ105" s="4"/>
      <c r="AQ105" s="4"/>
    </row>
    <row r="106" spans="1:43" x14ac:dyDescent="0.2">
      <c r="A106" s="1"/>
      <c r="R106" s="4"/>
      <c r="S106" s="4"/>
      <c r="T106" s="4"/>
      <c r="U106" s="4"/>
      <c r="V106" s="4"/>
      <c r="W106" s="4"/>
      <c r="X106" s="4"/>
      <c r="Y106" s="4"/>
      <c r="AF106" s="4"/>
      <c r="AG106" s="4"/>
      <c r="AH106" s="4"/>
      <c r="AI106" s="4"/>
      <c r="AJ106" s="4"/>
      <c r="AQ106" s="4"/>
    </row>
    <row r="107" spans="1:43" x14ac:dyDescent="0.2">
      <c r="A107" s="1"/>
      <c r="R107" s="4"/>
      <c r="S107" s="4"/>
      <c r="T107" s="4"/>
      <c r="U107" s="4"/>
      <c r="V107" s="4"/>
      <c r="W107" s="4"/>
      <c r="X107" s="4"/>
      <c r="Y107" s="4"/>
      <c r="AF107" s="4"/>
      <c r="AG107" s="4"/>
      <c r="AH107" s="4"/>
      <c r="AI107" s="4"/>
      <c r="AJ107" s="4"/>
      <c r="AQ107" s="4"/>
    </row>
    <row r="108" spans="1:43" x14ac:dyDescent="0.2">
      <c r="A108" s="1"/>
      <c r="R108" s="4"/>
      <c r="S108" s="4"/>
      <c r="T108" s="4"/>
      <c r="U108" s="4"/>
      <c r="V108" s="4"/>
      <c r="W108" s="4"/>
      <c r="X108" s="4"/>
      <c r="Y108" s="4"/>
      <c r="AF108" s="4"/>
      <c r="AG108" s="4"/>
      <c r="AH108" s="4"/>
      <c r="AI108" s="4"/>
      <c r="AJ108" s="4"/>
      <c r="AQ108" s="4"/>
    </row>
    <row r="109" spans="1:43" x14ac:dyDescent="0.2">
      <c r="A109" s="1"/>
      <c r="R109" s="4"/>
      <c r="S109" s="4"/>
      <c r="T109" s="4"/>
      <c r="U109" s="4"/>
      <c r="V109" s="4"/>
      <c r="W109" s="4"/>
      <c r="X109" s="4"/>
      <c r="Y109" s="4"/>
      <c r="AF109" s="4"/>
      <c r="AG109" s="4"/>
      <c r="AH109" s="4"/>
      <c r="AI109" s="4"/>
      <c r="AJ109" s="4"/>
      <c r="AQ109" s="4"/>
    </row>
    <row r="110" spans="1:43" x14ac:dyDescent="0.2">
      <c r="A110" s="1"/>
      <c r="R110" s="4"/>
      <c r="S110" s="4"/>
      <c r="T110" s="4"/>
      <c r="U110" s="4"/>
      <c r="V110" s="4"/>
      <c r="W110" s="4"/>
      <c r="X110" s="4"/>
      <c r="Y110" s="4"/>
      <c r="AF110" s="4"/>
      <c r="AG110" s="4"/>
      <c r="AH110" s="4"/>
      <c r="AI110" s="4"/>
      <c r="AJ110" s="4"/>
      <c r="AQ110" s="4"/>
    </row>
    <row r="111" spans="1:43" x14ac:dyDescent="0.2">
      <c r="A111" s="1"/>
      <c r="R111" s="4"/>
      <c r="S111" s="4"/>
      <c r="T111" s="4"/>
      <c r="U111" s="4"/>
      <c r="V111" s="4"/>
      <c r="W111" s="4"/>
      <c r="X111" s="4"/>
      <c r="Y111" s="4"/>
      <c r="AF111" s="4"/>
      <c r="AG111" s="4"/>
      <c r="AH111" s="4"/>
      <c r="AI111" s="4"/>
      <c r="AJ111" s="4"/>
      <c r="AQ111" s="4"/>
    </row>
    <row r="112" spans="1:43" x14ac:dyDescent="0.2">
      <c r="A112" s="1"/>
      <c r="R112" s="4"/>
      <c r="S112" s="4"/>
      <c r="T112" s="4"/>
      <c r="U112" s="4"/>
      <c r="V112" s="4"/>
      <c r="W112" s="4"/>
      <c r="X112" s="4"/>
      <c r="Y112" s="4"/>
      <c r="AF112" s="4"/>
      <c r="AG112" s="4"/>
      <c r="AH112" s="4"/>
      <c r="AI112" s="4"/>
      <c r="AJ112" s="4"/>
      <c r="AQ112" s="4"/>
    </row>
    <row r="113" spans="1:43" x14ac:dyDescent="0.2">
      <c r="A113" s="1"/>
      <c r="R113" s="4"/>
      <c r="S113" s="4"/>
      <c r="T113" s="4"/>
      <c r="U113" s="4"/>
      <c r="V113" s="4"/>
      <c r="W113" s="4"/>
      <c r="X113" s="4"/>
      <c r="Y113" s="4"/>
      <c r="AF113" s="4"/>
      <c r="AG113" s="4"/>
      <c r="AH113" s="4"/>
      <c r="AI113" s="4"/>
      <c r="AJ113" s="4"/>
      <c r="AQ113" s="4"/>
    </row>
    <row r="114" spans="1:43" x14ac:dyDescent="0.2">
      <c r="A114" s="1"/>
      <c r="R114" s="4"/>
      <c r="S114" s="4"/>
      <c r="T114" s="4"/>
      <c r="U114" s="4"/>
      <c r="V114" s="4"/>
      <c r="W114" s="4"/>
      <c r="X114" s="4"/>
      <c r="Y114" s="4"/>
      <c r="AF114" s="4"/>
      <c r="AG114" s="4"/>
      <c r="AH114" s="4"/>
      <c r="AI114" s="4"/>
      <c r="AJ114" s="4"/>
      <c r="AQ114" s="4"/>
    </row>
    <row r="115" spans="1:43" x14ac:dyDescent="0.2">
      <c r="A115" s="1"/>
      <c r="R115" s="4"/>
      <c r="S115" s="4"/>
      <c r="T115" s="4"/>
      <c r="U115" s="4"/>
      <c r="V115" s="4"/>
      <c r="W115" s="4"/>
      <c r="X115" s="4"/>
      <c r="Y115" s="4"/>
      <c r="AF115" s="4"/>
      <c r="AG115" s="4"/>
      <c r="AH115" s="4"/>
      <c r="AI115" s="4"/>
      <c r="AJ115" s="4"/>
      <c r="AQ115" s="4"/>
    </row>
    <row r="116" spans="1:43" x14ac:dyDescent="0.2">
      <c r="A116" s="1"/>
      <c r="R116" s="4"/>
      <c r="S116" s="4"/>
      <c r="T116" s="4"/>
      <c r="U116" s="4"/>
      <c r="V116" s="4"/>
      <c r="W116" s="4"/>
      <c r="X116" s="4"/>
      <c r="Y116" s="4"/>
      <c r="AF116" s="4"/>
      <c r="AG116" s="4"/>
      <c r="AH116" s="4"/>
      <c r="AI116" s="4"/>
      <c r="AJ116" s="4"/>
      <c r="AQ116" s="4"/>
    </row>
    <row r="117" spans="1:43" x14ac:dyDescent="0.2">
      <c r="A117" s="1"/>
      <c r="R117" s="4"/>
      <c r="S117" s="4"/>
      <c r="T117" s="4"/>
      <c r="U117" s="4"/>
      <c r="V117" s="4"/>
      <c r="W117" s="4"/>
      <c r="X117" s="4"/>
      <c r="Y117" s="4"/>
      <c r="AF117" s="4"/>
      <c r="AG117" s="4"/>
      <c r="AH117" s="4"/>
      <c r="AI117" s="4"/>
      <c r="AJ117" s="4"/>
      <c r="AQ117" s="4"/>
    </row>
    <row r="118" spans="1:43" x14ac:dyDescent="0.2">
      <c r="A118" s="1"/>
      <c r="R118" s="4"/>
      <c r="S118" s="4"/>
      <c r="T118" s="4"/>
      <c r="U118" s="4"/>
      <c r="V118" s="4"/>
      <c r="W118" s="4"/>
      <c r="X118" s="4"/>
      <c r="Y118" s="4"/>
      <c r="AF118" s="4"/>
      <c r="AG118" s="4"/>
      <c r="AH118" s="4"/>
      <c r="AI118" s="4"/>
      <c r="AJ118" s="4"/>
      <c r="AQ118" s="4"/>
    </row>
    <row r="119" spans="1:43" x14ac:dyDescent="0.2">
      <c r="A119" s="1"/>
      <c r="R119" s="4"/>
      <c r="S119" s="4"/>
      <c r="T119" s="4"/>
      <c r="U119" s="4"/>
      <c r="V119" s="4"/>
      <c r="W119" s="4"/>
      <c r="X119" s="4"/>
      <c r="Y119" s="4"/>
      <c r="AF119" s="4"/>
      <c r="AG119" s="4"/>
      <c r="AH119" s="4"/>
      <c r="AI119" s="4"/>
      <c r="AJ119" s="4"/>
      <c r="AQ119" s="4"/>
    </row>
    <row r="120" spans="1:43" x14ac:dyDescent="0.2">
      <c r="A120" s="1"/>
      <c r="R120" s="4"/>
      <c r="S120" s="4"/>
      <c r="T120" s="4"/>
      <c r="U120" s="4"/>
      <c r="V120" s="4"/>
      <c r="W120" s="4"/>
      <c r="X120" s="4"/>
      <c r="Y120" s="4"/>
      <c r="AF120" s="4"/>
      <c r="AG120" s="4"/>
      <c r="AH120" s="4"/>
      <c r="AI120" s="4"/>
      <c r="AJ120" s="4"/>
      <c r="AQ120" s="4"/>
    </row>
    <row r="121" spans="1:43" x14ac:dyDescent="0.2">
      <c r="A121" s="1"/>
      <c r="R121" s="4"/>
      <c r="S121" s="4"/>
      <c r="T121" s="4"/>
      <c r="U121" s="4"/>
      <c r="V121" s="4"/>
      <c r="W121" s="4"/>
      <c r="X121" s="4"/>
      <c r="Y121" s="4"/>
      <c r="Z121" s="5"/>
      <c r="AA121" s="5"/>
      <c r="AF121" s="4"/>
      <c r="AG121" s="4"/>
      <c r="AH121" s="4"/>
      <c r="AI121" s="4"/>
      <c r="AJ121" s="4"/>
      <c r="AK121" s="5"/>
      <c r="AL121" s="5"/>
      <c r="AQ121" s="4"/>
    </row>
    <row r="122" spans="1:43" x14ac:dyDescent="0.2">
      <c r="A122" s="1"/>
      <c r="R122" s="4"/>
      <c r="S122" s="4"/>
      <c r="T122" s="4"/>
      <c r="U122" s="4"/>
      <c r="V122" s="4"/>
      <c r="W122" s="4"/>
      <c r="X122" s="4"/>
      <c r="Y122" s="4"/>
      <c r="AF122" s="4"/>
      <c r="AG122" s="4"/>
      <c r="AH122" s="4"/>
      <c r="AI122" s="4"/>
      <c r="AJ122" s="4"/>
      <c r="AQ122" s="4"/>
    </row>
    <row r="123" spans="1:43" x14ac:dyDescent="0.2">
      <c r="A123" s="1"/>
      <c r="R123" s="4"/>
      <c r="S123" s="4"/>
      <c r="T123" s="4"/>
      <c r="U123" s="4"/>
      <c r="V123" s="4"/>
      <c r="W123" s="4"/>
      <c r="X123" s="4"/>
      <c r="Y123" s="4"/>
      <c r="AB123" s="7"/>
      <c r="AC123" s="7"/>
      <c r="AF123" s="4"/>
      <c r="AG123" s="4"/>
      <c r="AH123" s="4"/>
      <c r="AI123" s="4"/>
      <c r="AJ123" s="4"/>
      <c r="AM123" s="7"/>
      <c r="AN123" s="7"/>
      <c r="AQ123" s="4"/>
    </row>
    <row r="124" spans="1:43" x14ac:dyDescent="0.2">
      <c r="A124" s="1"/>
      <c r="R124" s="4"/>
      <c r="S124" s="4"/>
      <c r="T124" s="4"/>
      <c r="U124" s="4"/>
      <c r="V124" s="4"/>
      <c r="W124" s="4"/>
      <c r="X124" s="4"/>
      <c r="Y124" s="4"/>
      <c r="AD124" s="7"/>
      <c r="AE124" s="7"/>
      <c r="AF124" s="4"/>
      <c r="AG124" s="4"/>
      <c r="AH124" s="4"/>
      <c r="AI124" s="4"/>
      <c r="AJ124" s="4"/>
      <c r="AO124" s="7"/>
      <c r="AP124" s="7"/>
      <c r="AQ124" s="4"/>
    </row>
    <row r="125" spans="1:43" x14ac:dyDescent="0.2">
      <c r="A125" s="1"/>
      <c r="R125" s="4"/>
      <c r="S125" s="4"/>
      <c r="T125" s="4"/>
      <c r="U125" s="4"/>
      <c r="V125" s="4"/>
      <c r="W125" s="4"/>
      <c r="X125" s="4"/>
      <c r="Y125" s="4"/>
      <c r="AF125" s="4"/>
      <c r="AG125" s="4"/>
      <c r="AH125" s="4"/>
      <c r="AI125" s="4"/>
      <c r="AJ125" s="4"/>
      <c r="AQ125" s="4"/>
    </row>
    <row r="126" spans="1:43" x14ac:dyDescent="0.2">
      <c r="A126" s="1"/>
      <c r="R126" s="4"/>
      <c r="S126" s="4"/>
      <c r="T126" s="4"/>
      <c r="U126" s="4"/>
      <c r="V126" s="4"/>
      <c r="W126" s="4"/>
      <c r="X126" s="4"/>
      <c r="Y126" s="4"/>
      <c r="AF126" s="4"/>
      <c r="AG126" s="4"/>
      <c r="AH126" s="4"/>
      <c r="AI126" s="4"/>
      <c r="AJ126" s="4"/>
      <c r="AQ126" s="4"/>
    </row>
    <row r="127" spans="1:43" x14ac:dyDescent="0.2">
      <c r="A127" s="1"/>
      <c r="R127" s="4"/>
      <c r="S127" s="4"/>
      <c r="T127" s="4"/>
      <c r="U127" s="4"/>
      <c r="V127" s="4"/>
      <c r="W127" s="4"/>
      <c r="X127" s="4"/>
      <c r="Y127" s="4"/>
      <c r="AF127" s="4"/>
      <c r="AG127" s="4"/>
      <c r="AH127" s="4"/>
      <c r="AI127" s="4"/>
      <c r="AJ127" s="4"/>
      <c r="AQ127" s="4"/>
    </row>
    <row r="128" spans="1:43" x14ac:dyDescent="0.2">
      <c r="A128" s="1"/>
      <c r="R128" s="4"/>
      <c r="S128" s="4"/>
      <c r="T128" s="4"/>
      <c r="U128" s="4"/>
      <c r="V128" s="4"/>
      <c r="W128" s="4"/>
      <c r="X128" s="4"/>
      <c r="Y128" s="4"/>
      <c r="AF128" s="4"/>
      <c r="AG128" s="4"/>
      <c r="AH128" s="4"/>
      <c r="AI128" s="4"/>
      <c r="AJ128" s="4"/>
      <c r="AQ128" s="4"/>
    </row>
    <row r="129" spans="1:43" x14ac:dyDescent="0.2">
      <c r="A129" s="1"/>
      <c r="R129" s="4"/>
      <c r="S129" s="4"/>
      <c r="T129" s="4"/>
      <c r="U129" s="4"/>
      <c r="V129" s="4"/>
      <c r="W129" s="4"/>
      <c r="X129" s="4"/>
      <c r="Y129" s="4"/>
      <c r="AF129" s="4"/>
      <c r="AG129" s="4"/>
      <c r="AH129" s="4"/>
      <c r="AI129" s="4"/>
      <c r="AJ129" s="4"/>
      <c r="AQ129" s="4"/>
    </row>
    <row r="130" spans="1:43" x14ac:dyDescent="0.2">
      <c r="A130" s="1"/>
      <c r="R130" s="4"/>
      <c r="S130" s="4"/>
      <c r="T130" s="4"/>
      <c r="U130" s="4"/>
      <c r="V130" s="4"/>
      <c r="W130" s="4"/>
      <c r="X130" s="4"/>
      <c r="Y130" s="4"/>
      <c r="AF130" s="4"/>
      <c r="AG130" s="4"/>
      <c r="AH130" s="4"/>
      <c r="AI130" s="4"/>
      <c r="AJ130" s="4"/>
      <c r="AQ130" s="4"/>
    </row>
    <row r="131" spans="1:43" x14ac:dyDescent="0.2">
      <c r="A131" s="1"/>
      <c r="R131" s="4"/>
      <c r="S131" s="4"/>
      <c r="T131" s="4"/>
      <c r="U131" s="4"/>
      <c r="V131" s="4"/>
      <c r="W131" s="4"/>
      <c r="X131" s="4"/>
      <c r="Y131" s="4"/>
      <c r="AF131" s="4"/>
      <c r="AG131" s="4"/>
      <c r="AH131" s="4"/>
      <c r="AI131" s="4"/>
      <c r="AJ131" s="4"/>
      <c r="AQ131" s="4"/>
    </row>
    <row r="132" spans="1:43" x14ac:dyDescent="0.2">
      <c r="A132" s="1"/>
      <c r="R132" s="4"/>
      <c r="S132" s="4"/>
      <c r="T132" s="4"/>
      <c r="U132" s="4"/>
      <c r="V132" s="4"/>
      <c r="W132" s="4"/>
      <c r="X132" s="4"/>
      <c r="Y132" s="4"/>
      <c r="AF132" s="4"/>
      <c r="AG132" s="4"/>
      <c r="AH132" s="4"/>
      <c r="AI132" s="4"/>
      <c r="AJ132" s="4"/>
      <c r="AQ132" s="4"/>
    </row>
    <row r="133" spans="1:43" x14ac:dyDescent="0.2">
      <c r="A133" s="1"/>
      <c r="R133" s="4"/>
      <c r="S133" s="4"/>
      <c r="T133" s="4"/>
      <c r="U133" s="4"/>
      <c r="V133" s="4"/>
      <c r="W133" s="4"/>
      <c r="X133" s="4"/>
      <c r="Y133" s="4"/>
      <c r="Z133" s="5"/>
      <c r="AA133" s="5"/>
      <c r="AF133" s="4"/>
      <c r="AG133" s="4"/>
      <c r="AH133" s="4"/>
      <c r="AI133" s="4"/>
      <c r="AJ133" s="4"/>
      <c r="AK133" s="5"/>
      <c r="AL133" s="5"/>
      <c r="AQ133" s="4"/>
    </row>
    <row r="134" spans="1:43" x14ac:dyDescent="0.2">
      <c r="A134" s="1"/>
      <c r="R134" s="4"/>
      <c r="S134" s="4"/>
      <c r="T134" s="4"/>
      <c r="U134" s="4"/>
      <c r="V134" s="4"/>
      <c r="W134" s="4"/>
      <c r="X134" s="4"/>
      <c r="Y134" s="4"/>
      <c r="AF134" s="4"/>
      <c r="AG134" s="4"/>
      <c r="AH134" s="4"/>
      <c r="AI134" s="4"/>
      <c r="AJ134" s="4"/>
      <c r="AQ134" s="4"/>
    </row>
    <row r="135" spans="1:43" x14ac:dyDescent="0.2">
      <c r="A135" s="1"/>
      <c r="R135" s="4"/>
      <c r="S135" s="4"/>
      <c r="T135" s="4"/>
      <c r="U135" s="4"/>
      <c r="V135" s="4"/>
      <c r="W135" s="4"/>
      <c r="X135" s="4"/>
      <c r="Y135" s="4"/>
      <c r="AF135" s="4"/>
      <c r="AG135" s="4"/>
      <c r="AH135" s="4"/>
      <c r="AI135" s="4"/>
      <c r="AJ135" s="4"/>
      <c r="AQ135" s="4"/>
    </row>
    <row r="136" spans="1:43" x14ac:dyDescent="0.2">
      <c r="A136" s="1"/>
      <c r="R136" s="4"/>
      <c r="S136" s="4"/>
      <c r="T136" s="4"/>
      <c r="U136" s="4"/>
      <c r="V136" s="4"/>
      <c r="W136" s="4"/>
      <c r="X136" s="4"/>
      <c r="Y136" s="4"/>
      <c r="AF136" s="4"/>
      <c r="AG136" s="4"/>
      <c r="AH136" s="4"/>
      <c r="AI136" s="4"/>
      <c r="AJ136" s="4"/>
      <c r="AQ136" s="4"/>
    </row>
    <row r="137" spans="1:43" x14ac:dyDescent="0.2">
      <c r="A137" s="1"/>
      <c r="R137" s="4"/>
      <c r="S137" s="4"/>
      <c r="T137" s="4"/>
      <c r="U137" s="4"/>
      <c r="V137" s="4"/>
      <c r="W137" s="4"/>
      <c r="X137" s="4"/>
      <c r="Y137" s="4"/>
      <c r="AB137" s="7"/>
      <c r="AC137" s="7"/>
      <c r="AF137" s="4"/>
      <c r="AG137" s="4"/>
      <c r="AH137" s="4"/>
      <c r="AI137" s="4"/>
      <c r="AJ137" s="4"/>
      <c r="AM137" s="7"/>
      <c r="AN137" s="7"/>
      <c r="AQ137" s="4"/>
    </row>
    <row r="138" spans="1:43" x14ac:dyDescent="0.2">
      <c r="A138" s="1"/>
      <c r="R138" s="4"/>
      <c r="S138" s="4"/>
      <c r="T138" s="4"/>
      <c r="U138" s="4"/>
      <c r="V138" s="4"/>
      <c r="W138" s="4"/>
      <c r="X138" s="4"/>
      <c r="Y138" s="4"/>
      <c r="AD138" s="7"/>
      <c r="AE138" s="7"/>
      <c r="AF138" s="4"/>
      <c r="AG138" s="4"/>
      <c r="AH138" s="4"/>
      <c r="AI138" s="4"/>
      <c r="AJ138" s="4"/>
      <c r="AO138" s="7"/>
      <c r="AP138" s="7"/>
      <c r="AQ138" s="4"/>
    </row>
    <row r="139" spans="1:43" x14ac:dyDescent="0.2">
      <c r="A139" s="1"/>
      <c r="R139" s="4"/>
      <c r="S139" s="4"/>
      <c r="T139" s="4"/>
      <c r="U139" s="4"/>
      <c r="V139" s="4"/>
      <c r="W139" s="4"/>
      <c r="X139" s="4"/>
      <c r="Y139" s="4"/>
      <c r="AF139" s="4"/>
      <c r="AG139" s="4"/>
      <c r="AH139" s="4"/>
      <c r="AI139" s="4"/>
      <c r="AJ139" s="4"/>
      <c r="AQ139" s="4"/>
    </row>
    <row r="140" spans="1:43" x14ac:dyDescent="0.2">
      <c r="A140" s="1"/>
      <c r="R140" s="4"/>
      <c r="S140" s="4"/>
      <c r="T140" s="4"/>
      <c r="U140" s="4"/>
      <c r="V140" s="4"/>
      <c r="W140" s="4"/>
      <c r="X140" s="4"/>
      <c r="Y140" s="4"/>
      <c r="AF140" s="4"/>
      <c r="AG140" s="4"/>
      <c r="AH140" s="4"/>
      <c r="AI140" s="4"/>
      <c r="AJ140" s="4"/>
      <c r="AQ140" s="4"/>
    </row>
    <row r="141" spans="1:43" x14ac:dyDescent="0.2">
      <c r="A141" s="1"/>
      <c r="R141" s="4"/>
      <c r="S141" s="4"/>
      <c r="T141" s="4"/>
      <c r="U141" s="4"/>
      <c r="V141" s="4"/>
      <c r="W141" s="4"/>
      <c r="X141" s="4"/>
      <c r="Y141" s="4"/>
      <c r="AF141" s="4"/>
      <c r="AG141" s="4"/>
      <c r="AH141" s="4"/>
      <c r="AI141" s="4"/>
      <c r="AJ141" s="4"/>
      <c r="AQ141" s="4"/>
    </row>
    <row r="142" spans="1:43" x14ac:dyDescent="0.2">
      <c r="A142" s="1"/>
      <c r="R142" s="4"/>
      <c r="S142" s="4"/>
      <c r="T142" s="4"/>
      <c r="U142" s="4"/>
      <c r="V142" s="4"/>
      <c r="W142" s="4"/>
      <c r="X142" s="4"/>
      <c r="Y142" s="4"/>
      <c r="AF142" s="4"/>
      <c r="AG142" s="4"/>
      <c r="AH142" s="4"/>
      <c r="AI142" s="4"/>
      <c r="AJ142" s="4"/>
      <c r="AQ142" s="4"/>
    </row>
    <row r="143" spans="1:43" x14ac:dyDescent="0.2">
      <c r="A143" s="1"/>
      <c r="R143" s="4"/>
      <c r="S143" s="4"/>
      <c r="T143" s="4"/>
      <c r="U143" s="4"/>
      <c r="V143" s="4"/>
      <c r="W143" s="4"/>
      <c r="X143" s="4"/>
      <c r="Y143" s="4"/>
      <c r="AF143" s="4"/>
      <c r="AG143" s="4"/>
      <c r="AH143" s="4"/>
      <c r="AI143" s="4"/>
      <c r="AJ143" s="4"/>
      <c r="AQ143" s="4"/>
    </row>
    <row r="144" spans="1:43" x14ac:dyDescent="0.2">
      <c r="A144" s="1"/>
      <c r="R144" s="4"/>
      <c r="S144" s="4"/>
      <c r="T144" s="4"/>
      <c r="U144" s="4"/>
      <c r="V144" s="4"/>
      <c r="W144" s="4"/>
      <c r="X144" s="4"/>
      <c r="Y144" s="4"/>
      <c r="AF144" s="4"/>
      <c r="AG144" s="4"/>
      <c r="AH144" s="4"/>
      <c r="AI144" s="4"/>
      <c r="AJ144" s="4"/>
      <c r="AQ144" s="4"/>
    </row>
    <row r="145" spans="1:43" x14ac:dyDescent="0.2">
      <c r="A145" s="1"/>
      <c r="R145" s="4"/>
      <c r="S145" s="4"/>
      <c r="T145" s="4"/>
      <c r="U145" s="4"/>
      <c r="V145" s="4"/>
      <c r="W145" s="4"/>
      <c r="X145" s="4"/>
      <c r="Y145" s="4"/>
      <c r="Z145" s="5"/>
      <c r="AA145" s="5"/>
      <c r="AF145" s="4"/>
      <c r="AG145" s="4"/>
      <c r="AH145" s="4"/>
      <c r="AI145" s="4"/>
      <c r="AJ145" s="4"/>
      <c r="AK145" s="5"/>
      <c r="AL145" s="5"/>
      <c r="AQ145" s="4"/>
    </row>
    <row r="146" spans="1:43" x14ac:dyDescent="0.2">
      <c r="A146" s="1"/>
      <c r="R146" s="4"/>
      <c r="S146" s="4"/>
      <c r="T146" s="4"/>
      <c r="U146" s="4"/>
      <c r="V146" s="4"/>
      <c r="W146" s="4"/>
      <c r="X146" s="4"/>
      <c r="Y146" s="4"/>
      <c r="AF146" s="4"/>
      <c r="AG146" s="4"/>
      <c r="AH146" s="4"/>
      <c r="AI146" s="4"/>
      <c r="AJ146" s="4"/>
      <c r="AQ146" s="4"/>
    </row>
    <row r="147" spans="1:43" x14ac:dyDescent="0.2">
      <c r="A147" s="1"/>
      <c r="R147" s="4"/>
      <c r="S147" s="4"/>
      <c r="T147" s="4"/>
      <c r="U147" s="4"/>
      <c r="V147" s="4"/>
      <c r="W147" s="4"/>
      <c r="X147" s="4"/>
      <c r="Y147" s="4"/>
      <c r="AF147" s="4"/>
      <c r="AG147" s="4"/>
      <c r="AH147" s="4"/>
      <c r="AI147" s="4"/>
      <c r="AJ147" s="4"/>
      <c r="AQ147" s="4"/>
    </row>
    <row r="148" spans="1:43" x14ac:dyDescent="0.2">
      <c r="A148" s="1"/>
      <c r="R148" s="4"/>
      <c r="S148" s="4"/>
      <c r="T148" s="4"/>
      <c r="U148" s="4"/>
      <c r="V148" s="4"/>
      <c r="W148" s="4"/>
      <c r="X148" s="4"/>
      <c r="Y148" s="4"/>
      <c r="AF148" s="4"/>
      <c r="AG148" s="4"/>
      <c r="AH148" s="4"/>
      <c r="AI148" s="4"/>
      <c r="AJ148" s="4"/>
      <c r="AQ148" s="4"/>
    </row>
    <row r="149" spans="1:43" x14ac:dyDescent="0.2">
      <c r="A149" s="1"/>
      <c r="R149" s="4"/>
      <c r="S149" s="4"/>
      <c r="T149" s="4"/>
      <c r="U149" s="4"/>
      <c r="V149" s="4"/>
      <c r="W149" s="4"/>
      <c r="X149" s="4"/>
      <c r="Y149" s="4"/>
      <c r="AF149" s="4"/>
      <c r="AG149" s="4"/>
      <c r="AH149" s="4"/>
      <c r="AI149" s="4"/>
      <c r="AJ149" s="4"/>
      <c r="AQ149" s="4"/>
    </row>
    <row r="150" spans="1:43" x14ac:dyDescent="0.2">
      <c r="A150" s="1"/>
      <c r="R150" s="4"/>
      <c r="S150" s="4"/>
      <c r="T150" s="4"/>
      <c r="U150" s="4"/>
      <c r="V150" s="4"/>
      <c r="W150" s="4"/>
      <c r="X150" s="4"/>
      <c r="Y150" s="4"/>
      <c r="AF150" s="4"/>
      <c r="AG150" s="4"/>
      <c r="AH150" s="4"/>
      <c r="AI150" s="4"/>
      <c r="AJ150" s="4"/>
      <c r="AQ150" s="4"/>
    </row>
    <row r="151" spans="1:43" x14ac:dyDescent="0.2">
      <c r="A151" s="1"/>
      <c r="R151" s="4"/>
      <c r="S151" s="4"/>
      <c r="T151" s="4"/>
      <c r="U151" s="4"/>
      <c r="V151" s="4"/>
      <c r="W151" s="4"/>
      <c r="X151" s="4"/>
      <c r="Y151" s="4"/>
      <c r="AB151" s="7"/>
      <c r="AC151" s="7"/>
      <c r="AF151" s="4"/>
      <c r="AG151" s="4"/>
      <c r="AH151" s="4"/>
      <c r="AI151" s="4"/>
      <c r="AJ151" s="4"/>
      <c r="AM151" s="7"/>
      <c r="AN151" s="7"/>
      <c r="AQ151" s="4"/>
    </row>
    <row r="152" spans="1:43" x14ac:dyDescent="0.2">
      <c r="A152" s="1"/>
      <c r="R152" s="4"/>
      <c r="S152" s="4"/>
      <c r="T152" s="4"/>
      <c r="U152" s="4"/>
      <c r="V152" s="4"/>
      <c r="W152" s="4"/>
      <c r="X152" s="4"/>
      <c r="Y152" s="4"/>
      <c r="AD152" s="7"/>
      <c r="AE152" s="7"/>
      <c r="AF152" s="4"/>
      <c r="AG152" s="4"/>
      <c r="AH152" s="4"/>
      <c r="AI152" s="4"/>
      <c r="AJ152" s="4"/>
      <c r="AO152" s="7"/>
      <c r="AP152" s="7"/>
      <c r="AQ152" s="4"/>
    </row>
    <row r="153" spans="1:43" x14ac:dyDescent="0.2">
      <c r="A153" s="1"/>
      <c r="R153" s="4"/>
      <c r="S153" s="4"/>
      <c r="T153" s="4"/>
      <c r="U153" s="4"/>
      <c r="V153" s="4"/>
      <c r="W153" s="4"/>
      <c r="X153" s="4"/>
      <c r="Y153" s="4"/>
      <c r="AF153" s="4"/>
      <c r="AG153" s="4"/>
      <c r="AH153" s="4"/>
      <c r="AI153" s="4"/>
      <c r="AJ153" s="4"/>
      <c r="AQ153" s="4"/>
    </row>
    <row r="154" spans="1:43" x14ac:dyDescent="0.2">
      <c r="A154" s="1"/>
      <c r="R154" s="4"/>
      <c r="S154" s="4"/>
      <c r="T154" s="4"/>
      <c r="U154" s="4"/>
      <c r="V154" s="4"/>
      <c r="W154" s="4"/>
      <c r="X154" s="4"/>
      <c r="Y154" s="4"/>
      <c r="AF154" s="4"/>
      <c r="AG154" s="4"/>
      <c r="AH154" s="4"/>
      <c r="AI154" s="4"/>
      <c r="AJ154" s="4"/>
      <c r="AQ154" s="4"/>
    </row>
    <row r="155" spans="1:43" x14ac:dyDescent="0.2">
      <c r="A155" s="1"/>
      <c r="R155" s="4"/>
      <c r="S155" s="4"/>
      <c r="T155" s="4"/>
      <c r="U155" s="4"/>
      <c r="V155" s="4"/>
      <c r="W155" s="4"/>
      <c r="X155" s="4"/>
      <c r="Y155" s="4"/>
      <c r="AF155" s="4"/>
      <c r="AG155" s="4"/>
      <c r="AH155" s="4"/>
      <c r="AI155" s="4"/>
      <c r="AJ155" s="4"/>
      <c r="AQ155" s="4"/>
    </row>
    <row r="156" spans="1:43" x14ac:dyDescent="0.2">
      <c r="A156" s="1"/>
      <c r="R156" s="4"/>
      <c r="S156" s="4"/>
      <c r="T156" s="4"/>
      <c r="U156" s="4"/>
      <c r="V156" s="4"/>
      <c r="W156" s="4"/>
      <c r="X156" s="4"/>
      <c r="Y156" s="4"/>
      <c r="AF156" s="4"/>
      <c r="AG156" s="4"/>
      <c r="AH156" s="4"/>
      <c r="AI156" s="4"/>
      <c r="AJ156" s="4"/>
      <c r="AQ156" s="4"/>
    </row>
    <row r="157" spans="1:43" x14ac:dyDescent="0.2">
      <c r="A157" s="1"/>
      <c r="R157" s="4"/>
      <c r="S157" s="4"/>
      <c r="T157" s="4"/>
      <c r="U157" s="4"/>
      <c r="V157" s="4"/>
      <c r="W157" s="4"/>
      <c r="X157" s="4"/>
      <c r="Y157" s="4"/>
      <c r="Z157" s="5"/>
      <c r="AA157" s="5"/>
      <c r="AF157" s="4"/>
      <c r="AG157" s="4"/>
      <c r="AH157" s="4"/>
      <c r="AI157" s="4"/>
      <c r="AJ157" s="4"/>
      <c r="AK157" s="5"/>
      <c r="AL157" s="5"/>
      <c r="AQ157" s="4"/>
    </row>
    <row r="158" spans="1:43" x14ac:dyDescent="0.2">
      <c r="A158" s="1"/>
      <c r="R158" s="4"/>
      <c r="S158" s="4"/>
      <c r="T158" s="4"/>
      <c r="U158" s="4"/>
      <c r="V158" s="4"/>
      <c r="W158" s="4"/>
      <c r="X158" s="4"/>
      <c r="Y158" s="4"/>
      <c r="AF158" s="4"/>
      <c r="AG158" s="4"/>
      <c r="AH158" s="4"/>
      <c r="AI158" s="4"/>
      <c r="AJ158" s="4"/>
      <c r="AQ158" s="4"/>
    </row>
    <row r="159" spans="1:43" x14ac:dyDescent="0.2">
      <c r="A159" s="1"/>
      <c r="R159" s="4"/>
      <c r="S159" s="4"/>
      <c r="T159" s="4"/>
      <c r="U159" s="4"/>
      <c r="V159" s="4"/>
      <c r="W159" s="4"/>
      <c r="X159" s="4"/>
      <c r="Y159" s="4"/>
      <c r="AF159" s="4"/>
      <c r="AG159" s="4"/>
      <c r="AH159" s="4"/>
      <c r="AI159" s="4"/>
      <c r="AJ159" s="4"/>
      <c r="AQ159" s="4"/>
    </row>
    <row r="160" spans="1:43" x14ac:dyDescent="0.2">
      <c r="A160" s="1"/>
      <c r="R160" s="4"/>
      <c r="S160" s="4"/>
      <c r="T160" s="4"/>
      <c r="U160" s="4"/>
      <c r="V160" s="4"/>
      <c r="W160" s="4"/>
      <c r="X160" s="4"/>
      <c r="Y160" s="4"/>
      <c r="AF160" s="4"/>
      <c r="AG160" s="4"/>
      <c r="AH160" s="4"/>
      <c r="AI160" s="4"/>
      <c r="AJ160" s="4"/>
      <c r="AQ160" s="4"/>
    </row>
    <row r="161" spans="1:43" x14ac:dyDescent="0.2">
      <c r="A161" s="1"/>
      <c r="R161" s="4"/>
      <c r="S161" s="4"/>
      <c r="T161" s="4"/>
      <c r="U161" s="4"/>
      <c r="V161" s="4"/>
      <c r="W161" s="4"/>
      <c r="X161" s="4"/>
      <c r="Y161" s="4"/>
      <c r="AF161" s="4"/>
      <c r="AG161" s="4"/>
      <c r="AH161" s="4"/>
      <c r="AI161" s="4"/>
      <c r="AJ161" s="4"/>
      <c r="AQ161" s="4"/>
    </row>
    <row r="162" spans="1:43" x14ac:dyDescent="0.2">
      <c r="A162" s="1"/>
      <c r="R162" s="4"/>
      <c r="S162" s="4"/>
      <c r="T162" s="4"/>
      <c r="U162" s="4"/>
      <c r="V162" s="4"/>
      <c r="W162" s="4"/>
      <c r="X162" s="4"/>
      <c r="Y162" s="4"/>
      <c r="AF162" s="4"/>
      <c r="AG162" s="4"/>
      <c r="AH162" s="4"/>
      <c r="AI162" s="4"/>
      <c r="AJ162" s="4"/>
      <c r="AQ162" s="4"/>
    </row>
    <row r="163" spans="1:43" x14ac:dyDescent="0.2">
      <c r="A163" s="1"/>
      <c r="R163" s="4"/>
      <c r="S163" s="4"/>
      <c r="T163" s="4"/>
      <c r="U163" s="4"/>
      <c r="V163" s="4"/>
      <c r="W163" s="4"/>
      <c r="X163" s="4"/>
      <c r="Y163" s="4"/>
      <c r="AF163" s="4"/>
      <c r="AG163" s="4"/>
      <c r="AH163" s="4"/>
      <c r="AI163" s="4"/>
      <c r="AJ163" s="4"/>
      <c r="AQ163" s="4"/>
    </row>
    <row r="164" spans="1:43" x14ac:dyDescent="0.2">
      <c r="A164" s="1"/>
      <c r="R164" s="4"/>
      <c r="S164" s="4"/>
      <c r="T164" s="4"/>
      <c r="U164" s="4"/>
      <c r="V164" s="4"/>
      <c r="W164" s="4"/>
      <c r="X164" s="4"/>
      <c r="Y164" s="4"/>
      <c r="AF164" s="4"/>
      <c r="AG164" s="4"/>
      <c r="AH164" s="4"/>
      <c r="AI164" s="4"/>
      <c r="AJ164" s="4"/>
      <c r="AQ164" s="4"/>
    </row>
    <row r="165" spans="1:43" x14ac:dyDescent="0.2">
      <c r="A165" s="1"/>
      <c r="R165" s="4"/>
      <c r="S165" s="4"/>
      <c r="T165" s="4"/>
      <c r="U165" s="4"/>
      <c r="V165" s="4"/>
      <c r="W165" s="4"/>
      <c r="X165" s="4"/>
      <c r="Y165" s="4"/>
      <c r="AB165" s="7"/>
      <c r="AC165" s="7"/>
      <c r="AF165" s="4"/>
      <c r="AG165" s="4"/>
      <c r="AH165" s="4"/>
      <c r="AI165" s="4"/>
      <c r="AJ165" s="4"/>
      <c r="AM165" s="7"/>
      <c r="AN165" s="7"/>
      <c r="AQ165" s="4"/>
    </row>
    <row r="166" spans="1:43" x14ac:dyDescent="0.2">
      <c r="A166" s="1"/>
      <c r="R166" s="4"/>
      <c r="S166" s="4"/>
      <c r="T166" s="4"/>
      <c r="U166" s="4"/>
      <c r="V166" s="4"/>
      <c r="W166" s="4"/>
      <c r="X166" s="4"/>
      <c r="Y166" s="4"/>
      <c r="AD166" s="7"/>
      <c r="AE166" s="7"/>
      <c r="AF166" s="4"/>
      <c r="AG166" s="4"/>
      <c r="AH166" s="4"/>
      <c r="AI166" s="4"/>
      <c r="AJ166" s="4"/>
      <c r="AO166" s="7"/>
      <c r="AP166" s="7"/>
      <c r="AQ166" s="4"/>
    </row>
    <row r="167" spans="1:43" x14ac:dyDescent="0.2">
      <c r="A167" s="1"/>
      <c r="R167" s="4"/>
      <c r="S167" s="4"/>
      <c r="T167" s="4"/>
      <c r="U167" s="4"/>
      <c r="V167" s="4"/>
      <c r="W167" s="4"/>
      <c r="X167" s="4"/>
      <c r="Y167" s="4"/>
      <c r="AF167" s="4"/>
      <c r="AG167" s="4"/>
      <c r="AH167" s="4"/>
      <c r="AI167" s="4"/>
      <c r="AJ167" s="4"/>
      <c r="AQ167" s="4"/>
    </row>
    <row r="168" spans="1:43" x14ac:dyDescent="0.2">
      <c r="A168" s="1"/>
      <c r="R168" s="4"/>
      <c r="S168" s="4"/>
      <c r="T168" s="4"/>
      <c r="U168" s="4"/>
      <c r="V168" s="4"/>
      <c r="W168" s="4"/>
      <c r="X168" s="4"/>
      <c r="Y168" s="4"/>
      <c r="AF168" s="4"/>
      <c r="AG168" s="4"/>
      <c r="AH168" s="4"/>
      <c r="AI168" s="4"/>
      <c r="AJ168" s="4"/>
      <c r="AQ168" s="4"/>
    </row>
    <row r="169" spans="1:43" x14ac:dyDescent="0.2">
      <c r="A169" s="1"/>
      <c r="R169" s="4"/>
      <c r="S169" s="4"/>
      <c r="T169" s="4"/>
      <c r="U169" s="4"/>
      <c r="V169" s="4"/>
      <c r="W169" s="4"/>
      <c r="X169" s="4"/>
      <c r="Y169" s="4"/>
      <c r="Z169" s="5"/>
      <c r="AA169" s="5"/>
      <c r="AF169" s="4"/>
      <c r="AG169" s="4"/>
      <c r="AH169" s="4"/>
      <c r="AI169" s="4"/>
      <c r="AJ169" s="4"/>
      <c r="AK169" s="5"/>
      <c r="AL169" s="5"/>
      <c r="AQ169" s="4"/>
    </row>
    <row r="170" spans="1:43" x14ac:dyDescent="0.2">
      <c r="A170" s="1"/>
      <c r="R170" s="4"/>
      <c r="S170" s="4"/>
      <c r="T170" s="4"/>
      <c r="U170" s="4"/>
      <c r="V170" s="4"/>
      <c r="W170" s="4"/>
      <c r="X170" s="4"/>
      <c r="Y170" s="4"/>
      <c r="AF170" s="4"/>
      <c r="AG170" s="4"/>
      <c r="AH170" s="4"/>
      <c r="AI170" s="4"/>
      <c r="AJ170" s="4"/>
      <c r="AQ170" s="4"/>
    </row>
    <row r="171" spans="1:43" x14ac:dyDescent="0.2">
      <c r="A171" s="1"/>
      <c r="R171" s="4"/>
      <c r="S171" s="4"/>
      <c r="T171" s="4"/>
      <c r="U171" s="4"/>
      <c r="V171" s="4"/>
      <c r="W171" s="4"/>
      <c r="X171" s="4"/>
      <c r="Y171" s="4"/>
      <c r="AF171" s="4"/>
      <c r="AG171" s="4"/>
      <c r="AH171" s="4"/>
      <c r="AI171" s="4"/>
      <c r="AJ171" s="4"/>
      <c r="AQ171" s="4"/>
    </row>
    <row r="172" spans="1:43" x14ac:dyDescent="0.2">
      <c r="A172" s="1"/>
      <c r="R172" s="4"/>
      <c r="S172" s="4"/>
      <c r="T172" s="4"/>
      <c r="U172" s="4"/>
      <c r="V172" s="4"/>
      <c r="W172" s="4"/>
      <c r="X172" s="4"/>
      <c r="Y172" s="4"/>
      <c r="AF172" s="4"/>
      <c r="AG172" s="4"/>
      <c r="AH172" s="4"/>
      <c r="AI172" s="4"/>
      <c r="AJ172" s="4"/>
      <c r="AQ172" s="4"/>
    </row>
    <row r="173" spans="1:43" x14ac:dyDescent="0.2">
      <c r="A173" s="1"/>
      <c r="R173" s="4"/>
      <c r="S173" s="4"/>
      <c r="T173" s="4"/>
      <c r="U173" s="4"/>
      <c r="V173" s="4"/>
      <c r="W173" s="4"/>
      <c r="X173" s="4"/>
      <c r="Y173" s="4"/>
      <c r="AF173" s="4"/>
      <c r="AG173" s="4"/>
      <c r="AH173" s="4"/>
      <c r="AI173" s="4"/>
      <c r="AJ173" s="4"/>
      <c r="AQ173" s="4"/>
    </row>
    <row r="174" spans="1:43" x14ac:dyDescent="0.2">
      <c r="A174" s="1"/>
      <c r="R174" s="4"/>
      <c r="S174" s="4"/>
      <c r="T174" s="4"/>
      <c r="U174" s="4"/>
      <c r="V174" s="4"/>
      <c r="W174" s="4"/>
      <c r="X174" s="4"/>
      <c r="Y174" s="4"/>
      <c r="AF174" s="4"/>
      <c r="AG174" s="4"/>
      <c r="AH174" s="4"/>
      <c r="AI174" s="4"/>
      <c r="AJ174" s="4"/>
      <c r="AQ174" s="4"/>
    </row>
    <row r="175" spans="1:43" x14ac:dyDescent="0.2">
      <c r="A175" s="1"/>
      <c r="R175" s="4"/>
      <c r="S175" s="4"/>
      <c r="T175" s="4"/>
      <c r="U175" s="4"/>
      <c r="V175" s="4"/>
      <c r="W175" s="4"/>
      <c r="X175" s="4"/>
      <c r="Y175" s="4"/>
      <c r="AF175" s="4"/>
      <c r="AG175" s="4"/>
      <c r="AH175" s="4"/>
      <c r="AI175" s="4"/>
      <c r="AJ175" s="4"/>
      <c r="AQ175" s="4"/>
    </row>
    <row r="176" spans="1:43" x14ac:dyDescent="0.2">
      <c r="A176" s="1"/>
      <c r="R176" s="4"/>
      <c r="S176" s="4"/>
      <c r="T176" s="4"/>
      <c r="U176" s="4"/>
      <c r="V176" s="4"/>
      <c r="W176" s="4"/>
      <c r="X176" s="4"/>
      <c r="Y176" s="4"/>
      <c r="AF176" s="4"/>
      <c r="AG176" s="4"/>
      <c r="AH176" s="4"/>
      <c r="AI176" s="4"/>
      <c r="AJ176" s="4"/>
      <c r="AQ176" s="4"/>
    </row>
    <row r="177" spans="1:43" x14ac:dyDescent="0.2">
      <c r="A177" s="1"/>
      <c r="R177" s="4"/>
      <c r="S177" s="4"/>
      <c r="T177" s="4"/>
      <c r="U177" s="4"/>
      <c r="V177" s="4"/>
      <c r="W177" s="4"/>
      <c r="X177" s="4"/>
      <c r="Y177" s="4"/>
      <c r="AF177" s="4"/>
      <c r="AG177" s="4"/>
      <c r="AH177" s="4"/>
      <c r="AI177" s="4"/>
      <c r="AJ177" s="4"/>
      <c r="AQ177" s="4"/>
    </row>
    <row r="178" spans="1:43" x14ac:dyDescent="0.2">
      <c r="A178" s="1"/>
      <c r="R178" s="4"/>
      <c r="S178" s="4"/>
      <c r="T178" s="4"/>
      <c r="U178" s="4"/>
      <c r="V178" s="4"/>
      <c r="W178" s="4"/>
      <c r="X178" s="4"/>
      <c r="Y178" s="4"/>
      <c r="AF178" s="4"/>
      <c r="AG178" s="4"/>
      <c r="AH178" s="4"/>
      <c r="AI178" s="4"/>
      <c r="AJ178" s="4"/>
      <c r="AQ178" s="4"/>
    </row>
    <row r="179" spans="1:43" x14ac:dyDescent="0.2">
      <c r="A179" s="1"/>
      <c r="R179" s="4"/>
      <c r="S179" s="4"/>
      <c r="T179" s="4"/>
      <c r="U179" s="4"/>
      <c r="V179" s="4"/>
      <c r="W179" s="4"/>
      <c r="X179" s="4"/>
      <c r="Y179" s="4"/>
      <c r="AF179" s="4"/>
      <c r="AG179" s="4"/>
      <c r="AH179" s="4"/>
      <c r="AI179" s="4"/>
      <c r="AJ179" s="4"/>
      <c r="AQ179" s="4"/>
    </row>
    <row r="180" spans="1:43" x14ac:dyDescent="0.2">
      <c r="A180" s="1"/>
      <c r="R180" s="4"/>
      <c r="S180" s="4"/>
      <c r="T180" s="4"/>
      <c r="U180" s="4"/>
      <c r="V180" s="4"/>
      <c r="W180" s="4"/>
      <c r="X180" s="4"/>
      <c r="Y180" s="4"/>
      <c r="AF180" s="4"/>
      <c r="AG180" s="4"/>
      <c r="AH180" s="4"/>
      <c r="AI180" s="4"/>
      <c r="AJ180" s="4"/>
      <c r="AQ180" s="4"/>
    </row>
    <row r="181" spans="1:43" x14ac:dyDescent="0.2">
      <c r="A181" s="1"/>
      <c r="R181" s="4"/>
      <c r="S181" s="4"/>
      <c r="T181" s="4"/>
      <c r="U181" s="4"/>
      <c r="V181" s="4"/>
      <c r="W181" s="4"/>
      <c r="X181" s="4"/>
      <c r="Y181" s="4"/>
      <c r="AF181" s="4"/>
      <c r="AG181" s="4"/>
      <c r="AH181" s="4"/>
      <c r="AI181" s="4"/>
      <c r="AJ181" s="4"/>
      <c r="AQ181" s="4"/>
    </row>
    <row r="182" spans="1:43" x14ac:dyDescent="0.2">
      <c r="A182" s="1"/>
      <c r="R182" s="4"/>
      <c r="S182" s="4"/>
      <c r="T182" s="4"/>
      <c r="U182" s="4"/>
      <c r="V182" s="4"/>
      <c r="W182" s="4"/>
      <c r="X182" s="4"/>
      <c r="Y182" s="4"/>
      <c r="AF182" s="4"/>
      <c r="AG182" s="4"/>
      <c r="AH182" s="4"/>
      <c r="AI182" s="4"/>
      <c r="AJ182" s="4"/>
      <c r="AQ182" s="4"/>
    </row>
    <row r="183" spans="1:43" x14ac:dyDescent="0.2">
      <c r="A183" s="1"/>
      <c r="R183" s="4"/>
      <c r="S183" s="4"/>
      <c r="T183" s="4"/>
      <c r="U183" s="4"/>
      <c r="V183" s="4"/>
      <c r="W183" s="4"/>
      <c r="X183" s="4"/>
      <c r="Y183" s="4"/>
      <c r="AF183" s="4"/>
      <c r="AG183" s="4"/>
      <c r="AH183" s="4"/>
      <c r="AI183" s="4"/>
      <c r="AJ183" s="4"/>
      <c r="AQ183" s="4"/>
    </row>
    <row r="184" spans="1:43" x14ac:dyDescent="0.2">
      <c r="A184" s="1"/>
      <c r="R184" s="4"/>
      <c r="S184" s="4"/>
      <c r="T184" s="4"/>
      <c r="U184" s="4"/>
      <c r="V184" s="4"/>
      <c r="W184" s="4"/>
      <c r="X184" s="4"/>
      <c r="Y184" s="4"/>
      <c r="AF184" s="4"/>
      <c r="AG184" s="4"/>
      <c r="AH184" s="4"/>
      <c r="AI184" s="4"/>
      <c r="AJ184" s="4"/>
      <c r="AQ184" s="4"/>
    </row>
    <row r="185" spans="1:43" x14ac:dyDescent="0.2">
      <c r="A185" s="1"/>
      <c r="R185" s="4"/>
      <c r="S185" s="4"/>
      <c r="T185" s="4"/>
      <c r="U185" s="4"/>
      <c r="V185" s="4"/>
      <c r="W185" s="4"/>
      <c r="X185" s="4"/>
      <c r="Y185" s="4"/>
      <c r="Z185" s="5"/>
      <c r="AA185" s="5"/>
      <c r="AF185" s="4"/>
      <c r="AG185" s="4"/>
      <c r="AH185" s="4"/>
      <c r="AI185" s="4"/>
      <c r="AJ185" s="4"/>
      <c r="AK185" s="5"/>
      <c r="AL185" s="5"/>
      <c r="AQ185" s="4"/>
    </row>
    <row r="186" spans="1:43" x14ac:dyDescent="0.2">
      <c r="A186" s="1"/>
      <c r="R186" s="4"/>
      <c r="S186" s="4"/>
      <c r="T186" s="4"/>
      <c r="U186" s="4"/>
      <c r="V186" s="4"/>
      <c r="W186" s="4"/>
      <c r="X186" s="4"/>
      <c r="Y186" s="4"/>
      <c r="AF186" s="4"/>
      <c r="AG186" s="4"/>
      <c r="AH186" s="4"/>
      <c r="AI186" s="4"/>
      <c r="AJ186" s="4"/>
      <c r="AQ186" s="4"/>
    </row>
    <row r="187" spans="1:43" x14ac:dyDescent="0.2">
      <c r="A187" s="1"/>
      <c r="R187" s="4"/>
      <c r="S187" s="4"/>
      <c r="T187" s="4"/>
      <c r="U187" s="4"/>
      <c r="V187" s="4"/>
      <c r="W187" s="4"/>
      <c r="X187" s="4"/>
      <c r="Y187" s="4"/>
      <c r="AF187" s="4"/>
      <c r="AG187" s="4"/>
      <c r="AH187" s="4"/>
      <c r="AI187" s="4"/>
      <c r="AJ187" s="4"/>
      <c r="AQ187" s="4"/>
    </row>
    <row r="188" spans="1:43" x14ac:dyDescent="0.2">
      <c r="A188" s="1"/>
      <c r="R188" s="4"/>
      <c r="S188" s="4"/>
      <c r="T188" s="4"/>
      <c r="U188" s="4"/>
      <c r="V188" s="4"/>
      <c r="W188" s="4"/>
      <c r="X188" s="4"/>
      <c r="Y188" s="4"/>
      <c r="AF188" s="4"/>
      <c r="AG188" s="4"/>
      <c r="AH188" s="4"/>
      <c r="AI188" s="4"/>
      <c r="AJ188" s="4"/>
      <c r="AQ188" s="4"/>
    </row>
    <row r="189" spans="1:43" x14ac:dyDescent="0.2">
      <c r="A189" s="1"/>
      <c r="R189" s="4"/>
      <c r="S189" s="4"/>
      <c r="T189" s="4"/>
      <c r="U189" s="4"/>
      <c r="V189" s="4"/>
      <c r="W189" s="4"/>
      <c r="X189" s="4"/>
      <c r="Y189" s="4"/>
      <c r="AF189" s="4"/>
      <c r="AG189" s="4"/>
      <c r="AH189" s="4"/>
      <c r="AI189" s="4"/>
      <c r="AJ189" s="4"/>
      <c r="AQ189" s="4"/>
    </row>
    <row r="190" spans="1:43" x14ac:dyDescent="0.2">
      <c r="A190" s="1"/>
      <c r="R190" s="4"/>
      <c r="S190" s="4"/>
      <c r="T190" s="4"/>
      <c r="U190" s="4"/>
      <c r="V190" s="4"/>
      <c r="W190" s="4"/>
      <c r="X190" s="4"/>
      <c r="Y190" s="4"/>
      <c r="AF190" s="4"/>
      <c r="AG190" s="4"/>
      <c r="AH190" s="4"/>
      <c r="AI190" s="4"/>
      <c r="AJ190" s="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export</vt:lpstr>
      <vt:lpstr>notes</vt:lpstr>
      <vt:lpstr>QAQC w IDs</vt:lpstr>
      <vt:lpstr>QAQC</vt:lpstr>
      <vt:lpstr>method checks</vt:lpstr>
      <vt:lpstr>rework 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2020-12-18T20:38:12Z</dcterms:modified>
</cp:coreProperties>
</file>