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RawData/Lachat FIA/2022/"/>
    </mc:Choice>
  </mc:AlternateContent>
  <xr:revisionPtr revIDLastSave="0" documentId="13_ncr:1_{C17EE1AA-1F40-C143-BF76-D0ADFB46D27F}" xr6:coauthVersionLast="47" xr6:coauthVersionMax="47" xr10:uidLastSave="{00000000-0000-0000-0000-000000000000}"/>
  <bookViews>
    <workbookView xWindow="360" yWindow="540" windowWidth="28800" windowHeight="16240" xr2:uid="{00000000-000D-0000-FFFF-FFFF00000000}"/>
  </bookViews>
  <sheets>
    <sheet name="data for export" sheetId="120" r:id="rId1"/>
    <sheet name="QAQC" sheetId="93" r:id="rId2"/>
    <sheet name="Old style MDL" sheetId="80" r:id="rId3"/>
    <sheet name="New style MDL" sheetId="1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11" i="119" l="1"/>
  <c r="AH111" i="119"/>
  <c r="Y111" i="119"/>
  <c r="Y39" i="93"/>
  <c r="AH39" i="93"/>
  <c r="AQ39" i="93"/>
  <c r="V5" i="93"/>
  <c r="Y2" i="93"/>
  <c r="AH2" i="93"/>
  <c r="AQ2" i="93"/>
  <c r="Y3" i="93"/>
  <c r="AH3" i="93"/>
  <c r="AQ3" i="93"/>
  <c r="AQ80" i="119" l="1"/>
  <c r="AH80" i="119"/>
  <c r="Y80" i="119"/>
  <c r="AQ79" i="119"/>
  <c r="AH79" i="119"/>
  <c r="Y79" i="119"/>
  <c r="AQ78" i="119"/>
  <c r="AH78" i="119"/>
  <c r="Y78" i="119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Q77" i="119" l="1"/>
  <c r="AH77" i="119"/>
  <c r="Y77" i="119"/>
  <c r="AQ76" i="119"/>
  <c r="AH76" i="119"/>
  <c r="Y76" i="119"/>
  <c r="AQ75" i="119"/>
  <c r="AH75" i="119"/>
  <c r="Y75" i="119"/>
  <c r="V123" i="93"/>
  <c r="V38" i="93"/>
  <c r="AY95" i="119" l="1"/>
  <c r="AY94" i="119"/>
  <c r="AQ93" i="119"/>
  <c r="AQ114" i="119" s="1"/>
  <c r="AH93" i="119"/>
  <c r="AH114" i="119" s="1"/>
  <c r="Y93" i="119"/>
  <c r="Y114" i="119" s="1"/>
  <c r="AQ74" i="119"/>
  <c r="AH74" i="119"/>
  <c r="Y74" i="119"/>
  <c r="AQ73" i="119"/>
  <c r="AH73" i="119"/>
  <c r="Y73" i="119"/>
  <c r="AQ72" i="119"/>
  <c r="AH72" i="119"/>
  <c r="Y72" i="119"/>
  <c r="Y68" i="119"/>
  <c r="Y67" i="119"/>
  <c r="Y66" i="119"/>
  <c r="Y65" i="119"/>
  <c r="Y64" i="119"/>
  <c r="Y63" i="119"/>
  <c r="Y62" i="119"/>
  <c r="Y61" i="119"/>
  <c r="Y60" i="119"/>
  <c r="Y59" i="119"/>
  <c r="Y58" i="119"/>
  <c r="Y57" i="119"/>
  <c r="Y95" i="119" s="1"/>
  <c r="Y116" i="119" s="1"/>
  <c r="AQ56" i="119"/>
  <c r="AH56" i="119"/>
  <c r="AQ55" i="119"/>
  <c r="AH55" i="119"/>
  <c r="AQ54" i="119"/>
  <c r="AH54" i="119"/>
  <c r="AQ29" i="119"/>
  <c r="AH29" i="119"/>
  <c r="AQ28" i="119"/>
  <c r="AH28" i="119"/>
  <c r="AQ27" i="119"/>
  <c r="AH27" i="119"/>
  <c r="AQ112" i="119"/>
  <c r="AQ113" i="119" l="1"/>
  <c r="Y115" i="119"/>
  <c r="AQ95" i="119"/>
  <c r="AQ116" i="119" s="1"/>
  <c r="AH94" i="119"/>
  <c r="AQ94" i="119"/>
  <c r="Y112" i="119"/>
  <c r="AH112" i="119"/>
  <c r="Y113" i="119"/>
  <c r="AH95" i="119"/>
  <c r="Y94" i="119"/>
  <c r="Y96" i="119" s="1"/>
  <c r="AH113" i="119"/>
  <c r="Y108" i="119" l="1"/>
  <c r="Y109" i="119" s="1"/>
  <c r="AQ115" i="119"/>
  <c r="AQ117" i="119" s="1"/>
  <c r="AQ99" i="119"/>
  <c r="AQ104" i="119" s="1"/>
  <c r="AQ98" i="119"/>
  <c r="AQ103" i="119" s="1"/>
  <c r="AQ101" i="119"/>
  <c r="AQ106" i="119" s="1"/>
  <c r="AQ100" i="119"/>
  <c r="AQ105" i="119" s="1"/>
  <c r="AH101" i="119"/>
  <c r="AH106" i="119" s="1"/>
  <c r="AH98" i="119"/>
  <c r="AH103" i="119" s="1"/>
  <c r="AH99" i="119"/>
  <c r="AH104" i="119" s="1"/>
  <c r="AH100" i="119"/>
  <c r="AH105" i="119" s="1"/>
  <c r="Y101" i="119"/>
  <c r="Y106" i="119" s="1"/>
  <c r="Y99" i="119"/>
  <c r="Y104" i="119" s="1"/>
  <c r="Y117" i="119"/>
  <c r="Y98" i="119"/>
  <c r="Y103" i="119" s="1"/>
  <c r="Y100" i="119"/>
  <c r="Y105" i="119" s="1"/>
  <c r="AH116" i="119"/>
  <c r="AH115" i="119"/>
  <c r="AH117" i="119" s="1"/>
  <c r="AH96" i="119"/>
  <c r="AH108" i="119"/>
  <c r="AH109" i="119" s="1"/>
  <c r="AQ96" i="119"/>
  <c r="AQ108" i="119"/>
  <c r="AQ109" i="119" s="1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7" i="93"/>
  <c r="AQ38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R55" i="93" s="1"/>
  <c r="AS55" i="93" s="1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V68" i="93" s="1"/>
  <c r="AW68" i="93" s="1"/>
  <c r="AQ69" i="93"/>
  <c r="AR69" i="93" s="1"/>
  <c r="AS69" i="93" s="1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R83" i="93" s="1"/>
  <c r="AS83" i="93" s="1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R97" i="93" s="1"/>
  <c r="AS97" i="93" s="1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T109" i="93" s="1"/>
  <c r="AU109" i="93" s="1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R136" i="93" s="1"/>
  <c r="AS136" i="93" s="1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V149" i="93" s="1"/>
  <c r="AQ150" i="93"/>
  <c r="AR150" i="93" s="1"/>
  <c r="AS150" i="93" s="1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R164" i="93" s="1"/>
  <c r="AS164" i="93" s="1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Q177" i="93"/>
  <c r="AV177" i="93" s="1"/>
  <c r="AW177" i="93" s="1"/>
  <c r="AQ178" i="93"/>
  <c r="AR178" i="93" s="1"/>
  <c r="AS178" i="93" s="1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M135" i="93"/>
  <c r="AN135" i="93" s="1"/>
  <c r="AI136" i="93"/>
  <c r="AJ136" i="93" s="1"/>
  <c r="AK148" i="93"/>
  <c r="AL148" i="93" s="1"/>
  <c r="AI150" i="93"/>
  <c r="AJ150" i="93" s="1"/>
  <c r="AM163" i="93"/>
  <c r="AN163" i="93" s="1"/>
  <c r="AI164" i="93"/>
  <c r="AJ164" i="93" s="1"/>
  <c r="AI178" i="93"/>
  <c r="AJ178" i="93" s="1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Z136" i="93" s="1"/>
  <c r="AA136" i="93" s="1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AB148" i="93" s="1"/>
  <c r="AC148" i="93" s="1"/>
  <c r="Y149" i="93"/>
  <c r="Y150" i="93"/>
  <c r="Z150" i="93" s="1"/>
  <c r="AA150" i="93" s="1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Z164" i="93" s="1"/>
  <c r="AA164" i="93" s="1"/>
  <c r="Y165" i="93"/>
  <c r="Y166" i="93"/>
  <c r="Y167" i="93"/>
  <c r="Y168" i="93"/>
  <c r="Y169" i="93"/>
  <c r="Y170" i="93"/>
  <c r="Y171" i="93"/>
  <c r="Y172" i="93"/>
  <c r="Y173" i="93"/>
  <c r="Y174" i="93"/>
  <c r="Y175" i="93"/>
  <c r="Y176" i="93"/>
  <c r="Y177" i="93"/>
  <c r="AD177" i="93" s="1"/>
  <c r="Y178" i="93"/>
  <c r="Z178" i="93" s="1"/>
  <c r="AA178" i="93" s="1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41" i="93"/>
  <c r="Y42" i="93"/>
  <c r="Y43" i="93"/>
  <c r="AD163" i="93" l="1"/>
  <c r="AE163" i="93" s="1"/>
  <c r="AD135" i="93"/>
  <c r="AE135" i="93" s="1"/>
  <c r="AB134" i="93"/>
  <c r="AC134" i="93" s="1"/>
  <c r="AV110" i="93"/>
  <c r="AW110" i="93" s="1"/>
  <c r="AV54" i="93"/>
  <c r="AW54" i="93" s="1"/>
  <c r="AT53" i="93"/>
  <c r="AU53" i="93" s="1"/>
  <c r="AB162" i="93"/>
  <c r="AC162" i="93" s="1"/>
  <c r="AK162" i="93"/>
  <c r="AL162" i="93" s="1"/>
  <c r="AT148" i="93"/>
  <c r="AU148" i="93" s="1"/>
  <c r="AT134" i="93"/>
  <c r="AU134" i="93" s="1"/>
  <c r="AE177" i="93"/>
  <c r="AM177" i="93"/>
  <c r="AN177" i="93" s="1"/>
  <c r="AV163" i="93"/>
  <c r="AW163" i="93" s="1"/>
  <c r="AW149" i="93"/>
  <c r="AT67" i="93"/>
  <c r="AU67" i="93" s="1"/>
  <c r="AB176" i="93"/>
  <c r="AC176" i="93" s="1"/>
  <c r="AK176" i="93"/>
  <c r="AL176" i="93" s="1"/>
  <c r="AT162" i="93"/>
  <c r="AU162" i="93" s="1"/>
  <c r="AV82" i="93"/>
  <c r="AW82" i="93" s="1"/>
  <c r="AT81" i="93"/>
  <c r="AU81" i="93" s="1"/>
  <c r="AD110" i="93"/>
  <c r="AE110" i="93" s="1"/>
  <c r="AK134" i="93"/>
  <c r="AL134" i="93" s="1"/>
  <c r="AM110" i="93"/>
  <c r="AN110" i="93" s="1"/>
  <c r="AU176" i="93"/>
  <c r="AT176" i="93"/>
  <c r="AV96" i="93"/>
  <c r="AW96" i="93" s="1"/>
  <c r="AD149" i="93"/>
  <c r="AE149" i="93" s="1"/>
  <c r="AM149" i="93"/>
  <c r="AN149" i="93" s="1"/>
  <c r="AV135" i="93"/>
  <c r="AW135" i="93" s="1"/>
  <c r="AT95" i="93"/>
  <c r="AU95" i="93" s="1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7" i="93"/>
  <c r="AH38" i="93"/>
  <c r="AK53" i="93"/>
  <c r="AL53" i="93" s="1"/>
  <c r="AI55" i="93"/>
  <c r="AJ55" i="93" s="1"/>
  <c r="AM68" i="93"/>
  <c r="AN68" i="93" s="1"/>
  <c r="AI69" i="93"/>
  <c r="AJ69" i="93" s="1"/>
  <c r="AM82" i="93"/>
  <c r="AN82" i="93" s="1"/>
  <c r="AI83" i="93"/>
  <c r="AJ83" i="93" s="1"/>
  <c r="AK95" i="93"/>
  <c r="AL95" i="93" s="1"/>
  <c r="AI97" i="93"/>
  <c r="AJ97" i="93" s="1"/>
  <c r="AK109" i="93"/>
  <c r="AL109" i="93" s="1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7" i="93"/>
  <c r="Y38" i="93"/>
  <c r="Y40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Z55" i="93" s="1"/>
  <c r="AA55" i="93" s="1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Z69" i="93" s="1"/>
  <c r="AA69" i="93" s="1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Z83" i="93" s="1"/>
  <c r="AA83" i="93" s="1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Z97" i="93" s="1"/>
  <c r="AA97" i="93" s="1"/>
  <c r="Y98" i="93"/>
  <c r="Y99" i="93"/>
  <c r="Y100" i="93"/>
  <c r="Y101" i="93"/>
  <c r="Y102" i="93"/>
  <c r="Y103" i="93"/>
  <c r="AB109" i="93" s="1"/>
  <c r="AC109" i="93" s="1"/>
  <c r="Y104" i="93"/>
  <c r="Y105" i="93"/>
  <c r="Y106" i="93"/>
  <c r="AB95" i="93" l="1"/>
  <c r="AC95" i="93" s="1"/>
  <c r="AM54" i="93"/>
  <c r="AN54" i="93" s="1"/>
  <c r="AD54" i="93"/>
  <c r="AE54" i="93" s="1"/>
  <c r="AK67" i="93"/>
  <c r="AL67" i="93" s="1"/>
  <c r="AK81" i="93"/>
  <c r="AL81" i="93" s="1"/>
  <c r="AM96" i="93"/>
  <c r="AN96" i="93" s="1"/>
  <c r="AD68" i="93"/>
  <c r="AE68" i="93" s="1"/>
  <c r="AD82" i="93"/>
  <c r="AE82" i="93" s="1"/>
  <c r="AB53" i="93"/>
  <c r="AC53" i="93" s="1"/>
  <c r="AB67" i="93"/>
  <c r="AC67" i="93" s="1"/>
  <c r="AB81" i="93"/>
  <c r="AC81" i="93" s="1"/>
  <c r="AD96" i="93"/>
  <c r="AE96" i="93" s="1"/>
  <c r="AQ4" i="93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<sst xmlns="http://schemas.openxmlformats.org/spreadsheetml/2006/main" count="2545" uniqueCount="248">
  <si>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</si>
  <si>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</si>
  <si>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</si>
  <si>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</si>
  <si>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</si>
  <si>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</si>
  <si>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</si>
  <si>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</si>
  <si>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</si>
  <si>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</si>
  <si>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</si>
  <si>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</si>
  <si>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</si>
  <si>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</si>
  <si>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</si>
  <si>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</si>
  <si>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</si>
  <si>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</si>
  <si>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</si>
  <si>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</si>
  <si>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</si>
  <si>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</si>
  <si>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</si>
  <si>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</si>
  <si>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</si>
  <si>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</si>
  <si>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</si>
  <si>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</si>
  <si>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</si>
  <si>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</si>
  <si>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</si>
  <si>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</si>
  <si>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</si>
  <si>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</si>
  <si>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</si>
  <si>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</si>
  <si>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</si>
  <si>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</si>
  <si>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</si>
  <si>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</si>
  <si>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</si>
  <si>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</si>
  <si>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</si>
  <si>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</si>
  <si>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</si>
  <si>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</si>
  <si>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</si>
  <si>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</si>
  <si>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</si>
  <si>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</si>
  <si>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</si>
  <si>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</si>
  <si>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</si>
  <si>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</si>
  <si>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</si>
  <si>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</si>
  <si>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</si>
  <si>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</si>
  <si>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</si>
  <si>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</si>
  <si>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</si>
  <si>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</si>
  <si>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</si>
  <si>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</si>
  <si>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</si>
  <si>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</si>
  <si>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</si>
  <si>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</si>
  <si>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</si>
  <si>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</si>
  <si>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</si>
  <si>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</si>
  <si>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</si>
  <si>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</si>
  <si>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</si>
  <si>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</si>
  <si>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</si>
  <si>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</si>
  <si>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</si>
  <si>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</si>
  <si>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</si>
  <si>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</si>
  <si>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</si>
  <si>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</si>
  <si>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</si>
  <si>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</si>
  <si>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</si>
  <si>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</si>
  <si>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</si>
  <si>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</si>
  <si>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</si>
  <si>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</si>
  <si>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</si>
  <si>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</si>
  <si>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</si>
  <si>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</si>
  <si>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</si>
  <si>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</si>
  <si>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</si>
  <si>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</si>
  <si>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</si>
  <si>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</si>
  <si>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</si>
  <si>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</si>
  <si>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</si>
  <si>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</si>
  <si>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</si>
  <si>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</si>
  <si>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</si>
  <si>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</si>
  <si>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</si>
  <si>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OM_1-27-2021_10-59-09AM.OMN</t>
  </si>
  <si>
    <t>DUP</t>
  </si>
  <si>
    <t>SPK</t>
  </si>
  <si>
    <t>Cal 2000</t>
  </si>
  <si>
    <t>S7</t>
  </si>
  <si>
    <t>OM_6-16-2021_11-10-05AM.OMN</t>
  </si>
  <si>
    <t>chk 2000</t>
  </si>
  <si>
    <t>S8</t>
  </si>
  <si>
    <t>OM_9-8-2022_11-13-48AM edit1.omn</t>
  </si>
  <si>
    <t>chk 2.5</t>
  </si>
  <si>
    <t>phenolate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</si>
  <si>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</si>
  <si>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</si>
  <si>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</si>
  <si>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</si>
  <si>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</si>
  <si>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</si>
  <si>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</si>
  <si>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</si>
  <si>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</si>
  <si>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</si>
  <si>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</si>
  <si>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</si>
  <si>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</si>
  <si>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</si>
  <si>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</si>
  <si>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</si>
  <si>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</si>
  <si>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</si>
  <si>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</si>
  <si>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OM_2-15-2022_03-54-18PM.OMN</t>
  </si>
  <si>
    <t>OM_2-17-2022_10-56-00AM.OMN</t>
  </si>
  <si>
    <t>OM_2-18-2022_11-06-19AM edit2.omn</t>
  </si>
  <si>
    <t>OM_8-10-2022_11-57-30AM.OMN</t>
  </si>
  <si>
    <t>OM_9-21-2022_11-42-10AM edit1.omn</t>
  </si>
  <si>
    <t>oor</t>
  </si>
  <si>
    <t>dye</t>
  </si>
  <si>
    <t>S1</t>
  </si>
  <si>
    <t>OM_10-5-2022_10-15-54AM.OMN</t>
  </si>
  <si>
    <t>OM_11-9-2022_10-11-08AM edit1.omn</t>
  </si>
  <si>
    <t>OM_11-9-2022_11-40-05AM edit1.omn</t>
  </si>
  <si>
    <t>f50 24oct 6.2</t>
  </si>
  <si>
    <t>f50 03oct 6.2</t>
  </si>
  <si>
    <t>f50 17oct weir</t>
  </si>
  <si>
    <t>f50 17oct 3.8</t>
  </si>
  <si>
    <t>f50 03oct 1.6</t>
  </si>
  <si>
    <t>b50 01aug 6.0</t>
  </si>
  <si>
    <t>f50 11oct 8.0</t>
  </si>
  <si>
    <t>b50 11oct 3.0</t>
  </si>
  <si>
    <t>f50 03oct 0.1</t>
  </si>
  <si>
    <t>f50 11oct 5.0</t>
  </si>
  <si>
    <t>f50 25sep 8.0</t>
  </si>
  <si>
    <t>fcr 01aug 3.8</t>
  </si>
  <si>
    <t>f50 25sep 6.2</t>
  </si>
  <si>
    <t>f50 19sep 5.0</t>
  </si>
  <si>
    <t>c 14oct tct</t>
  </si>
  <si>
    <t>f50 19sep 3.8</t>
  </si>
  <si>
    <t>f50 13sep 1.6</t>
  </si>
  <si>
    <t>ccr 14oct 0.1</t>
  </si>
  <si>
    <t>f50 24oct 8.0</t>
  </si>
  <si>
    <t>b50 19sep 6.0</t>
  </si>
  <si>
    <t>f50 24oct 1.6</t>
  </si>
  <si>
    <t>f50 19sep 9.0</t>
  </si>
  <si>
    <t>f50 03oct 8.0</t>
  </si>
  <si>
    <t>ccr 14oct 1.5</t>
  </si>
  <si>
    <t>f50 25sep weir</t>
  </si>
  <si>
    <t>f50 26sep 3.8</t>
  </si>
  <si>
    <t>f50 13sep 6.2</t>
  </si>
  <si>
    <t>b50 19sep 7.0</t>
  </si>
  <si>
    <t>f100 13sep weir</t>
  </si>
  <si>
    <t>b50 19sep 0.1</t>
  </si>
  <si>
    <t>f50 19sep 1.6</t>
  </si>
  <si>
    <t>f200 26sep wet</t>
  </si>
  <si>
    <t>c50 29sep 9.0</t>
  </si>
  <si>
    <t>c50 29sep 6.0</t>
  </si>
  <si>
    <t>f50 03oct 9.0</t>
  </si>
  <si>
    <t>f50 11oct 0.1</t>
  </si>
  <si>
    <t>b50 11oct 0.1</t>
  </si>
  <si>
    <t>f50 24oct 3.8</t>
  </si>
  <si>
    <t>f50 13sep 3.8</t>
  </si>
  <si>
    <t>f50 19sep 0.1</t>
  </si>
  <si>
    <t>f50 17oct 0.1</t>
  </si>
  <si>
    <t>b50 24oct 0.1</t>
  </si>
  <si>
    <t>b50 11oct 7.0</t>
  </si>
  <si>
    <t>f50 17oct 1.6</t>
  </si>
  <si>
    <t>f50 13sep 9.0</t>
  </si>
  <si>
    <t>f50 26sep 5.0</t>
  </si>
  <si>
    <t>f50 13sep 8.0</t>
  </si>
  <si>
    <t>b50 05sep 0.1</t>
  </si>
  <si>
    <t>f50 26sep 1.6</t>
  </si>
  <si>
    <t>f50 26sep 9.0</t>
  </si>
  <si>
    <t>b50 24oct 7.0</t>
  </si>
  <si>
    <t>f50 11oct 3.8</t>
  </si>
  <si>
    <t>f50 11oct 1.6</t>
  </si>
  <si>
    <t>f50 19sep 6.2</t>
  </si>
  <si>
    <t>c?? 29sep smb</t>
  </si>
  <si>
    <t>b50 11oct 6.0</t>
  </si>
  <si>
    <t>f50 11oct 6.2</t>
  </si>
  <si>
    <t>f 03oct weir</t>
  </si>
  <si>
    <t>b50 01aug 3.0</t>
  </si>
  <si>
    <t>f50 17oct 6.2</t>
  </si>
  <si>
    <t>b50 19sep 3.0</t>
  </si>
  <si>
    <t>ccr 14oct ccs</t>
  </si>
  <si>
    <t>c50 29sep 0.1</t>
  </si>
  <si>
    <t>f50 17oct 9.0</t>
  </si>
  <si>
    <t>ccr 14oct smb</t>
  </si>
  <si>
    <t>c50 29sep 21.0</t>
  </si>
  <si>
    <t>b50 01aug 8.0</t>
  </si>
  <si>
    <t>f50 19sep 8.0</t>
  </si>
  <si>
    <t>b50 24oct 6.0</t>
  </si>
  <si>
    <t>b50 24oct 3.0</t>
  </si>
  <si>
    <t>f50 17oct 5.0</t>
  </si>
  <si>
    <t>ccr 14oct 9.0</t>
  </si>
  <si>
    <t>f50 24oct 0.1</t>
  </si>
  <si>
    <t>f50 03oct 5.0</t>
  </si>
  <si>
    <t>f50 18aug 5.0</t>
  </si>
  <si>
    <t>f50 13sep 0.1</t>
  </si>
  <si>
    <t>f50 24oct 9.0</t>
  </si>
  <si>
    <t>f50 26sep 0.1</t>
  </si>
  <si>
    <t>f50 17oct 8.0</t>
  </si>
  <si>
    <t>c50 29sep 15.0</t>
  </si>
  <si>
    <t>f50 13sep 5.0</t>
  </si>
  <si>
    <t>c50 29sep 1.5</t>
  </si>
  <si>
    <t>f50 24oct 5.0</t>
  </si>
  <si>
    <t>f50 05sep 5.0</t>
  </si>
  <si>
    <t>f50 11oct 9.0</t>
  </si>
  <si>
    <t>f50 03oct 3.8</t>
  </si>
  <si>
    <t>f50 17oct wet</t>
  </si>
  <si>
    <t>ID corrected</t>
  </si>
  <si>
    <t>ccr 14oct 6.0</t>
  </si>
  <si>
    <t>ccr 14oct 15.0</t>
  </si>
  <si>
    <t xml:space="preserve">          rolling MDL</t>
  </si>
  <si>
    <t xml:space="preserve">          rolling LOQ</t>
  </si>
  <si>
    <t>NH4-N concentration in ug/L</t>
  </si>
  <si>
    <t>PO4-P concentration in ug/L</t>
  </si>
  <si>
    <t>NO3-N + NO2-N concentration in ug/L</t>
  </si>
  <si>
    <t>Note: Using MDL's from the new style MDL tab in this csv to QAQC  2022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</si>
</sst>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1" fillId="0" borderId="0" xfId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4" fontId="1" fillId="0" borderId="0" xfId="1" applyNumberFormat="1" applyAlignment="1">
      <alignment vertical="center"/>
    </xf>
    <xf numFmtId="165" fontId="1" fillId="0" borderId="0" xfId="1" applyNumberFormat="1" applyAlignment="1">
      <alignment vertical="center"/>
    </xf>
    <xf numFmtId="0" fontId="5" fillId="0" borderId="0" xfId="1" applyFont="1" applyAlignment="1">
      <alignment vertical="center"/>
    </xf>
    <xf numFmtId="164" fontId="3" fillId="0" borderId="0" xfId="2" applyNumberFormat="1" applyFont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vertical="center"/>
    </xf>
    <xf numFmtId="164" fontId="1" fillId="0" borderId="0" xfId="1" applyNumberForma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5" fillId="0" borderId="0" xfId="1" applyNumberFormat="1" applyFont="1"/>
    <xf numFmtId="11" fontId="0" fillId="0" borderId="0" xfId="0" applyNumberFormat="1"/>
    <xf numFmtId="0" fontId="0" fillId="2" borderId="0" xfId="0" applyFill="1" applyAlignment="1">
      <alignment wrapText="1"/>
    </xf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MDL'!$AY$18:$AY$93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'New style MDL'!$Y$18:$Y$93</c:f>
              <c:numCache>
                <c:formatCode>General</c:formatCode>
                <c:ptCount val="76"/>
                <c:pt idx="39" formatCode="0.0">
                  <c:v>12.6</c:v>
                </c:pt>
                <c:pt idx="40" formatCode="0.0">
                  <c:v>12.6</c:v>
                </c:pt>
                <c:pt idx="41" formatCode="0.0">
                  <c:v>12.2</c:v>
                </c:pt>
                <c:pt idx="42" formatCode="0.0">
                  <c:v>11.6</c:v>
                </c:pt>
                <c:pt idx="43" formatCode="0.0">
                  <c:v>12.7</c:v>
                </c:pt>
                <c:pt idx="44" formatCode="0.0">
                  <c:v>14.6</c:v>
                </c:pt>
                <c:pt idx="45" formatCode="0.0">
                  <c:v>11.9</c:v>
                </c:pt>
                <c:pt idx="46" formatCode="0.0">
                  <c:v>14.6</c:v>
                </c:pt>
                <c:pt idx="47" formatCode="0.0">
                  <c:v>13</c:v>
                </c:pt>
                <c:pt idx="48" formatCode="0.0">
                  <c:v>12.7</c:v>
                </c:pt>
                <c:pt idx="49" formatCode="0.0">
                  <c:v>10.9</c:v>
                </c:pt>
                <c:pt idx="50" formatCode="0.0">
                  <c:v>9.61</c:v>
                </c:pt>
                <c:pt idx="51">
                  <c:v>15.7</c:v>
                </c:pt>
                <c:pt idx="52">
                  <c:v>13.1</c:v>
                </c:pt>
                <c:pt idx="53">
                  <c:v>13.9</c:v>
                </c:pt>
                <c:pt idx="54" formatCode="0.0">
                  <c:v>15.8</c:v>
                </c:pt>
                <c:pt idx="55" formatCode="0.0">
                  <c:v>13.9</c:v>
                </c:pt>
                <c:pt idx="56" formatCode="0.0">
                  <c:v>16.3</c:v>
                </c:pt>
                <c:pt idx="57" formatCode="0.0">
                  <c:v>15.8</c:v>
                </c:pt>
                <c:pt idx="58" formatCode="0.0">
                  <c:v>16.7</c:v>
                </c:pt>
                <c:pt idx="59" formatCode="0.0">
                  <c:v>15.2</c:v>
                </c:pt>
                <c:pt idx="60" formatCode="0.0">
                  <c:v>13.7</c:v>
                </c:pt>
                <c:pt idx="61" formatCode="0.0">
                  <c:v>13.5</c:v>
                </c:pt>
                <c:pt idx="62" formatCode="0.0">
                  <c:v>12.5</c:v>
                </c:pt>
                <c:pt idx="63">
                  <c:v>14.8</c:v>
                </c:pt>
                <c:pt idx="64">
                  <c:v>13</c:v>
                </c:pt>
                <c:pt idx="65">
                  <c:v>12.5</c:v>
                </c:pt>
                <c:pt idx="75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41BD-97A4-6BE540D18FC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MDL'!$Y$98,'New style MDL'!$Y$98)</c:f>
              <c:numCache>
                <c:formatCode>#,##0.00</c:formatCode>
                <c:ptCount val="2"/>
                <c:pt idx="0">
                  <c:v>16.95628549189604</c:v>
                </c:pt>
                <c:pt idx="1">
                  <c:v>16.95628549189604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C-41BD-97A4-6BE540D18FC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MDL'!$Y$100,'New style MDL'!$Y$100)</c:f>
              <c:numCache>
                <c:formatCode>#,##0.00</c:formatCode>
                <c:ptCount val="2"/>
                <c:pt idx="0">
                  <c:v>18.667576385992206</c:v>
                </c:pt>
                <c:pt idx="1">
                  <c:v>18.667576385992206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C-41BD-97A4-6BE540D18FC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MDL'!$Y$99,'New style MDL'!$Y$99)</c:f>
              <c:numCache>
                <c:formatCode>#,##0.00</c:formatCode>
                <c:ptCount val="2"/>
                <c:pt idx="0">
                  <c:v>10.111121915511369</c:v>
                </c:pt>
                <c:pt idx="1">
                  <c:v>10.111121915511369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C-41BD-97A4-6BE540D18FC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MDL'!$Y$101,'New style MDL'!$Y$101)</c:f>
              <c:numCache>
                <c:formatCode>#,##0.00</c:formatCode>
                <c:ptCount val="2"/>
                <c:pt idx="0">
                  <c:v>8.3998310214152028</c:v>
                </c:pt>
                <c:pt idx="1">
                  <c:v>8.3998310214152028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C-41BD-97A4-6BE540D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MDL'!$AY$18:$AY$93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'New style MDL'!$AH$18:$AH$93</c:f>
              <c:numCache>
                <c:formatCode>General</c:formatCode>
                <c:ptCount val="76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20.9</c:v>
                </c:pt>
                <c:pt idx="9" formatCode="0.0">
                  <c:v>21</c:v>
                </c:pt>
                <c:pt idx="10" formatCode="0.0">
                  <c:v>20.5</c:v>
                </c:pt>
                <c:pt idx="11" formatCode="0.0">
                  <c:v>20</c:v>
                </c:pt>
                <c:pt idx="12" formatCode="0.0">
                  <c:v>19.100000000000001</c:v>
                </c:pt>
                <c:pt idx="13" formatCode="0.0">
                  <c:v>19.7</c:v>
                </c:pt>
                <c:pt idx="14" formatCode="0.0">
                  <c:v>19.600000000000001</c:v>
                </c:pt>
                <c:pt idx="15" formatCode="0.0">
                  <c:v>19.100000000000001</c:v>
                </c:pt>
                <c:pt idx="16" formatCode="0.0">
                  <c:v>19</c:v>
                </c:pt>
                <c:pt idx="17">
                  <c:v>18.3</c:v>
                </c:pt>
                <c:pt idx="18">
                  <c:v>18.399999999999999</c:v>
                </c:pt>
                <c:pt idx="19">
                  <c:v>18.5</c:v>
                </c:pt>
                <c:pt idx="20">
                  <c:v>18.5</c:v>
                </c:pt>
                <c:pt idx="21">
                  <c:v>21.1</c:v>
                </c:pt>
                <c:pt idx="22">
                  <c:v>20.9</c:v>
                </c:pt>
                <c:pt idx="23">
                  <c:v>20.8</c:v>
                </c:pt>
                <c:pt idx="24">
                  <c:v>19.2</c:v>
                </c:pt>
                <c:pt idx="25">
                  <c:v>18.600000000000001</c:v>
                </c:pt>
                <c:pt idx="26">
                  <c:v>19.600000000000001</c:v>
                </c:pt>
                <c:pt idx="27">
                  <c:v>19.2</c:v>
                </c:pt>
                <c:pt idx="28">
                  <c:v>18.100000000000001</c:v>
                </c:pt>
                <c:pt idx="29">
                  <c:v>18.8</c:v>
                </c:pt>
                <c:pt idx="30">
                  <c:v>22.3</c:v>
                </c:pt>
                <c:pt idx="31">
                  <c:v>23</c:v>
                </c:pt>
                <c:pt idx="32">
                  <c:v>22.6</c:v>
                </c:pt>
                <c:pt idx="33">
                  <c:v>18.7</c:v>
                </c:pt>
                <c:pt idx="34">
                  <c:v>18.5</c:v>
                </c:pt>
                <c:pt idx="35">
                  <c:v>18.8</c:v>
                </c:pt>
                <c:pt idx="36" formatCode="0.0">
                  <c:v>19.3</c:v>
                </c:pt>
                <c:pt idx="37" formatCode="0.0">
                  <c:v>20.2</c:v>
                </c:pt>
                <c:pt idx="38" formatCode="0.0">
                  <c:v>20.100000000000001</c:v>
                </c:pt>
                <c:pt idx="51">
                  <c:v>21.1</c:v>
                </c:pt>
                <c:pt idx="52">
                  <c:v>20.9</c:v>
                </c:pt>
                <c:pt idx="53">
                  <c:v>20.9</c:v>
                </c:pt>
                <c:pt idx="54" formatCode="0.0">
                  <c:v>18.8</c:v>
                </c:pt>
                <c:pt idx="55" formatCode="0.0">
                  <c:v>18.8</c:v>
                </c:pt>
                <c:pt idx="56" formatCode="0.0">
                  <c:v>18.5</c:v>
                </c:pt>
                <c:pt idx="57" formatCode="0.0">
                  <c:v>21</c:v>
                </c:pt>
                <c:pt idx="58" formatCode="0.0">
                  <c:v>21.4</c:v>
                </c:pt>
                <c:pt idx="59" formatCode="0.0">
                  <c:v>20.5</c:v>
                </c:pt>
                <c:pt idx="60" formatCode="0.0">
                  <c:v>21.2</c:v>
                </c:pt>
                <c:pt idx="61" formatCode="0.0">
                  <c:v>21.1</c:v>
                </c:pt>
                <c:pt idx="62" formatCode="0.0">
                  <c:v>20.399999999999999</c:v>
                </c:pt>
                <c:pt idx="63">
                  <c:v>20.2</c:v>
                </c:pt>
                <c:pt idx="64">
                  <c:v>19.5</c:v>
                </c:pt>
                <c:pt idx="65">
                  <c:v>18.899999999999999</c:v>
                </c:pt>
                <c:pt idx="75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A5A-973D-C332E0E2DE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MDL'!$AH$98,'New style MDL'!$AH$98)</c:f>
              <c:numCache>
                <c:formatCode>#,##0.00</c:formatCode>
                <c:ptCount val="2"/>
                <c:pt idx="0">
                  <c:v>22.189196585233699</c:v>
                </c:pt>
                <c:pt idx="1">
                  <c:v>22.189196585233699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A5A-973D-C332E0E2DE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MDL'!$AH$100,'New style MDL'!$AH$100)</c:f>
              <c:numCache>
                <c:formatCode>#,##0.00</c:formatCode>
                <c:ptCount val="2"/>
                <c:pt idx="0">
                  <c:v>23.366202285257955</c:v>
                </c:pt>
                <c:pt idx="1">
                  <c:v>23.366202285257955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F-4A5A-973D-C332E0E2DE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MDL'!$AH$99,'New style MDL'!$AH$99)</c:f>
              <c:numCache>
                <c:formatCode>#,##0.00</c:formatCode>
                <c:ptCount val="2"/>
                <c:pt idx="0">
                  <c:v>17.481173785136679</c:v>
                </c:pt>
                <c:pt idx="1">
                  <c:v>17.481173785136679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F-4A5A-973D-C332E0E2DE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MDL'!$AH$101,'New style MDL'!$AH$101)</c:f>
              <c:numCache>
                <c:formatCode>#,##0.00</c:formatCode>
                <c:ptCount val="2"/>
                <c:pt idx="0">
                  <c:v>16.304168085112423</c:v>
                </c:pt>
                <c:pt idx="1">
                  <c:v>16.304168085112423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F-4A5A-973D-C332E0E2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MDL'!$AY$18:$AY$93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'New style MDL'!$AQ$18:$AQ$93</c:f>
              <c:numCache>
                <c:formatCode>General</c:formatCode>
                <c:ptCount val="76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>
                  <c:v>18.600000000000001</c:v>
                </c:pt>
                <c:pt idx="7">
                  <c:v>18.5</c:v>
                </c:pt>
                <c:pt idx="8">
                  <c:v>19.100000000000001</c:v>
                </c:pt>
                <c:pt idx="9" formatCode="0.0">
                  <c:v>21.7</c:v>
                </c:pt>
                <c:pt idx="10" formatCode="0.0">
                  <c:v>19.3</c:v>
                </c:pt>
                <c:pt idx="11" formatCode="0.0">
                  <c:v>19</c:v>
                </c:pt>
                <c:pt idx="12" formatCode="0.0">
                  <c:v>20</c:v>
                </c:pt>
                <c:pt idx="13" formatCode="0.0">
                  <c:v>20.8</c:v>
                </c:pt>
                <c:pt idx="14" formatCode="0.0">
                  <c:v>20.3</c:v>
                </c:pt>
                <c:pt idx="15" formatCode="0.0">
                  <c:v>15.9</c:v>
                </c:pt>
                <c:pt idx="16" formatCode="0.0">
                  <c:v>16.8</c:v>
                </c:pt>
                <c:pt idx="17">
                  <c:v>17.8</c:v>
                </c:pt>
                <c:pt idx="18">
                  <c:v>16.7</c:v>
                </c:pt>
                <c:pt idx="19">
                  <c:v>19.8</c:v>
                </c:pt>
                <c:pt idx="20">
                  <c:v>17.600000000000001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20.100000000000001</c:v>
                </c:pt>
                <c:pt idx="24">
                  <c:v>20.5</c:v>
                </c:pt>
                <c:pt idx="25">
                  <c:v>19.2</c:v>
                </c:pt>
                <c:pt idx="26">
                  <c:v>19.899999999999999</c:v>
                </c:pt>
                <c:pt idx="27">
                  <c:v>17.899999999999999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20.6</c:v>
                </c:pt>
                <c:pt idx="31">
                  <c:v>22.3</c:v>
                </c:pt>
                <c:pt idx="32">
                  <c:v>22.2</c:v>
                </c:pt>
                <c:pt idx="33">
                  <c:v>20.6</c:v>
                </c:pt>
                <c:pt idx="34">
                  <c:v>20</c:v>
                </c:pt>
                <c:pt idx="35">
                  <c:v>19.600000000000001</c:v>
                </c:pt>
                <c:pt idx="36" formatCode="0.0">
                  <c:v>17.5</c:v>
                </c:pt>
                <c:pt idx="37" formatCode="0.0">
                  <c:v>18.5</c:v>
                </c:pt>
                <c:pt idx="38" formatCode="0.0">
                  <c:v>20.2</c:v>
                </c:pt>
                <c:pt idx="51">
                  <c:v>18.7</c:v>
                </c:pt>
                <c:pt idx="52">
                  <c:v>18.5</c:v>
                </c:pt>
                <c:pt idx="53">
                  <c:v>18.3</c:v>
                </c:pt>
                <c:pt idx="54" formatCode="0.0">
                  <c:v>20.5</c:v>
                </c:pt>
                <c:pt idx="55" formatCode="0.0">
                  <c:v>19.8</c:v>
                </c:pt>
                <c:pt idx="56" formatCode="0.0">
                  <c:v>20</c:v>
                </c:pt>
                <c:pt idx="57" formatCode="0.0">
                  <c:v>19.899999999999999</c:v>
                </c:pt>
                <c:pt idx="58" formatCode="0.0">
                  <c:v>20.5</c:v>
                </c:pt>
                <c:pt idx="59" formatCode="0.0">
                  <c:v>20.6</c:v>
                </c:pt>
                <c:pt idx="60" formatCode="0.0">
                  <c:v>18.7</c:v>
                </c:pt>
                <c:pt idx="61" formatCode="0.0">
                  <c:v>19.3</c:v>
                </c:pt>
                <c:pt idx="62" formatCode="0.0">
                  <c:v>18.8</c:v>
                </c:pt>
                <c:pt idx="63">
                  <c:v>20.100000000000001</c:v>
                </c:pt>
                <c:pt idx="64">
                  <c:v>19.5</c:v>
                </c:pt>
                <c:pt idx="65">
                  <c:v>20</c:v>
                </c:pt>
                <c:pt idx="75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C02-A02E-732A33FAC87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MDL'!$AQ$98,'New style MDL'!$AQ$98)</c:f>
              <c:numCache>
                <c:formatCode>#,##0.00</c:formatCode>
                <c:ptCount val="2"/>
                <c:pt idx="0">
                  <c:v>21.887835515474013</c:v>
                </c:pt>
                <c:pt idx="1">
                  <c:v>21.887835515474013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6-4C02-A02E-732A33FAC87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MDL'!$AQ$100,'New style MDL'!$AQ$100)</c:f>
              <c:numCache>
                <c:formatCode>#,##0.00</c:formatCode>
                <c:ptCount val="2"/>
                <c:pt idx="0">
                  <c:v>23.199345865803611</c:v>
                </c:pt>
                <c:pt idx="1">
                  <c:v>23.199345865803611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6-4C02-A02E-732A33FAC87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MDL'!$AQ$99,'New style MDL'!$AQ$99)</c:f>
              <c:numCache>
                <c:formatCode>#,##0.00</c:formatCode>
                <c:ptCount val="2"/>
                <c:pt idx="0">
                  <c:v>16.641794114155626</c:v>
                </c:pt>
                <c:pt idx="1">
                  <c:v>16.641794114155626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6-4C02-A02E-732A33FAC87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MDL'!$AQ$101,'New style MDL'!$AQ$101)</c:f>
              <c:numCache>
                <c:formatCode>#,##0.00</c:formatCode>
                <c:ptCount val="2"/>
                <c:pt idx="0">
                  <c:v>15.330283763826028</c:v>
                </c:pt>
                <c:pt idx="1">
                  <c:v>15.330283763826028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16-4C02-A02E-732A33F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1E576-0928-4F01-AC23-D4BB564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B95E7-5C23-4610-981D-CD009BF2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A5CF-A72B-43FB-B110-F3F28B6D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9B7A-E84B-4CB2-858C-AC214ED836BE}">
  <dimension ref="A1:G92"/>
  <sheetViews>
    <sheetView tabSelected="1" topLeftCell="C1" zoomScale="220" workbookViewId="0">
      <selection activeCell="F5" sqref="F5"/>
    </sheetView>
  </sheetViews>
  <sheetFormatPr baseColWidth="10" defaultColWidth="8.83203125" defaultRowHeight="15"/>
  <cols>
    <col min="1" max="1" width="23.33203125" customWidth="1"/>
  </cols>
  <sheetData>
    <row r="1" spans="1:7" s="2" customFormat="1" ht="144">
      <c r="A1" s="2" t="s">
        <v>2</v>
      </c>
      <c r="B1" s="2" t="s">
        <v>244</v>
      </c>
      <c r="C1" s="2" t="s">
        <v>245</v>
      </c>
      <c r="D1" s="2" t="s">
        <v>246</v>
      </c>
      <c r="G1" s="24" t="s">
        <v>247</v>
      </c>
    </row>
    <row r="2" spans="1:7">
      <c r="A2" t="s">
        <v>242</v>
      </c>
      <c r="B2" s="20">
        <v>4.2416566469468835</v>
      </c>
      <c r="C2" s="20">
        <v>2.8233893102987251</v>
      </c>
      <c r="D2" s="20">
        <v>3.1460376983649376</v>
      </c>
    </row>
    <row r="3" spans="1:7">
      <c r="A3" t="s">
        <v>243</v>
      </c>
      <c r="B3" s="20">
        <v>17.112908940961674</v>
      </c>
      <c r="C3" s="20">
        <v>11.770057000242556</v>
      </c>
      <c r="D3" s="20">
        <v>13.115103503295973</v>
      </c>
    </row>
    <row r="4" spans="1:7">
      <c r="A4" t="s">
        <v>210</v>
      </c>
      <c r="B4" s="20">
        <v>20.100000000000001</v>
      </c>
      <c r="C4" s="20">
        <v>10.9</v>
      </c>
      <c r="D4" s="20">
        <v>7.71</v>
      </c>
    </row>
    <row r="5" spans="1:7">
      <c r="A5" t="s">
        <v>157</v>
      </c>
      <c r="B5">
        <v>861</v>
      </c>
      <c r="C5" s="20">
        <v>8.61</v>
      </c>
      <c r="D5" s="20">
        <v>6.09</v>
      </c>
    </row>
    <row r="6" spans="1:7">
      <c r="A6" t="s">
        <v>218</v>
      </c>
      <c r="B6">
        <v>1760</v>
      </c>
      <c r="C6" s="20">
        <v>13.2</v>
      </c>
      <c r="D6" s="20">
        <v>4.6500000000000004</v>
      </c>
    </row>
    <row r="7" spans="1:7">
      <c r="A7" t="s">
        <v>199</v>
      </c>
      <c r="B7" s="20">
        <v>36.200000000000003</v>
      </c>
      <c r="C7" s="20">
        <v>4.6500000000000004</v>
      </c>
      <c r="D7" s="20">
        <v>5.09</v>
      </c>
    </row>
    <row r="8" spans="1:7">
      <c r="A8" t="s">
        <v>188</v>
      </c>
      <c r="B8">
        <v>205</v>
      </c>
      <c r="C8" s="20">
        <v>3.39</v>
      </c>
      <c r="D8" s="20">
        <v>14.3</v>
      </c>
    </row>
    <row r="9" spans="1:7">
      <c r="A9" t="s">
        <v>159</v>
      </c>
      <c r="B9">
        <v>182</v>
      </c>
      <c r="C9" s="20">
        <v>4.5</v>
      </c>
      <c r="D9" s="20">
        <v>13.6</v>
      </c>
    </row>
    <row r="10" spans="1:7">
      <c r="A10" t="s">
        <v>207</v>
      </c>
      <c r="B10">
        <v>581</v>
      </c>
      <c r="C10" s="20">
        <v>9.1999999999999993</v>
      </c>
      <c r="D10" s="20">
        <v>9.33</v>
      </c>
    </row>
    <row r="11" spans="1:7">
      <c r="A11" t="s">
        <v>194</v>
      </c>
      <c r="B11">
        <v>1510</v>
      </c>
      <c r="C11" s="20">
        <v>70.7</v>
      </c>
      <c r="D11" s="20">
        <v>20.6</v>
      </c>
    </row>
    <row r="12" spans="1:7">
      <c r="A12" t="s">
        <v>181</v>
      </c>
      <c r="B12" s="20">
        <v>5.57</v>
      </c>
      <c r="C12" s="20">
        <v>3.93</v>
      </c>
      <c r="D12" s="20">
        <v>-8.2400000000000001E-2</v>
      </c>
    </row>
    <row r="13" spans="1:7">
      <c r="A13" t="s">
        <v>212</v>
      </c>
      <c r="B13" s="20">
        <v>41.1</v>
      </c>
      <c r="C13" s="20">
        <v>3.13</v>
      </c>
      <c r="D13" s="20">
        <v>2.39</v>
      </c>
    </row>
    <row r="14" spans="1:7">
      <c r="A14" t="s">
        <v>171</v>
      </c>
      <c r="B14">
        <v>1700</v>
      </c>
      <c r="C14" s="20">
        <v>54.8</v>
      </c>
      <c r="D14" s="20">
        <v>9.7799999999999994</v>
      </c>
    </row>
    <row r="15" spans="1:7">
      <c r="A15" t="s">
        <v>179</v>
      </c>
      <c r="B15">
        <v>3160</v>
      </c>
      <c r="C15" s="20">
        <v>19.5</v>
      </c>
      <c r="D15" s="20">
        <v>8.69</v>
      </c>
    </row>
    <row r="16" spans="1:7">
      <c r="A16" t="s">
        <v>193</v>
      </c>
      <c r="B16">
        <v>301</v>
      </c>
      <c r="C16" s="20">
        <v>5.59</v>
      </c>
      <c r="D16" s="20">
        <v>12.7</v>
      </c>
    </row>
    <row r="17" spans="1:4">
      <c r="A17" t="s">
        <v>221</v>
      </c>
      <c r="B17">
        <v>304</v>
      </c>
      <c r="C17" s="20">
        <v>5.76</v>
      </c>
      <c r="D17" s="20">
        <v>11.3</v>
      </c>
    </row>
    <row r="18" spans="1:4">
      <c r="A18" t="s">
        <v>220</v>
      </c>
      <c r="B18">
        <v>326</v>
      </c>
      <c r="C18" s="20">
        <v>6.14</v>
      </c>
      <c r="D18" s="20">
        <v>12</v>
      </c>
    </row>
    <row r="19" spans="1:4">
      <c r="A19" t="s">
        <v>202</v>
      </c>
      <c r="B19">
        <v>397</v>
      </c>
      <c r="C19" s="20">
        <v>8.41</v>
      </c>
      <c r="D19" s="20">
        <v>10.8</v>
      </c>
    </row>
    <row r="20" spans="1:4">
      <c r="A20" t="s">
        <v>166</v>
      </c>
      <c r="B20" s="20">
        <v>10.5</v>
      </c>
      <c r="C20" s="20">
        <v>8.08</v>
      </c>
      <c r="D20">
        <v>939</v>
      </c>
    </row>
    <row r="21" spans="1:4">
      <c r="A21" t="s">
        <v>206</v>
      </c>
      <c r="B21" s="20">
        <v>6.86</v>
      </c>
      <c r="C21" s="20">
        <v>3.1</v>
      </c>
      <c r="D21" s="20">
        <v>8.2899999999999991</v>
      </c>
    </row>
    <row r="22" spans="1:4">
      <c r="A22" t="s">
        <v>214</v>
      </c>
      <c r="B22" s="20">
        <v>2.83</v>
      </c>
      <c r="C22" s="20">
        <v>1.24</v>
      </c>
      <c r="D22" s="20">
        <v>1.29</v>
      </c>
    </row>
    <row r="23" spans="1:4">
      <c r="A23" t="s">
        <v>233</v>
      </c>
      <c r="B23" s="20">
        <v>4.96</v>
      </c>
      <c r="C23" s="20">
        <v>1.54</v>
      </c>
      <c r="D23" s="20">
        <v>0.33</v>
      </c>
    </row>
    <row r="24" spans="1:4">
      <c r="A24" t="s">
        <v>231</v>
      </c>
      <c r="B24" s="20">
        <v>11.3</v>
      </c>
      <c r="C24" s="20">
        <v>1.75</v>
      </c>
      <c r="D24" s="20">
        <v>82.6</v>
      </c>
    </row>
    <row r="25" spans="1:4">
      <c r="A25" t="s">
        <v>217</v>
      </c>
      <c r="B25">
        <v>216</v>
      </c>
      <c r="C25" s="20">
        <v>2.87</v>
      </c>
      <c r="D25" s="20">
        <v>46.1</v>
      </c>
    </row>
    <row r="26" spans="1:4">
      <c r="A26" t="s">
        <v>185</v>
      </c>
      <c r="B26" s="20">
        <v>3.47</v>
      </c>
      <c r="C26" s="20">
        <v>0.73399999999999999</v>
      </c>
      <c r="D26" s="20">
        <v>1.1000000000000001</v>
      </c>
    </row>
    <row r="27" spans="1:4">
      <c r="A27" t="s">
        <v>184</v>
      </c>
      <c r="B27" s="20">
        <v>2.89</v>
      </c>
      <c r="C27" s="20">
        <v>1.22</v>
      </c>
      <c r="D27" s="20">
        <v>19.600000000000001</v>
      </c>
    </row>
    <row r="28" spans="1:4">
      <c r="A28" t="s">
        <v>169</v>
      </c>
      <c r="B28" s="20">
        <v>5.42</v>
      </c>
      <c r="C28" s="20">
        <v>1.89</v>
      </c>
      <c r="D28" s="20">
        <v>0.91300000000000003</v>
      </c>
    </row>
    <row r="29" spans="1:4">
      <c r="A29" t="s">
        <v>175</v>
      </c>
      <c r="B29" s="20">
        <v>7.12</v>
      </c>
      <c r="C29" s="20">
        <v>2.48</v>
      </c>
      <c r="D29" s="20">
        <v>2.0099999999999998</v>
      </c>
    </row>
    <row r="30" spans="1:4">
      <c r="A30" t="s">
        <v>241</v>
      </c>
      <c r="B30" s="20">
        <v>4.6100000000000003</v>
      </c>
      <c r="C30" s="20">
        <v>2.63</v>
      </c>
      <c r="D30">
        <v>112</v>
      </c>
    </row>
    <row r="31" spans="1:4">
      <c r="A31" t="s">
        <v>240</v>
      </c>
      <c r="B31" s="20">
        <v>3.43</v>
      </c>
      <c r="C31" s="20">
        <v>2.4900000000000002</v>
      </c>
      <c r="D31" s="20">
        <v>2.9</v>
      </c>
    </row>
    <row r="32" spans="1:4">
      <c r="A32" t="s">
        <v>223</v>
      </c>
      <c r="B32" s="20">
        <v>5.22</v>
      </c>
      <c r="C32" s="20">
        <v>3.05</v>
      </c>
      <c r="D32" s="20">
        <v>6.58</v>
      </c>
    </row>
    <row r="33" spans="1:4">
      <c r="A33" t="s">
        <v>213</v>
      </c>
      <c r="B33" s="20">
        <v>4.38</v>
      </c>
      <c r="C33" s="20">
        <v>2.84</v>
      </c>
      <c r="D33" s="20">
        <v>8.4500000000000006E-2</v>
      </c>
    </row>
    <row r="34" spans="1:4">
      <c r="A34" t="s">
        <v>216</v>
      </c>
      <c r="B34" s="20">
        <v>4.0999999999999996</v>
      </c>
      <c r="C34" s="20">
        <v>4.95</v>
      </c>
      <c r="D34" s="20">
        <v>0.75</v>
      </c>
    </row>
    <row r="35" spans="1:4">
      <c r="A35" t="s">
        <v>209</v>
      </c>
      <c r="B35" s="20">
        <v>10.3</v>
      </c>
      <c r="C35" s="20">
        <v>15</v>
      </c>
      <c r="D35" s="20">
        <v>17.899999999999999</v>
      </c>
    </row>
    <row r="36" spans="1:4">
      <c r="A36" t="s">
        <v>180</v>
      </c>
      <c r="B36" s="20">
        <v>25.6</v>
      </c>
      <c r="C36" s="20">
        <v>19.600000000000001</v>
      </c>
      <c r="D36" s="20">
        <v>67.8</v>
      </c>
    </row>
    <row r="37" spans="1:4">
      <c r="A37" t="s">
        <v>183</v>
      </c>
      <c r="B37" s="20">
        <v>25.3</v>
      </c>
      <c r="C37" s="20">
        <v>4.82</v>
      </c>
      <c r="D37" s="20">
        <v>8.7200000000000006</v>
      </c>
    </row>
    <row r="38" spans="1:4">
      <c r="A38" t="s">
        <v>160</v>
      </c>
      <c r="B38">
        <v>146</v>
      </c>
      <c r="C38" s="20">
        <v>3.52</v>
      </c>
      <c r="D38" s="20">
        <v>4.2300000000000004</v>
      </c>
    </row>
    <row r="39" spans="1:4">
      <c r="A39" t="s">
        <v>156</v>
      </c>
      <c r="B39">
        <v>142</v>
      </c>
      <c r="C39" s="20">
        <v>2.75</v>
      </c>
      <c r="D39" s="20">
        <v>5.67</v>
      </c>
    </row>
    <row r="40" spans="1:4">
      <c r="A40" t="s">
        <v>237</v>
      </c>
      <c r="B40">
        <v>141</v>
      </c>
      <c r="C40" s="20">
        <v>2.81</v>
      </c>
      <c r="D40" s="20">
        <v>4.63</v>
      </c>
    </row>
    <row r="41" spans="1:4">
      <c r="A41" t="s">
        <v>225</v>
      </c>
      <c r="B41">
        <v>149</v>
      </c>
      <c r="C41" s="20">
        <v>3.2</v>
      </c>
      <c r="D41" s="20">
        <v>4.5</v>
      </c>
    </row>
    <row r="42" spans="1:4">
      <c r="A42" t="s">
        <v>153</v>
      </c>
      <c r="B42">
        <v>1160</v>
      </c>
      <c r="C42" s="20">
        <v>3.11</v>
      </c>
      <c r="D42" s="20">
        <v>3.77</v>
      </c>
    </row>
    <row r="43" spans="1:4">
      <c r="A43" t="s">
        <v>174</v>
      </c>
      <c r="B43">
        <v>1580</v>
      </c>
      <c r="C43" s="20">
        <v>11</v>
      </c>
      <c r="D43" s="20">
        <v>3.92</v>
      </c>
    </row>
    <row r="44" spans="1:4">
      <c r="A44" t="s">
        <v>186</v>
      </c>
      <c r="B44">
        <v>1930</v>
      </c>
      <c r="C44" s="20">
        <v>12.5</v>
      </c>
      <c r="D44" s="20">
        <v>2.85</v>
      </c>
    </row>
    <row r="45" spans="1:4">
      <c r="A45" t="s">
        <v>235</v>
      </c>
      <c r="B45">
        <v>1050</v>
      </c>
      <c r="C45" s="20">
        <v>4.16</v>
      </c>
      <c r="D45" s="20">
        <v>-0.60199999999999998</v>
      </c>
    </row>
    <row r="46" spans="1:4">
      <c r="A46" t="s">
        <v>187</v>
      </c>
      <c r="B46">
        <v>129</v>
      </c>
      <c r="C46" s="20">
        <v>2.64</v>
      </c>
      <c r="D46" s="20">
        <v>9.0299999999999994</v>
      </c>
    </row>
    <row r="47" spans="1:4">
      <c r="A47" t="s">
        <v>204</v>
      </c>
      <c r="B47">
        <v>126</v>
      </c>
      <c r="C47" s="20">
        <v>3.51</v>
      </c>
      <c r="D47" s="20">
        <v>8.23</v>
      </c>
    </row>
    <row r="48" spans="1:4">
      <c r="A48" t="s">
        <v>203</v>
      </c>
      <c r="B48">
        <v>144</v>
      </c>
      <c r="C48" s="20">
        <v>3.26</v>
      </c>
      <c r="D48" s="20">
        <v>7.13</v>
      </c>
    </row>
    <row r="49" spans="1:4">
      <c r="A49" t="s">
        <v>161</v>
      </c>
      <c r="B49">
        <v>202</v>
      </c>
      <c r="C49" s="20">
        <v>3.66</v>
      </c>
      <c r="D49" s="20">
        <v>6.27</v>
      </c>
    </row>
    <row r="50" spans="1:4">
      <c r="A50" t="s">
        <v>208</v>
      </c>
      <c r="B50">
        <v>805</v>
      </c>
      <c r="C50" s="20">
        <v>14.5</v>
      </c>
      <c r="D50" s="20">
        <v>5.72</v>
      </c>
    </row>
    <row r="51" spans="1:4">
      <c r="A51" t="s">
        <v>158</v>
      </c>
      <c r="B51">
        <v>1220</v>
      </c>
      <c r="C51" s="20">
        <v>3.34</v>
      </c>
      <c r="D51" s="20">
        <v>3.75</v>
      </c>
    </row>
    <row r="52" spans="1:4">
      <c r="A52" t="s">
        <v>236</v>
      </c>
      <c r="B52">
        <v>1480</v>
      </c>
      <c r="C52" s="20">
        <v>4.08</v>
      </c>
      <c r="D52" s="20">
        <v>1.33</v>
      </c>
    </row>
    <row r="53" spans="1:4">
      <c r="A53" t="s">
        <v>227</v>
      </c>
      <c r="B53" s="20">
        <v>9.34</v>
      </c>
      <c r="C53" s="20">
        <v>2.87</v>
      </c>
      <c r="D53" s="20">
        <v>3.51</v>
      </c>
    </row>
    <row r="54" spans="1:4">
      <c r="A54" t="s">
        <v>168</v>
      </c>
      <c r="B54" s="20">
        <v>12.9</v>
      </c>
      <c r="C54" s="20">
        <v>4.07</v>
      </c>
      <c r="D54" s="20">
        <v>2.88</v>
      </c>
    </row>
    <row r="55" spans="1:4">
      <c r="A55" t="s">
        <v>190</v>
      </c>
      <c r="B55" s="20">
        <v>9.9600000000000009</v>
      </c>
      <c r="C55" s="20">
        <v>3.99</v>
      </c>
      <c r="D55" s="20">
        <v>-0.82</v>
      </c>
    </row>
    <row r="56" spans="1:4">
      <c r="A56" t="s">
        <v>232</v>
      </c>
      <c r="B56">
        <v>637</v>
      </c>
      <c r="C56" s="20">
        <v>5.89</v>
      </c>
      <c r="D56" s="20">
        <v>2.2000000000000002</v>
      </c>
    </row>
    <row r="57" spans="1:4">
      <c r="A57" t="s">
        <v>178</v>
      </c>
      <c r="B57">
        <v>1230</v>
      </c>
      <c r="C57" s="20">
        <v>4.3099999999999996</v>
      </c>
      <c r="D57" s="20">
        <v>0.73699999999999999</v>
      </c>
    </row>
    <row r="58" spans="1:4">
      <c r="A58" t="s">
        <v>198</v>
      </c>
      <c r="B58">
        <v>1340</v>
      </c>
      <c r="C58" s="20">
        <v>4.58</v>
      </c>
      <c r="D58" s="20">
        <v>2.68</v>
      </c>
    </row>
    <row r="59" spans="1:4">
      <c r="A59" t="s">
        <v>196</v>
      </c>
      <c r="B59">
        <v>1220</v>
      </c>
      <c r="C59" s="20">
        <v>3.4</v>
      </c>
      <c r="D59" s="20">
        <v>1.2</v>
      </c>
    </row>
    <row r="60" spans="1:4">
      <c r="A60" t="s">
        <v>192</v>
      </c>
      <c r="B60" s="20">
        <v>68.400000000000006</v>
      </c>
      <c r="C60" s="20">
        <v>4.8</v>
      </c>
      <c r="D60" s="20">
        <v>13.3</v>
      </c>
    </row>
    <row r="61" spans="1:4">
      <c r="A61" t="s">
        <v>195</v>
      </c>
      <c r="B61" s="20">
        <v>77</v>
      </c>
      <c r="C61" s="20">
        <v>8.15</v>
      </c>
      <c r="D61" s="20">
        <v>17</v>
      </c>
    </row>
    <row r="62" spans="1:4">
      <c r="A62" t="s">
        <v>155</v>
      </c>
      <c r="B62">
        <v>102</v>
      </c>
      <c r="C62" s="20">
        <v>3.04</v>
      </c>
      <c r="D62" s="20">
        <v>11.8</v>
      </c>
    </row>
    <row r="63" spans="1:4">
      <c r="A63" t="s">
        <v>222</v>
      </c>
      <c r="B63">
        <v>181</v>
      </c>
      <c r="C63" s="20">
        <v>4.16</v>
      </c>
      <c r="D63" s="20">
        <v>9.25</v>
      </c>
    </row>
    <row r="64" spans="1:4">
      <c r="A64" t="s">
        <v>211</v>
      </c>
      <c r="B64">
        <v>1030</v>
      </c>
      <c r="C64" s="20">
        <v>4.13</v>
      </c>
      <c r="D64" s="20">
        <v>4.0999999999999996</v>
      </c>
    </row>
    <row r="65" spans="1:4">
      <c r="A65" t="s">
        <v>230</v>
      </c>
      <c r="B65">
        <v>1060</v>
      </c>
      <c r="C65" s="20">
        <v>6.09</v>
      </c>
      <c r="D65" s="20">
        <v>6.49</v>
      </c>
    </row>
    <row r="66" spans="1:4">
      <c r="A66" t="s">
        <v>215</v>
      </c>
      <c r="B66">
        <v>1390</v>
      </c>
      <c r="C66" s="20">
        <v>16.2</v>
      </c>
      <c r="D66" s="20">
        <v>9.92</v>
      </c>
    </row>
    <row r="67" spans="1:4">
      <c r="A67" t="s">
        <v>154</v>
      </c>
      <c r="B67" s="20">
        <v>5.46</v>
      </c>
      <c r="C67" s="20">
        <v>28.8</v>
      </c>
      <c r="D67" s="20">
        <v>1.82</v>
      </c>
    </row>
    <row r="68" spans="1:4">
      <c r="A68" t="s">
        <v>238</v>
      </c>
      <c r="B68" s="20">
        <v>26.7</v>
      </c>
      <c r="C68" s="20">
        <v>4.28</v>
      </c>
      <c r="D68" s="20">
        <v>1.27</v>
      </c>
    </row>
    <row r="69" spans="1:4">
      <c r="A69" t="s">
        <v>226</v>
      </c>
      <c r="B69">
        <v>422</v>
      </c>
      <c r="C69" s="20">
        <v>5.14</v>
      </c>
      <c r="D69" s="20">
        <v>3.76</v>
      </c>
    </row>
    <row r="70" spans="1:4">
      <c r="A70" t="s">
        <v>191</v>
      </c>
      <c r="B70" s="20">
        <v>6.08</v>
      </c>
      <c r="C70" s="20">
        <v>2.15</v>
      </c>
      <c r="D70" s="20">
        <v>1.46</v>
      </c>
    </row>
    <row r="71" spans="1:4">
      <c r="A71" t="s">
        <v>182</v>
      </c>
      <c r="B71" s="20">
        <v>9.01</v>
      </c>
      <c r="C71" s="20">
        <v>3.01</v>
      </c>
      <c r="D71" s="20">
        <v>1.51</v>
      </c>
    </row>
    <row r="72" spans="1:4">
      <c r="A72" t="s">
        <v>167</v>
      </c>
      <c r="B72" s="20">
        <v>17.5</v>
      </c>
      <c r="C72" s="20">
        <v>4.28</v>
      </c>
      <c r="D72" s="20">
        <v>0.186</v>
      </c>
    </row>
    <row r="73" spans="1:4">
      <c r="A73" t="s">
        <v>165</v>
      </c>
      <c r="B73">
        <v>630</v>
      </c>
      <c r="C73" s="20">
        <v>7.65</v>
      </c>
      <c r="D73" s="20">
        <v>0.56999999999999995</v>
      </c>
    </row>
    <row r="74" spans="1:4">
      <c r="A74" t="s">
        <v>205</v>
      </c>
      <c r="B74">
        <v>1190</v>
      </c>
      <c r="C74" s="20">
        <v>8.9600000000000009</v>
      </c>
      <c r="D74" s="20">
        <v>3.89</v>
      </c>
    </row>
    <row r="75" spans="1:4">
      <c r="A75" t="s">
        <v>219</v>
      </c>
      <c r="B75">
        <v>1300</v>
      </c>
      <c r="C75" s="20">
        <v>3.65</v>
      </c>
      <c r="D75" s="20">
        <v>2.21</v>
      </c>
    </row>
    <row r="76" spans="1:4">
      <c r="A76" t="s">
        <v>173</v>
      </c>
      <c r="B76">
        <v>1470</v>
      </c>
      <c r="C76" s="20">
        <v>4.5599999999999996</v>
      </c>
      <c r="D76" s="20">
        <v>2.34</v>
      </c>
    </row>
    <row r="77" spans="1:4">
      <c r="A77" t="s">
        <v>224</v>
      </c>
      <c r="B77">
        <v>178</v>
      </c>
      <c r="C77" s="20">
        <v>3.48</v>
      </c>
      <c r="D77" s="20">
        <v>13.4</v>
      </c>
    </row>
    <row r="78" spans="1:4">
      <c r="A78" t="s">
        <v>172</v>
      </c>
      <c r="B78">
        <v>182</v>
      </c>
      <c r="C78" s="20">
        <v>2.64</v>
      </c>
      <c r="D78" s="20">
        <v>13.5</v>
      </c>
    </row>
    <row r="79" spans="1:4">
      <c r="A79" t="s">
        <v>189</v>
      </c>
      <c r="B79">
        <v>189</v>
      </c>
      <c r="C79" s="20">
        <v>3.38</v>
      </c>
      <c r="D79" s="20">
        <v>14.9</v>
      </c>
    </row>
    <row r="80" spans="1:4">
      <c r="A80" t="s">
        <v>234</v>
      </c>
      <c r="B80">
        <v>205</v>
      </c>
      <c r="C80" s="20">
        <v>2.76</v>
      </c>
      <c r="D80" s="20">
        <v>13.7</v>
      </c>
    </row>
    <row r="81" spans="1:4">
      <c r="A81" t="s">
        <v>152</v>
      </c>
      <c r="B81">
        <v>206</v>
      </c>
      <c r="C81" s="20">
        <v>3.08</v>
      </c>
      <c r="D81" s="20">
        <v>11.6</v>
      </c>
    </row>
    <row r="82" spans="1:4">
      <c r="A82" t="s">
        <v>170</v>
      </c>
      <c r="B82">
        <v>224</v>
      </c>
      <c r="C82" s="20">
        <v>3.28</v>
      </c>
      <c r="D82" s="20">
        <v>13.1</v>
      </c>
    </row>
    <row r="83" spans="1:4">
      <c r="A83" t="s">
        <v>228</v>
      </c>
      <c r="B83">
        <v>220</v>
      </c>
      <c r="C83" s="20">
        <v>3.2</v>
      </c>
      <c r="D83" s="20">
        <v>11.8</v>
      </c>
    </row>
    <row r="84" spans="1:4">
      <c r="A84" t="s">
        <v>164</v>
      </c>
      <c r="B84">
        <v>1460</v>
      </c>
      <c r="C84" s="20">
        <v>11.2</v>
      </c>
      <c r="D84" s="20">
        <v>2.06</v>
      </c>
    </row>
    <row r="85" spans="1:4">
      <c r="A85" t="s">
        <v>162</v>
      </c>
      <c r="B85">
        <v>1420</v>
      </c>
      <c r="C85" s="20">
        <v>12.8</v>
      </c>
      <c r="D85" s="20">
        <v>4.91</v>
      </c>
    </row>
    <row r="86" spans="1:4">
      <c r="A86" t="s">
        <v>176</v>
      </c>
      <c r="B86" s="20">
        <v>8.5</v>
      </c>
      <c r="C86" s="20">
        <v>18.3</v>
      </c>
      <c r="D86" s="20">
        <v>40.200000000000003</v>
      </c>
    </row>
    <row r="87" spans="1:4">
      <c r="A87" t="s">
        <v>229</v>
      </c>
      <c r="B87" s="20">
        <v>6.46</v>
      </c>
      <c r="C87" s="20">
        <v>2.76</v>
      </c>
      <c r="D87" s="20">
        <v>0.28999999999999998</v>
      </c>
    </row>
    <row r="88" spans="1:4">
      <c r="A88" t="s">
        <v>200</v>
      </c>
      <c r="B88" s="20">
        <v>5.25</v>
      </c>
      <c r="C88" s="20">
        <v>4.47</v>
      </c>
      <c r="D88" s="20">
        <v>2.27</v>
      </c>
    </row>
    <row r="89" spans="1:4">
      <c r="A89" t="s">
        <v>177</v>
      </c>
      <c r="B89" s="20">
        <v>16.5</v>
      </c>
      <c r="C89" s="20">
        <v>3.94</v>
      </c>
      <c r="D89" s="20">
        <v>1.72</v>
      </c>
    </row>
    <row r="90" spans="1:4">
      <c r="A90" t="s">
        <v>197</v>
      </c>
      <c r="B90">
        <v>663</v>
      </c>
      <c r="C90" s="20">
        <v>12.9</v>
      </c>
      <c r="D90" s="20">
        <v>2.1800000000000002</v>
      </c>
    </row>
    <row r="91" spans="1:4">
      <c r="A91" t="s">
        <v>201</v>
      </c>
      <c r="B91">
        <v>1480</v>
      </c>
      <c r="C91" s="20">
        <v>3.64</v>
      </c>
      <c r="D91" s="20">
        <v>0.78400000000000003</v>
      </c>
    </row>
    <row r="92" spans="1:4">
      <c r="A92" t="s">
        <v>163</v>
      </c>
      <c r="B92" s="20">
        <v>17.3</v>
      </c>
      <c r="C92" s="20">
        <v>5.15</v>
      </c>
      <c r="D92" s="20">
        <v>3.28</v>
      </c>
    </row>
  </sheetData>
  <sortState xmlns:xlrd2="http://schemas.microsoft.com/office/spreadsheetml/2017/richdata2" ref="A4:D92">
    <sortCondition ref="A4:A9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37"/>
  <sheetViews>
    <sheetView topLeftCell="A2" zoomScale="80" zoomScaleNormal="80" workbookViewId="0">
      <selection activeCell="K49" sqref="K49"/>
    </sheetView>
  </sheetViews>
  <sheetFormatPr baseColWidth="10" defaultColWidth="8.83203125" defaultRowHeight="15"/>
  <cols>
    <col min="1" max="1" width="10.33203125" customWidth="1"/>
    <col min="2" max="2" width="30.6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  <col min="24" max="24" width="9.1640625"/>
    <col min="25" max="25" width="10" bestFit="1" customWidth="1"/>
  </cols>
  <sheetData>
    <row r="1" spans="1:54" s="2" customFormat="1" ht="1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59</v>
      </c>
      <c r="X1" t="s">
        <v>60</v>
      </c>
      <c r="Y1" s="2" t="s">
        <v>42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44</v>
      </c>
      <c r="AG1" s="2" t="s">
        <v>34</v>
      </c>
      <c r="AH1" s="2" t="s">
        <v>41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44</v>
      </c>
      <c r="AP1" s="2" t="s">
        <v>13</v>
      </c>
      <c r="AQ1" s="2" t="s">
        <v>43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>
      <c r="A2" s="1">
        <v>44874</v>
      </c>
      <c r="B2" t="s">
        <v>150</v>
      </c>
      <c r="C2" t="s">
        <v>147</v>
      </c>
      <c r="D2" t="s">
        <v>118</v>
      </c>
      <c r="E2">
        <v>1</v>
      </c>
      <c r="F2">
        <v>1</v>
      </c>
      <c r="G2" t="s">
        <v>61</v>
      </c>
      <c r="H2" t="s">
        <v>62</v>
      </c>
      <c r="I2">
        <v>10.5</v>
      </c>
      <c r="J2">
        <v>292</v>
      </c>
      <c r="K2" s="23">
        <v>-288000000000</v>
      </c>
      <c r="L2" t="s">
        <v>63</v>
      </c>
      <c r="M2" t="s">
        <v>64</v>
      </c>
      <c r="N2">
        <v>8.0299999999999996E-2</v>
      </c>
      <c r="O2">
        <v>1.41</v>
      </c>
      <c r="P2">
        <v>-130</v>
      </c>
      <c r="Q2" t="s">
        <v>97</v>
      </c>
      <c r="R2" t="s">
        <v>62</v>
      </c>
      <c r="S2">
        <v>1.38</v>
      </c>
      <c r="T2">
        <v>19.100000000000001</v>
      </c>
      <c r="U2">
        <v>1150</v>
      </c>
      <c r="W2" s="2">
        <v>1</v>
      </c>
      <c r="X2"/>
      <c r="Y2" s="21">
        <f t="shared" ref="Y2:Y3" si="0">K2</f>
        <v>-288000000000</v>
      </c>
      <c r="AF2">
        <v>1</v>
      </c>
      <c r="AG2"/>
      <c r="AH2" s="20">
        <f t="shared" ref="AH2:AH3" si="1">P2</f>
        <v>-130</v>
      </c>
      <c r="AO2">
        <v>1</v>
      </c>
      <c r="AP2"/>
      <c r="AQ2" s="20">
        <f t="shared" ref="AQ2:AQ3" si="2">U2</f>
        <v>1150</v>
      </c>
      <c r="AX2"/>
      <c r="AY2"/>
      <c r="AZ2"/>
      <c r="BA2"/>
      <c r="BB2"/>
    </row>
    <row r="3" spans="1:54" s="2" customFormat="1">
      <c r="A3" s="1">
        <v>44874</v>
      </c>
      <c r="B3" t="s">
        <v>150</v>
      </c>
      <c r="C3" t="s">
        <v>147</v>
      </c>
      <c r="D3" t="s">
        <v>118</v>
      </c>
      <c r="E3">
        <v>1</v>
      </c>
      <c r="F3">
        <v>1</v>
      </c>
      <c r="G3" t="s">
        <v>61</v>
      </c>
      <c r="H3" t="s">
        <v>62</v>
      </c>
      <c r="I3">
        <v>10.5</v>
      </c>
      <c r="J3">
        <v>292</v>
      </c>
      <c r="K3" s="23">
        <v>-288000000000</v>
      </c>
      <c r="L3" t="s">
        <v>63</v>
      </c>
      <c r="M3" t="s">
        <v>64</v>
      </c>
      <c r="N3">
        <v>3.0499999999999999E-2</v>
      </c>
      <c r="O3">
        <v>-0.22</v>
      </c>
      <c r="P3">
        <v>-180</v>
      </c>
      <c r="Q3" t="s">
        <v>97</v>
      </c>
      <c r="R3" t="s">
        <v>62</v>
      </c>
      <c r="S3">
        <v>1.62</v>
      </c>
      <c r="T3">
        <v>22</v>
      </c>
      <c r="U3">
        <v>1330</v>
      </c>
      <c r="W3" s="2">
        <v>1</v>
      </c>
      <c r="X3"/>
      <c r="Y3" s="21">
        <f t="shared" si="0"/>
        <v>-288000000000</v>
      </c>
      <c r="AF3">
        <v>1</v>
      </c>
      <c r="AG3"/>
      <c r="AH3" s="20">
        <f t="shared" si="1"/>
        <v>-180</v>
      </c>
      <c r="AO3">
        <v>1</v>
      </c>
      <c r="AP3"/>
      <c r="AQ3" s="20">
        <f t="shared" si="2"/>
        <v>1330</v>
      </c>
      <c r="AX3"/>
      <c r="AY3"/>
      <c r="AZ3"/>
      <c r="BA3"/>
      <c r="BB3"/>
    </row>
    <row r="4" spans="1:54" s="2" customFormat="1">
      <c r="A4" s="1">
        <v>44874</v>
      </c>
      <c r="B4" t="s">
        <v>150</v>
      </c>
      <c r="C4" t="s">
        <v>98</v>
      </c>
      <c r="D4" t="s">
        <v>58</v>
      </c>
      <c r="E4">
        <v>1</v>
      </c>
      <c r="F4">
        <v>1</v>
      </c>
      <c r="G4" t="s">
        <v>61</v>
      </c>
      <c r="H4" t="s">
        <v>62</v>
      </c>
      <c r="I4">
        <v>2.41</v>
      </c>
      <c r="J4">
        <v>45.8</v>
      </c>
      <c r="K4" s="23">
        <v>-7020000000</v>
      </c>
      <c r="L4" t="s">
        <v>63</v>
      </c>
      <c r="M4" t="s">
        <v>64</v>
      </c>
      <c r="N4">
        <v>2.81</v>
      </c>
      <c r="O4">
        <v>40.4</v>
      </c>
      <c r="P4">
        <v>987</v>
      </c>
      <c r="Q4" t="s">
        <v>97</v>
      </c>
      <c r="R4" t="s">
        <v>62</v>
      </c>
      <c r="S4">
        <v>1.02</v>
      </c>
      <c r="T4">
        <v>15.3</v>
      </c>
      <c r="U4">
        <v>909</v>
      </c>
      <c r="W4" s="2">
        <v>1</v>
      </c>
      <c r="X4"/>
      <c r="Y4" s="21">
        <f t="shared" ref="Y4:Y69" si="3">K4</f>
        <v>-7020000000</v>
      </c>
      <c r="AF4">
        <v>1</v>
      </c>
      <c r="AG4"/>
      <c r="AH4" s="20">
        <f t="shared" ref="AH4:AH8" si="4">P4</f>
        <v>987</v>
      </c>
      <c r="AO4">
        <v>1</v>
      </c>
      <c r="AP4"/>
      <c r="AQ4" s="20">
        <f t="shared" ref="AQ4:AQ7" si="5">U4</f>
        <v>909</v>
      </c>
      <c r="AX4"/>
      <c r="AY4"/>
      <c r="AZ4"/>
      <c r="BA4"/>
      <c r="BB4"/>
    </row>
    <row r="5" spans="1:54" s="2" customFormat="1">
      <c r="A5" s="1">
        <v>44874</v>
      </c>
      <c r="B5" t="s">
        <v>150</v>
      </c>
      <c r="C5" t="s">
        <v>99</v>
      </c>
      <c r="D5" t="s">
        <v>115</v>
      </c>
      <c r="E5">
        <v>1</v>
      </c>
      <c r="F5">
        <v>1</v>
      </c>
      <c r="G5" t="s">
        <v>61</v>
      </c>
      <c r="H5" t="s">
        <v>62</v>
      </c>
      <c r="I5">
        <v>1.4E-2</v>
      </c>
      <c r="J5">
        <v>0.28599999999999998</v>
      </c>
      <c r="K5">
        <v>-38100</v>
      </c>
      <c r="L5" t="s">
        <v>63</v>
      </c>
      <c r="M5" t="s">
        <v>64</v>
      </c>
      <c r="N5">
        <v>5.6299999999999996E-3</v>
      </c>
      <c r="O5">
        <v>8.5199999999999998E-2</v>
      </c>
      <c r="P5">
        <v>-170</v>
      </c>
      <c r="Q5" t="s">
        <v>97</v>
      </c>
      <c r="R5" t="s">
        <v>62</v>
      </c>
      <c r="S5">
        <v>1.25</v>
      </c>
      <c r="T5">
        <v>18.100000000000001</v>
      </c>
      <c r="U5">
        <v>1090</v>
      </c>
      <c r="V5" s="2">
        <f>100*T4/T5</f>
        <v>84.53038674033148</v>
      </c>
      <c r="W5" s="2">
        <v>1</v>
      </c>
      <c r="X5"/>
      <c r="Y5" s="21">
        <f t="shared" si="3"/>
        <v>-38100</v>
      </c>
      <c r="AF5">
        <v>1</v>
      </c>
      <c r="AG5"/>
      <c r="AH5" s="20">
        <f t="shared" si="4"/>
        <v>-170</v>
      </c>
      <c r="AO5">
        <v>1</v>
      </c>
      <c r="AP5"/>
      <c r="AQ5" s="20">
        <f t="shared" si="5"/>
        <v>1090</v>
      </c>
      <c r="AX5"/>
      <c r="AY5"/>
      <c r="AZ5"/>
      <c r="BA5"/>
      <c r="BB5"/>
    </row>
    <row r="6" spans="1:54" s="2" customFormat="1">
      <c r="A6" s="1">
        <v>44874</v>
      </c>
      <c r="B6" t="s">
        <v>150</v>
      </c>
      <c r="C6" t="s">
        <v>114</v>
      </c>
      <c r="D6" t="s">
        <v>148</v>
      </c>
      <c r="E6">
        <v>1</v>
      </c>
      <c r="F6">
        <v>1</v>
      </c>
      <c r="G6" t="s">
        <v>61</v>
      </c>
      <c r="H6" t="s">
        <v>62</v>
      </c>
      <c r="I6">
        <v>4.88</v>
      </c>
      <c r="J6">
        <v>93.2</v>
      </c>
      <c r="K6">
        <v>2000</v>
      </c>
      <c r="L6" t="s">
        <v>63</v>
      </c>
      <c r="M6" t="s">
        <v>64</v>
      </c>
      <c r="N6">
        <v>5.54</v>
      </c>
      <c r="O6">
        <v>80.599999999999994</v>
      </c>
      <c r="P6">
        <v>2000</v>
      </c>
      <c r="Q6" t="s">
        <v>97</v>
      </c>
      <c r="R6" t="s">
        <v>62</v>
      </c>
      <c r="S6">
        <v>2.1</v>
      </c>
      <c r="T6">
        <v>31.5</v>
      </c>
      <c r="U6">
        <v>2000</v>
      </c>
      <c r="W6" s="2">
        <v>1</v>
      </c>
      <c r="X6"/>
      <c r="Y6" s="21">
        <f t="shared" si="3"/>
        <v>2000</v>
      </c>
      <c r="AF6">
        <v>1</v>
      </c>
      <c r="AG6"/>
      <c r="AH6" s="20">
        <f t="shared" si="4"/>
        <v>2000</v>
      </c>
      <c r="AO6">
        <v>1</v>
      </c>
      <c r="AP6"/>
      <c r="AQ6" s="20">
        <f t="shared" si="5"/>
        <v>2000</v>
      </c>
      <c r="AX6"/>
      <c r="AY6"/>
      <c r="AZ6"/>
      <c r="BA6"/>
      <c r="BB6"/>
    </row>
    <row r="7" spans="1:54" s="2" customFormat="1">
      <c r="A7" s="1">
        <v>44874</v>
      </c>
      <c r="B7" t="s">
        <v>150</v>
      </c>
      <c r="C7" t="s">
        <v>101</v>
      </c>
      <c r="D7" t="s">
        <v>58</v>
      </c>
      <c r="E7">
        <v>1</v>
      </c>
      <c r="F7">
        <v>1</v>
      </c>
      <c r="G7" t="s">
        <v>61</v>
      </c>
      <c r="H7" t="s">
        <v>62</v>
      </c>
      <c r="I7">
        <v>2.42</v>
      </c>
      <c r="J7">
        <v>45.9</v>
      </c>
      <c r="K7">
        <v>1000</v>
      </c>
      <c r="L7" t="s">
        <v>63</v>
      </c>
      <c r="M7" t="s">
        <v>64</v>
      </c>
      <c r="N7">
        <v>2.8</v>
      </c>
      <c r="O7">
        <v>40.700000000000003</v>
      </c>
      <c r="P7">
        <v>1000</v>
      </c>
      <c r="Q7" t="s">
        <v>97</v>
      </c>
      <c r="R7" t="s">
        <v>62</v>
      </c>
      <c r="S7">
        <v>1.04</v>
      </c>
      <c r="T7">
        <v>15.5</v>
      </c>
      <c r="U7">
        <v>1000</v>
      </c>
      <c r="W7" s="2">
        <v>1</v>
      </c>
      <c r="X7"/>
      <c r="Y7" s="21">
        <f t="shared" si="3"/>
        <v>1000</v>
      </c>
      <c r="AF7">
        <v>1</v>
      </c>
      <c r="AG7"/>
      <c r="AH7" s="20">
        <f t="shared" si="4"/>
        <v>1000</v>
      </c>
      <c r="AO7">
        <v>1</v>
      </c>
      <c r="AP7"/>
      <c r="AQ7" s="20">
        <f t="shared" si="5"/>
        <v>1000</v>
      </c>
      <c r="AX7"/>
      <c r="AY7"/>
      <c r="AZ7"/>
      <c r="BA7"/>
      <c r="BB7"/>
    </row>
    <row r="8" spans="1:54" s="2" customFormat="1">
      <c r="A8" s="1">
        <v>44874</v>
      </c>
      <c r="B8" t="s">
        <v>150</v>
      </c>
      <c r="C8" t="s">
        <v>102</v>
      </c>
      <c r="D8" t="s">
        <v>58</v>
      </c>
      <c r="E8">
        <v>2</v>
      </c>
      <c r="F8">
        <v>1</v>
      </c>
      <c r="G8" t="s">
        <v>61</v>
      </c>
      <c r="H8" t="s">
        <v>62</v>
      </c>
      <c r="I8">
        <v>1.19</v>
      </c>
      <c r="J8">
        <v>22.6</v>
      </c>
      <c r="K8">
        <v>500</v>
      </c>
      <c r="L8" t="s">
        <v>63</v>
      </c>
      <c r="M8" t="s">
        <v>64</v>
      </c>
      <c r="N8">
        <v>1.42</v>
      </c>
      <c r="O8">
        <v>20.6</v>
      </c>
      <c r="P8">
        <v>500</v>
      </c>
      <c r="Q8" t="s">
        <v>97</v>
      </c>
      <c r="R8" t="s">
        <v>62</v>
      </c>
      <c r="S8">
        <v>0.49399999999999999</v>
      </c>
      <c r="T8">
        <v>7.38</v>
      </c>
      <c r="U8">
        <v>500</v>
      </c>
      <c r="W8" s="2">
        <v>1</v>
      </c>
      <c r="X8"/>
      <c r="Y8" s="21">
        <f t="shared" si="3"/>
        <v>500</v>
      </c>
      <c r="AF8">
        <v>1</v>
      </c>
      <c r="AG8"/>
      <c r="AH8" s="20">
        <f t="shared" si="4"/>
        <v>500</v>
      </c>
      <c r="AO8">
        <v>1</v>
      </c>
      <c r="AP8"/>
      <c r="AQ8" s="20">
        <f t="shared" ref="AQ8:AQ65" si="6">U8</f>
        <v>500</v>
      </c>
      <c r="AX8"/>
      <c r="AY8"/>
      <c r="AZ8"/>
      <c r="BA8"/>
      <c r="BB8"/>
    </row>
    <row r="9" spans="1:54" s="2" customFormat="1">
      <c r="A9" s="1">
        <v>44874</v>
      </c>
      <c r="B9" t="s">
        <v>150</v>
      </c>
      <c r="C9" t="s">
        <v>103</v>
      </c>
      <c r="D9" t="s">
        <v>58</v>
      </c>
      <c r="E9">
        <v>4</v>
      </c>
      <c r="F9">
        <v>1</v>
      </c>
      <c r="G9" t="s">
        <v>61</v>
      </c>
      <c r="H9" t="s">
        <v>62</v>
      </c>
      <c r="I9">
        <v>0.57099999999999995</v>
      </c>
      <c r="J9">
        <v>11</v>
      </c>
      <c r="K9">
        <v>250</v>
      </c>
      <c r="L9" t="s">
        <v>63</v>
      </c>
      <c r="M9" t="s">
        <v>64</v>
      </c>
      <c r="N9">
        <v>0.71399999999999997</v>
      </c>
      <c r="O9">
        <v>10.4</v>
      </c>
      <c r="P9">
        <v>250</v>
      </c>
      <c r="Q9" t="s">
        <v>97</v>
      </c>
      <c r="R9" t="s">
        <v>62</v>
      </c>
      <c r="S9">
        <v>0.26500000000000001</v>
      </c>
      <c r="T9">
        <v>3.97</v>
      </c>
      <c r="U9">
        <v>250</v>
      </c>
      <c r="W9" s="2">
        <v>1</v>
      </c>
      <c r="X9"/>
      <c r="Y9" s="21">
        <f t="shared" si="3"/>
        <v>250</v>
      </c>
      <c r="AF9">
        <v>1</v>
      </c>
      <c r="AG9"/>
      <c r="AH9" s="20">
        <f t="shared" ref="AH9:AH75" si="7">P9</f>
        <v>250</v>
      </c>
      <c r="AO9">
        <v>1</v>
      </c>
      <c r="AP9"/>
      <c r="AQ9" s="20">
        <f t="shared" si="6"/>
        <v>250</v>
      </c>
      <c r="AX9"/>
      <c r="AY9"/>
      <c r="AZ9"/>
      <c r="BA9"/>
      <c r="BB9"/>
    </row>
    <row r="10" spans="1:54" s="2" customFormat="1">
      <c r="A10" s="1">
        <v>44874</v>
      </c>
      <c r="B10" t="s">
        <v>150</v>
      </c>
      <c r="C10" t="s">
        <v>104</v>
      </c>
      <c r="D10" t="s">
        <v>58</v>
      </c>
      <c r="E10">
        <v>10</v>
      </c>
      <c r="F10">
        <v>1</v>
      </c>
      <c r="G10" t="s">
        <v>61</v>
      </c>
      <c r="H10" t="s">
        <v>62</v>
      </c>
      <c r="I10">
        <v>0.215</v>
      </c>
      <c r="J10">
        <v>4.1100000000000003</v>
      </c>
      <c r="K10">
        <v>100</v>
      </c>
      <c r="L10" t="s">
        <v>63</v>
      </c>
      <c r="M10" t="s">
        <v>64</v>
      </c>
      <c r="N10">
        <v>0.28499999999999998</v>
      </c>
      <c r="O10">
        <v>4.1500000000000004</v>
      </c>
      <c r="P10">
        <v>100</v>
      </c>
      <c r="Q10" t="s">
        <v>97</v>
      </c>
      <c r="R10" t="s">
        <v>62</v>
      </c>
      <c r="S10">
        <v>0.104</v>
      </c>
      <c r="T10">
        <v>1.53</v>
      </c>
      <c r="U10">
        <v>100</v>
      </c>
      <c r="W10" s="2">
        <v>1</v>
      </c>
      <c r="X10"/>
      <c r="Y10" s="21">
        <f t="shared" si="3"/>
        <v>100</v>
      </c>
      <c r="AF10">
        <v>1</v>
      </c>
      <c r="AG10"/>
      <c r="AH10" s="20">
        <f t="shared" si="7"/>
        <v>100</v>
      </c>
      <c r="AO10">
        <v>1</v>
      </c>
      <c r="AP10"/>
      <c r="AQ10" s="20">
        <f t="shared" si="6"/>
        <v>100</v>
      </c>
      <c r="AX10"/>
      <c r="AY10"/>
      <c r="AZ10"/>
      <c r="BA10"/>
      <c r="BB10"/>
    </row>
    <row r="11" spans="1:54" s="2" customFormat="1">
      <c r="A11" s="1">
        <v>44874</v>
      </c>
      <c r="B11" t="s">
        <v>150</v>
      </c>
      <c r="C11" t="s">
        <v>105</v>
      </c>
      <c r="D11" t="s">
        <v>58</v>
      </c>
      <c r="E11">
        <v>20</v>
      </c>
      <c r="F11">
        <v>1</v>
      </c>
      <c r="G11" t="s">
        <v>61</v>
      </c>
      <c r="H11" t="s">
        <v>62</v>
      </c>
      <c r="I11">
        <v>0.10100000000000001</v>
      </c>
      <c r="J11">
        <v>1.93</v>
      </c>
      <c r="K11">
        <v>50</v>
      </c>
      <c r="L11" t="s">
        <v>63</v>
      </c>
      <c r="M11" t="s">
        <v>64</v>
      </c>
      <c r="N11">
        <v>0.14499999999999999</v>
      </c>
      <c r="O11">
        <v>2.15</v>
      </c>
      <c r="P11">
        <v>50</v>
      </c>
      <c r="Q11" t="s">
        <v>97</v>
      </c>
      <c r="R11" t="s">
        <v>62</v>
      </c>
      <c r="S11">
        <v>5.0999999999999997E-2</v>
      </c>
      <c r="T11">
        <v>0.79500000000000004</v>
      </c>
      <c r="U11">
        <v>50</v>
      </c>
      <c r="W11" s="2">
        <v>1</v>
      </c>
      <c r="X11"/>
      <c r="Y11" s="21">
        <f t="shared" si="3"/>
        <v>50</v>
      </c>
      <c r="AF11">
        <v>1</v>
      </c>
      <c r="AG11"/>
      <c r="AH11" s="20">
        <f t="shared" si="7"/>
        <v>50</v>
      </c>
      <c r="AO11">
        <v>1</v>
      </c>
      <c r="AP11"/>
      <c r="AQ11" s="20">
        <f t="shared" si="6"/>
        <v>50</v>
      </c>
      <c r="AX11"/>
      <c r="AY11"/>
      <c r="AZ11"/>
      <c r="BA11"/>
      <c r="BB11"/>
    </row>
    <row r="12" spans="1:54" s="2" customFormat="1">
      <c r="A12" s="1">
        <v>44874</v>
      </c>
      <c r="B12" t="s">
        <v>150</v>
      </c>
      <c r="C12" t="s">
        <v>106</v>
      </c>
      <c r="D12" t="s">
        <v>58</v>
      </c>
      <c r="E12">
        <v>40</v>
      </c>
      <c r="F12">
        <v>1</v>
      </c>
      <c r="G12" t="s">
        <v>61</v>
      </c>
      <c r="H12" t="s">
        <v>62</v>
      </c>
      <c r="I12">
        <v>4.9500000000000002E-2</v>
      </c>
      <c r="J12">
        <v>0.97599999999999998</v>
      </c>
      <c r="K12">
        <v>25</v>
      </c>
      <c r="L12" t="s">
        <v>63</v>
      </c>
      <c r="M12" t="s">
        <v>64</v>
      </c>
      <c r="N12">
        <v>7.5899999999999995E-2</v>
      </c>
      <c r="O12">
        <v>1.1499999999999999</v>
      </c>
      <c r="P12">
        <v>25</v>
      </c>
      <c r="Q12" t="s">
        <v>97</v>
      </c>
      <c r="R12" t="s">
        <v>62</v>
      </c>
      <c r="S12">
        <v>2.7400000000000001E-2</v>
      </c>
      <c r="T12">
        <v>0.41299999999999998</v>
      </c>
      <c r="U12">
        <v>25</v>
      </c>
      <c r="W12" s="2">
        <v>1</v>
      </c>
      <c r="X12"/>
      <c r="Y12" s="21">
        <f t="shared" si="3"/>
        <v>25</v>
      </c>
      <c r="AF12">
        <v>1</v>
      </c>
      <c r="AG12"/>
      <c r="AH12" s="20">
        <f t="shared" si="7"/>
        <v>25</v>
      </c>
      <c r="AO12">
        <v>1</v>
      </c>
      <c r="AP12"/>
      <c r="AQ12" s="20">
        <f t="shared" si="6"/>
        <v>25</v>
      </c>
      <c r="AX12"/>
      <c r="AY12"/>
      <c r="AZ12"/>
      <c r="BA12"/>
      <c r="BB12"/>
    </row>
    <row r="13" spans="1:54" s="2" customFormat="1">
      <c r="A13" s="1">
        <v>44874</v>
      </c>
      <c r="B13" t="s">
        <v>150</v>
      </c>
      <c r="C13" t="s">
        <v>107</v>
      </c>
      <c r="D13" t="s">
        <v>58</v>
      </c>
      <c r="E13">
        <v>100</v>
      </c>
      <c r="F13">
        <v>1</v>
      </c>
      <c r="G13" t="s">
        <v>61</v>
      </c>
      <c r="H13" t="s">
        <v>62</v>
      </c>
      <c r="I13">
        <v>0.02</v>
      </c>
      <c r="J13">
        <v>0.42699999999999999</v>
      </c>
      <c r="K13">
        <v>10</v>
      </c>
      <c r="L13" t="s">
        <v>63</v>
      </c>
      <c r="M13" t="s">
        <v>64</v>
      </c>
      <c r="N13">
        <v>3.4500000000000003E-2</v>
      </c>
      <c r="O13">
        <v>0.52800000000000002</v>
      </c>
      <c r="P13">
        <v>10</v>
      </c>
      <c r="Q13" t="s">
        <v>97</v>
      </c>
      <c r="R13" t="s">
        <v>62</v>
      </c>
      <c r="S13">
        <v>1.2200000000000001E-2</v>
      </c>
      <c r="T13">
        <v>0.189</v>
      </c>
      <c r="U13">
        <v>10</v>
      </c>
      <c r="W13" s="2">
        <v>1</v>
      </c>
      <c r="X13"/>
      <c r="Y13" s="21">
        <f t="shared" si="3"/>
        <v>10</v>
      </c>
      <c r="AF13">
        <v>1</v>
      </c>
      <c r="AG13"/>
      <c r="AH13" s="20">
        <f t="shared" si="7"/>
        <v>10</v>
      </c>
      <c r="AO13">
        <v>1</v>
      </c>
      <c r="AP13"/>
      <c r="AQ13" s="20">
        <f t="shared" si="6"/>
        <v>10</v>
      </c>
      <c r="AX13"/>
      <c r="AY13"/>
      <c r="AZ13"/>
      <c r="BA13"/>
      <c r="BB13"/>
    </row>
    <row r="14" spans="1:54" s="2" customFormat="1">
      <c r="A14" s="1">
        <v>44874</v>
      </c>
      <c r="B14" t="s">
        <v>150</v>
      </c>
      <c r="C14" t="s">
        <v>108</v>
      </c>
      <c r="D14" t="s">
        <v>58</v>
      </c>
      <c r="E14">
        <v>200</v>
      </c>
      <c r="F14">
        <v>1</v>
      </c>
      <c r="G14" t="s">
        <v>61</v>
      </c>
      <c r="H14" t="s">
        <v>62</v>
      </c>
      <c r="I14">
        <v>1.43E-2</v>
      </c>
      <c r="J14">
        <v>0.28399999999999997</v>
      </c>
      <c r="K14">
        <v>5</v>
      </c>
      <c r="L14" t="s">
        <v>63</v>
      </c>
      <c r="M14" t="s">
        <v>64</v>
      </c>
      <c r="N14">
        <v>1.8599999999999998E-2</v>
      </c>
      <c r="O14">
        <v>0.28399999999999997</v>
      </c>
      <c r="P14">
        <v>5</v>
      </c>
      <c r="Q14" t="s">
        <v>97</v>
      </c>
      <c r="R14" t="s">
        <v>62</v>
      </c>
      <c r="S14">
        <v>5.7200000000000003E-3</v>
      </c>
      <c r="T14">
        <v>0.109</v>
      </c>
      <c r="U14">
        <v>5</v>
      </c>
      <c r="W14" s="2">
        <v>1</v>
      </c>
      <c r="X14"/>
      <c r="Y14" s="21">
        <f t="shared" si="3"/>
        <v>5</v>
      </c>
      <c r="AF14">
        <v>1</v>
      </c>
      <c r="AG14"/>
      <c r="AH14" s="20">
        <f t="shared" si="7"/>
        <v>5</v>
      </c>
      <c r="AO14">
        <v>1</v>
      </c>
      <c r="AP14"/>
      <c r="AQ14" s="20">
        <f t="shared" si="6"/>
        <v>5</v>
      </c>
      <c r="AX14"/>
      <c r="AY14"/>
      <c r="AZ14"/>
      <c r="BA14"/>
      <c r="BB14"/>
    </row>
    <row r="15" spans="1:54" s="2" customFormat="1">
      <c r="A15" s="1">
        <v>44874</v>
      </c>
      <c r="B15" t="s">
        <v>150</v>
      </c>
      <c r="C15" t="s">
        <v>109</v>
      </c>
      <c r="D15" t="s">
        <v>58</v>
      </c>
      <c r="E15">
        <v>400</v>
      </c>
      <c r="F15">
        <v>1</v>
      </c>
      <c r="G15" t="s">
        <v>61</v>
      </c>
      <c r="H15" t="s">
        <v>62</v>
      </c>
      <c r="I15">
        <v>8.6800000000000002E-3</v>
      </c>
      <c r="J15">
        <v>0.19400000000000001</v>
      </c>
      <c r="K15">
        <v>2.5</v>
      </c>
      <c r="L15" t="s">
        <v>63</v>
      </c>
      <c r="M15" t="s">
        <v>64</v>
      </c>
      <c r="N15">
        <v>1.1599999999999999E-2</v>
      </c>
      <c r="O15">
        <v>0.20399999999999999</v>
      </c>
      <c r="P15">
        <v>2.5</v>
      </c>
      <c r="Q15" t="s">
        <v>97</v>
      </c>
      <c r="R15" t="s">
        <v>62</v>
      </c>
      <c r="S15">
        <v>2.99E-3</v>
      </c>
      <c r="T15">
        <v>5.0700000000000002E-2</v>
      </c>
      <c r="U15">
        <v>2.5</v>
      </c>
      <c r="W15" s="2">
        <v>1</v>
      </c>
      <c r="X15"/>
      <c r="Y15" s="21">
        <f t="shared" si="3"/>
        <v>2.5</v>
      </c>
      <c r="AF15">
        <v>1</v>
      </c>
      <c r="AG15"/>
      <c r="AH15" s="20">
        <f t="shared" si="7"/>
        <v>2.5</v>
      </c>
      <c r="AO15">
        <v>1</v>
      </c>
      <c r="AP15"/>
      <c r="AQ15" s="20">
        <f t="shared" si="6"/>
        <v>2.5</v>
      </c>
      <c r="AX15"/>
      <c r="AY15"/>
      <c r="AZ15"/>
      <c r="BA15"/>
      <c r="BB15"/>
    </row>
    <row r="16" spans="1:54" s="2" customFormat="1">
      <c r="A16" s="1">
        <v>44874</v>
      </c>
      <c r="B16" t="s">
        <v>150</v>
      </c>
      <c r="C16" t="s">
        <v>110</v>
      </c>
      <c r="D16" t="s">
        <v>100</v>
      </c>
      <c r="E16">
        <v>1</v>
      </c>
      <c r="F16">
        <v>1</v>
      </c>
      <c r="G16" t="s">
        <v>61</v>
      </c>
      <c r="H16" t="s">
        <v>62</v>
      </c>
      <c r="I16">
        <v>8.3099999999999997E-3</v>
      </c>
      <c r="J16">
        <v>0.182</v>
      </c>
      <c r="K16">
        <v>0</v>
      </c>
      <c r="L16" t="s">
        <v>63</v>
      </c>
      <c r="M16" t="s">
        <v>64</v>
      </c>
      <c r="N16">
        <v>3.6900000000000001E-3</v>
      </c>
      <c r="O16">
        <v>8.72E-2</v>
      </c>
      <c r="P16">
        <v>0</v>
      </c>
      <c r="Q16" t="s">
        <v>97</v>
      </c>
      <c r="R16" t="s">
        <v>62</v>
      </c>
      <c r="S16">
        <v>1.8600000000000001E-3</v>
      </c>
      <c r="T16">
        <v>4.1799999999999997E-2</v>
      </c>
      <c r="U16">
        <v>0</v>
      </c>
      <c r="W16" s="2">
        <v>1</v>
      </c>
      <c r="X16"/>
      <c r="Y16" s="21">
        <f t="shared" si="3"/>
        <v>0</v>
      </c>
      <c r="AF16">
        <v>1</v>
      </c>
      <c r="AG16"/>
      <c r="AH16" s="20">
        <f t="shared" si="7"/>
        <v>0</v>
      </c>
      <c r="AO16">
        <v>1</v>
      </c>
      <c r="AP16"/>
      <c r="AQ16" s="20">
        <f t="shared" si="6"/>
        <v>0</v>
      </c>
      <c r="AX16"/>
      <c r="AY16"/>
      <c r="AZ16"/>
      <c r="BA16"/>
      <c r="BB16"/>
    </row>
    <row r="17" spans="1:54" s="2" customFormat="1">
      <c r="A17" s="1">
        <v>44874</v>
      </c>
      <c r="B17" t="s">
        <v>150</v>
      </c>
      <c r="C17" t="s">
        <v>110</v>
      </c>
      <c r="D17" t="s">
        <v>100</v>
      </c>
      <c r="E17">
        <v>1</v>
      </c>
      <c r="F17">
        <v>1</v>
      </c>
      <c r="G17" t="s">
        <v>61</v>
      </c>
      <c r="H17" t="s">
        <v>62</v>
      </c>
      <c r="I17">
        <v>6.3600000000000002E-3</v>
      </c>
      <c r="J17">
        <v>0.10100000000000001</v>
      </c>
      <c r="K17">
        <v>0</v>
      </c>
      <c r="L17" t="s">
        <v>63</v>
      </c>
      <c r="M17" t="s">
        <v>64</v>
      </c>
      <c r="N17">
        <v>4.9500000000000004E-3</v>
      </c>
      <c r="O17">
        <v>0.104</v>
      </c>
      <c r="P17">
        <v>0</v>
      </c>
      <c r="Q17" t="s">
        <v>97</v>
      </c>
      <c r="R17" t="s">
        <v>62</v>
      </c>
      <c r="S17">
        <v>-2.2200000000000002E-3</v>
      </c>
      <c r="T17">
        <v>-8.0599999999999995E-3</v>
      </c>
      <c r="U17">
        <v>0</v>
      </c>
      <c r="W17" s="2">
        <v>1</v>
      </c>
      <c r="X17"/>
      <c r="Y17" s="21">
        <f t="shared" si="3"/>
        <v>0</v>
      </c>
      <c r="AF17">
        <v>1</v>
      </c>
      <c r="AG17"/>
      <c r="AH17" s="20">
        <f t="shared" si="7"/>
        <v>0</v>
      </c>
      <c r="AO17">
        <v>1</v>
      </c>
      <c r="AP17"/>
      <c r="AQ17" s="20">
        <f t="shared" si="6"/>
        <v>0</v>
      </c>
      <c r="AX17"/>
      <c r="AY17"/>
      <c r="AZ17"/>
      <c r="BA17"/>
      <c r="BB17"/>
    </row>
    <row r="18" spans="1:54" s="2" customFormat="1">
      <c r="A18" s="1">
        <v>44874</v>
      </c>
      <c r="B18" t="s">
        <v>150</v>
      </c>
      <c r="C18" t="s">
        <v>110</v>
      </c>
      <c r="D18" t="s">
        <v>100</v>
      </c>
      <c r="E18">
        <v>1</v>
      </c>
      <c r="F18">
        <v>1</v>
      </c>
      <c r="G18" t="s">
        <v>61</v>
      </c>
      <c r="H18" t="s">
        <v>62</v>
      </c>
      <c r="I18">
        <v>7.26E-3</v>
      </c>
      <c r="J18">
        <v>0.127</v>
      </c>
      <c r="K18">
        <v>0</v>
      </c>
      <c r="L18" t="s">
        <v>63</v>
      </c>
      <c r="M18" t="s">
        <v>64</v>
      </c>
      <c r="N18">
        <v>3.81E-3</v>
      </c>
      <c r="O18">
        <v>6.1100000000000002E-2</v>
      </c>
      <c r="P18">
        <v>0</v>
      </c>
      <c r="Q18" t="s">
        <v>97</v>
      </c>
      <c r="R18" t="s">
        <v>62</v>
      </c>
      <c r="S18">
        <v>1.33E-3</v>
      </c>
      <c r="T18">
        <v>1.4E-2</v>
      </c>
      <c r="U18">
        <v>0</v>
      </c>
      <c r="W18" s="2">
        <v>1</v>
      </c>
      <c r="X18"/>
      <c r="Y18" s="21">
        <f t="shared" si="3"/>
        <v>0</v>
      </c>
      <c r="AF18">
        <v>1</v>
      </c>
      <c r="AG18"/>
      <c r="AH18" s="20">
        <f t="shared" si="7"/>
        <v>0</v>
      </c>
      <c r="AO18">
        <v>1</v>
      </c>
      <c r="AP18"/>
      <c r="AQ18" s="20">
        <f t="shared" si="6"/>
        <v>0</v>
      </c>
      <c r="AX18"/>
      <c r="AY18"/>
      <c r="AZ18"/>
      <c r="BA18"/>
      <c r="BB18"/>
    </row>
    <row r="19" spans="1:54" s="2" customFormat="1">
      <c r="A19" s="1">
        <v>44874</v>
      </c>
      <c r="B19" t="s">
        <v>150</v>
      </c>
      <c r="C19" t="s">
        <v>66</v>
      </c>
      <c r="D19" t="s">
        <v>11</v>
      </c>
      <c r="E19">
        <v>1</v>
      </c>
      <c r="F19">
        <v>1</v>
      </c>
      <c r="G19" t="s">
        <v>61</v>
      </c>
      <c r="H19" t="s">
        <v>62</v>
      </c>
      <c r="I19">
        <v>0.23300000000000001</v>
      </c>
      <c r="J19">
        <v>4.47</v>
      </c>
      <c r="K19">
        <v>101</v>
      </c>
      <c r="L19" t="s">
        <v>63</v>
      </c>
      <c r="M19" t="s">
        <v>64</v>
      </c>
      <c r="N19">
        <v>0.28499999999999998</v>
      </c>
      <c r="O19">
        <v>4.2</v>
      </c>
      <c r="P19">
        <v>99.7</v>
      </c>
      <c r="Q19" t="s">
        <v>97</v>
      </c>
      <c r="R19" t="s">
        <v>62</v>
      </c>
      <c r="S19">
        <v>0.105</v>
      </c>
      <c r="T19">
        <v>1.52</v>
      </c>
      <c r="U19">
        <v>98.6</v>
      </c>
      <c r="W19" s="2">
        <v>1</v>
      </c>
      <c r="X19"/>
      <c r="Y19" s="21">
        <f t="shared" si="3"/>
        <v>101</v>
      </c>
      <c r="AF19">
        <v>1</v>
      </c>
      <c r="AG19"/>
      <c r="AH19" s="20">
        <f t="shared" si="7"/>
        <v>99.7</v>
      </c>
      <c r="AO19">
        <v>1</v>
      </c>
      <c r="AP19"/>
      <c r="AQ19" s="20">
        <f t="shared" si="6"/>
        <v>98.6</v>
      </c>
      <c r="AX19"/>
      <c r="AY19"/>
      <c r="AZ19"/>
      <c r="BA19"/>
      <c r="BB19"/>
    </row>
    <row r="20" spans="1:54" s="2" customFormat="1">
      <c r="A20" s="1">
        <v>44874</v>
      </c>
      <c r="B20" t="s">
        <v>150</v>
      </c>
      <c r="C20" t="s">
        <v>66</v>
      </c>
      <c r="D20" t="s">
        <v>11</v>
      </c>
      <c r="E20">
        <v>1</v>
      </c>
      <c r="F20">
        <v>1</v>
      </c>
      <c r="G20" t="s">
        <v>61</v>
      </c>
      <c r="H20" t="s">
        <v>62</v>
      </c>
      <c r="I20">
        <v>0.23699999999999999</v>
      </c>
      <c r="J20">
        <v>4.5</v>
      </c>
      <c r="K20">
        <v>101</v>
      </c>
      <c r="L20" t="s">
        <v>63</v>
      </c>
      <c r="M20" t="s">
        <v>64</v>
      </c>
      <c r="N20">
        <v>0.28399999999999997</v>
      </c>
      <c r="O20">
        <v>4.13</v>
      </c>
      <c r="P20">
        <v>98</v>
      </c>
      <c r="Q20" t="s">
        <v>97</v>
      </c>
      <c r="R20" t="s">
        <v>62</v>
      </c>
      <c r="S20">
        <v>0.10299999999999999</v>
      </c>
      <c r="T20">
        <v>1.51</v>
      </c>
      <c r="U20">
        <v>97.9</v>
      </c>
      <c r="W20" s="2">
        <v>1</v>
      </c>
      <c r="X20"/>
      <c r="Y20" s="21">
        <f t="shared" si="3"/>
        <v>101</v>
      </c>
      <c r="AF20">
        <v>1</v>
      </c>
      <c r="AG20"/>
      <c r="AH20" s="20">
        <f t="shared" si="7"/>
        <v>98</v>
      </c>
      <c r="AO20">
        <v>1</v>
      </c>
      <c r="AP20"/>
      <c r="AQ20" s="20">
        <f t="shared" si="6"/>
        <v>97.9</v>
      </c>
      <c r="AX20"/>
      <c r="AY20"/>
      <c r="AZ20"/>
      <c r="BA20"/>
      <c r="BB20"/>
    </row>
    <row r="21" spans="1:54" s="2" customFormat="1">
      <c r="A21" s="1">
        <v>44874</v>
      </c>
      <c r="B21" t="s">
        <v>150</v>
      </c>
      <c r="C21" t="s">
        <v>66</v>
      </c>
      <c r="D21" t="s">
        <v>11</v>
      </c>
      <c r="E21">
        <v>1</v>
      </c>
      <c r="F21">
        <v>1</v>
      </c>
      <c r="G21" t="s">
        <v>61</v>
      </c>
      <c r="H21" t="s">
        <v>62</v>
      </c>
      <c r="I21">
        <v>0.23599999999999999</v>
      </c>
      <c r="J21">
        <v>4.49</v>
      </c>
      <c r="K21">
        <v>101</v>
      </c>
      <c r="L21" t="s">
        <v>63</v>
      </c>
      <c r="M21" t="s">
        <v>64</v>
      </c>
      <c r="N21">
        <v>0.28599999999999998</v>
      </c>
      <c r="O21">
        <v>4.2</v>
      </c>
      <c r="P21">
        <v>99.8</v>
      </c>
      <c r="Q21" t="s">
        <v>97</v>
      </c>
      <c r="R21" t="s">
        <v>62</v>
      </c>
      <c r="S21">
        <v>0.10299999999999999</v>
      </c>
      <c r="T21">
        <v>1.51</v>
      </c>
      <c r="U21">
        <v>98</v>
      </c>
      <c r="W21" s="2">
        <v>1</v>
      </c>
      <c r="X21"/>
      <c r="Y21" s="21">
        <f t="shared" si="3"/>
        <v>101</v>
      </c>
      <c r="Z21"/>
      <c r="AA21"/>
      <c r="AF21">
        <v>1</v>
      </c>
      <c r="AG21"/>
      <c r="AH21" s="20">
        <f t="shared" si="7"/>
        <v>99.8</v>
      </c>
      <c r="AI21"/>
      <c r="AJ21"/>
      <c r="AO21">
        <v>1</v>
      </c>
      <c r="AP21"/>
      <c r="AQ21" s="20">
        <f t="shared" si="6"/>
        <v>98</v>
      </c>
      <c r="AR21"/>
      <c r="AS21"/>
      <c r="AX21"/>
      <c r="AY21"/>
      <c r="AZ21"/>
      <c r="BA21"/>
      <c r="BB21"/>
    </row>
    <row r="22" spans="1:54" s="2" customFormat="1">
      <c r="A22" s="1">
        <v>44874</v>
      </c>
      <c r="B22" t="s">
        <v>150</v>
      </c>
      <c r="C22" t="s">
        <v>67</v>
      </c>
      <c r="D22" t="s">
        <v>12</v>
      </c>
      <c r="E22">
        <v>1</v>
      </c>
      <c r="F22">
        <v>1</v>
      </c>
      <c r="G22" t="s">
        <v>61</v>
      </c>
      <c r="H22" t="s">
        <v>62</v>
      </c>
      <c r="I22">
        <v>6.3100000000000003E-2</v>
      </c>
      <c r="J22">
        <v>1.1499999999999999</v>
      </c>
      <c r="K22">
        <v>24.1</v>
      </c>
      <c r="L22" t="s">
        <v>63</v>
      </c>
      <c r="M22" t="s">
        <v>64</v>
      </c>
      <c r="N22">
        <v>7.3599999999999999E-2</v>
      </c>
      <c r="O22">
        <v>1.1100000000000001</v>
      </c>
      <c r="P22">
        <v>24.7</v>
      </c>
      <c r="Q22" t="s">
        <v>97</v>
      </c>
      <c r="R22" t="s">
        <v>62</v>
      </c>
      <c r="S22">
        <v>2.69E-2</v>
      </c>
      <c r="T22">
        <v>0.40799999999999997</v>
      </c>
      <c r="U22">
        <v>25.6</v>
      </c>
      <c r="W22" s="2">
        <v>1</v>
      </c>
      <c r="X22"/>
      <c r="Y22" s="21">
        <f t="shared" si="3"/>
        <v>24.1</v>
      </c>
      <c r="AF22">
        <v>1</v>
      </c>
      <c r="AG22"/>
      <c r="AH22" s="20">
        <f t="shared" si="7"/>
        <v>24.7</v>
      </c>
      <c r="AO22">
        <v>1</v>
      </c>
      <c r="AP22"/>
      <c r="AQ22" s="20">
        <f t="shared" si="6"/>
        <v>25.6</v>
      </c>
      <c r="AX22"/>
      <c r="AY22"/>
      <c r="AZ22"/>
      <c r="BA22"/>
      <c r="BB22"/>
    </row>
    <row r="23" spans="1:54" s="2" customFormat="1">
      <c r="A23" s="1">
        <v>44874</v>
      </c>
      <c r="B23" t="s">
        <v>150</v>
      </c>
      <c r="C23" t="s">
        <v>67</v>
      </c>
      <c r="D23" t="s">
        <v>12</v>
      </c>
      <c r="E23">
        <v>1</v>
      </c>
      <c r="F23">
        <v>1</v>
      </c>
      <c r="G23" t="s">
        <v>61</v>
      </c>
      <c r="H23" t="s">
        <v>62</v>
      </c>
      <c r="I23">
        <v>6.13E-2</v>
      </c>
      <c r="J23">
        <v>1.18</v>
      </c>
      <c r="K23">
        <v>24.9</v>
      </c>
      <c r="L23" t="s">
        <v>63</v>
      </c>
      <c r="M23" t="s">
        <v>64</v>
      </c>
      <c r="N23">
        <v>7.3300000000000004E-2</v>
      </c>
      <c r="O23">
        <v>1.0900000000000001</v>
      </c>
      <c r="P23">
        <v>24.4</v>
      </c>
      <c r="Q23" t="s">
        <v>97</v>
      </c>
      <c r="R23" t="s">
        <v>62</v>
      </c>
      <c r="S23">
        <v>2.5700000000000001E-2</v>
      </c>
      <c r="T23">
        <v>0.41099999999999998</v>
      </c>
      <c r="U23">
        <v>25.8</v>
      </c>
      <c r="W23" s="2">
        <v>1</v>
      </c>
      <c r="X23"/>
      <c r="Y23" s="21">
        <f t="shared" si="3"/>
        <v>24.9</v>
      </c>
      <c r="AF23">
        <v>1</v>
      </c>
      <c r="AG23"/>
      <c r="AH23" s="20">
        <f t="shared" si="7"/>
        <v>24.4</v>
      </c>
      <c r="AO23">
        <v>1</v>
      </c>
      <c r="AP23"/>
      <c r="AQ23" s="20">
        <f t="shared" si="6"/>
        <v>25.8</v>
      </c>
      <c r="AX23"/>
      <c r="AY23"/>
      <c r="AZ23"/>
      <c r="BA23"/>
      <c r="BB23"/>
    </row>
    <row r="24" spans="1:54" s="2" customFormat="1">
      <c r="A24" s="1">
        <v>44874</v>
      </c>
      <c r="B24" t="s">
        <v>150</v>
      </c>
      <c r="C24" t="s">
        <v>67</v>
      </c>
      <c r="D24" t="s">
        <v>12</v>
      </c>
      <c r="E24">
        <v>1</v>
      </c>
      <c r="F24">
        <v>1</v>
      </c>
      <c r="G24" t="s">
        <v>61</v>
      </c>
      <c r="H24" t="s">
        <v>62</v>
      </c>
      <c r="I24">
        <v>6.3600000000000004E-2</v>
      </c>
      <c r="J24">
        <v>1.21</v>
      </c>
      <c r="K24">
        <v>25.6</v>
      </c>
      <c r="L24" t="s">
        <v>63</v>
      </c>
      <c r="M24" t="s">
        <v>64</v>
      </c>
      <c r="N24">
        <v>7.2900000000000006E-2</v>
      </c>
      <c r="O24">
        <v>1.08</v>
      </c>
      <c r="P24">
        <v>24</v>
      </c>
      <c r="Q24" t="s">
        <v>97</v>
      </c>
      <c r="R24" t="s">
        <v>62</v>
      </c>
      <c r="S24">
        <v>2.63E-2</v>
      </c>
      <c r="T24">
        <v>0.40799999999999997</v>
      </c>
      <c r="U24">
        <v>25.6</v>
      </c>
      <c r="W24" s="2">
        <v>1</v>
      </c>
      <c r="X24"/>
      <c r="Y24" s="21">
        <f t="shared" si="3"/>
        <v>25.6</v>
      </c>
      <c r="AF24">
        <v>1</v>
      </c>
      <c r="AG24"/>
      <c r="AH24" s="20">
        <f t="shared" si="7"/>
        <v>24</v>
      </c>
      <c r="AO24">
        <v>1</v>
      </c>
      <c r="AP24"/>
      <c r="AQ24" s="20">
        <f t="shared" si="6"/>
        <v>25.6</v>
      </c>
      <c r="AX24"/>
      <c r="AY24"/>
      <c r="AZ24"/>
      <c r="BA24"/>
      <c r="BB24"/>
    </row>
    <row r="25" spans="1:54">
      <c r="A25" s="1">
        <v>44874</v>
      </c>
      <c r="B25" t="s">
        <v>150</v>
      </c>
      <c r="C25" t="s">
        <v>68</v>
      </c>
      <c r="D25" t="s">
        <v>57</v>
      </c>
      <c r="E25">
        <v>1</v>
      </c>
      <c r="F25">
        <v>1</v>
      </c>
      <c r="G25" t="s">
        <v>61</v>
      </c>
      <c r="H25" t="s">
        <v>62</v>
      </c>
      <c r="I25">
        <v>1.6299999999999999E-2</v>
      </c>
      <c r="J25">
        <v>0.315</v>
      </c>
      <c r="K25">
        <v>4.91</v>
      </c>
      <c r="L25" t="s">
        <v>63</v>
      </c>
      <c r="M25" t="s">
        <v>64</v>
      </c>
      <c r="N25">
        <v>1.6799999999999999E-2</v>
      </c>
      <c r="O25">
        <v>0.28199999999999997</v>
      </c>
      <c r="P25">
        <v>4.6900000000000004</v>
      </c>
      <c r="Q25" t="s">
        <v>97</v>
      </c>
      <c r="R25" t="s">
        <v>62</v>
      </c>
      <c r="S25">
        <v>6.7400000000000003E-3</v>
      </c>
      <c r="T25">
        <v>0.107</v>
      </c>
      <c r="U25">
        <v>5.82</v>
      </c>
      <c r="W25" s="2">
        <v>1</v>
      </c>
      <c r="Y25" s="21">
        <f t="shared" si="3"/>
        <v>4.91</v>
      </c>
      <c r="AF25">
        <v>1</v>
      </c>
      <c r="AH25" s="20">
        <f t="shared" si="7"/>
        <v>4.6900000000000004</v>
      </c>
      <c r="AO25">
        <v>1</v>
      </c>
      <c r="AQ25" s="20">
        <f t="shared" si="6"/>
        <v>5.82</v>
      </c>
    </row>
    <row r="26" spans="1:54">
      <c r="A26" s="1">
        <v>44874</v>
      </c>
      <c r="B26" t="s">
        <v>150</v>
      </c>
      <c r="C26" t="s">
        <v>68</v>
      </c>
      <c r="D26" t="s">
        <v>57</v>
      </c>
      <c r="E26">
        <v>1</v>
      </c>
      <c r="F26">
        <v>1</v>
      </c>
      <c r="G26" t="s">
        <v>61</v>
      </c>
      <c r="H26" t="s">
        <v>62</v>
      </c>
      <c r="I26">
        <v>1.55E-2</v>
      </c>
      <c r="J26">
        <v>0.29699999999999999</v>
      </c>
      <c r="K26">
        <v>4.49</v>
      </c>
      <c r="L26" t="s">
        <v>63</v>
      </c>
      <c r="M26" t="s">
        <v>64</v>
      </c>
      <c r="N26">
        <v>1.7999999999999999E-2</v>
      </c>
      <c r="O26">
        <v>0.28699999999999998</v>
      </c>
      <c r="P26">
        <v>4.79</v>
      </c>
      <c r="Q26" t="s">
        <v>97</v>
      </c>
      <c r="R26" t="s">
        <v>62</v>
      </c>
      <c r="S26">
        <v>4.47E-3</v>
      </c>
      <c r="T26">
        <v>9.1999999999999998E-2</v>
      </c>
      <c r="U26">
        <v>4.83</v>
      </c>
      <c r="W26" s="2">
        <v>1</v>
      </c>
      <c r="Y26" s="21">
        <f t="shared" si="3"/>
        <v>4.49</v>
      </c>
      <c r="AF26">
        <v>1</v>
      </c>
      <c r="AH26" s="20">
        <f t="shared" si="7"/>
        <v>4.79</v>
      </c>
      <c r="AO26">
        <v>1</v>
      </c>
      <c r="AQ26" s="20">
        <f t="shared" si="6"/>
        <v>4.83</v>
      </c>
    </row>
    <row r="27" spans="1:54">
      <c r="A27" s="1">
        <v>44874</v>
      </c>
      <c r="B27" t="s">
        <v>150</v>
      </c>
      <c r="C27" t="s">
        <v>68</v>
      </c>
      <c r="D27" t="s">
        <v>57</v>
      </c>
      <c r="E27">
        <v>1</v>
      </c>
      <c r="F27">
        <v>1</v>
      </c>
      <c r="G27" t="s">
        <v>61</v>
      </c>
      <c r="H27" t="s">
        <v>62</v>
      </c>
      <c r="I27">
        <v>1.7000000000000001E-2</v>
      </c>
      <c r="J27">
        <v>0.33400000000000002</v>
      </c>
      <c r="K27">
        <v>5.36</v>
      </c>
      <c r="L27" t="s">
        <v>63</v>
      </c>
      <c r="M27" t="s">
        <v>64</v>
      </c>
      <c r="N27">
        <v>1.77E-2</v>
      </c>
      <c r="O27">
        <v>0.29099999999999998</v>
      </c>
      <c r="P27">
        <v>4.8899999999999997</v>
      </c>
      <c r="Q27" t="s">
        <v>97</v>
      </c>
      <c r="R27" t="s">
        <v>62</v>
      </c>
      <c r="S27">
        <v>6.8300000000000001E-3</v>
      </c>
      <c r="T27">
        <v>0.115</v>
      </c>
      <c r="U27">
        <v>6.33</v>
      </c>
      <c r="W27" s="2">
        <v>1</v>
      </c>
      <c r="Y27" s="21">
        <f t="shared" si="3"/>
        <v>5.36</v>
      </c>
      <c r="AF27">
        <v>1</v>
      </c>
      <c r="AH27" s="20">
        <f t="shared" si="7"/>
        <v>4.8899999999999997</v>
      </c>
      <c r="AO27">
        <v>1</v>
      </c>
      <c r="AQ27" s="20">
        <f t="shared" si="6"/>
        <v>6.33</v>
      </c>
    </row>
    <row r="28" spans="1:54">
      <c r="A28" s="1">
        <v>44874</v>
      </c>
      <c r="B28" t="s">
        <v>150</v>
      </c>
      <c r="C28" t="s">
        <v>68</v>
      </c>
      <c r="D28" t="s">
        <v>57</v>
      </c>
      <c r="E28">
        <v>1</v>
      </c>
      <c r="F28">
        <v>1</v>
      </c>
      <c r="G28" t="s">
        <v>61</v>
      </c>
      <c r="H28" t="s">
        <v>62</v>
      </c>
      <c r="I28">
        <v>1.55E-2</v>
      </c>
      <c r="J28">
        <v>0.33300000000000002</v>
      </c>
      <c r="K28">
        <v>5.33</v>
      </c>
      <c r="L28" t="s">
        <v>63</v>
      </c>
      <c r="M28" t="s">
        <v>64</v>
      </c>
      <c r="N28">
        <v>1.84E-2</v>
      </c>
      <c r="O28">
        <v>0.28999999999999998</v>
      </c>
      <c r="P28">
        <v>4.87</v>
      </c>
      <c r="Q28" t="s">
        <v>97</v>
      </c>
      <c r="R28" t="s">
        <v>62</v>
      </c>
      <c r="S28">
        <v>5.3699999999999998E-3</v>
      </c>
      <c r="T28">
        <v>0.106</v>
      </c>
      <c r="U28">
        <v>5.76</v>
      </c>
      <c r="W28" s="2">
        <v>1</v>
      </c>
      <c r="Y28" s="21">
        <f t="shared" si="3"/>
        <v>5.33</v>
      </c>
      <c r="Z28" s="2"/>
      <c r="AA28" s="2"/>
      <c r="AB28" s="2"/>
      <c r="AC28" s="2"/>
      <c r="AD28" s="2"/>
      <c r="AE28" s="2"/>
      <c r="AF28">
        <v>1</v>
      </c>
      <c r="AH28" s="20">
        <f t="shared" si="7"/>
        <v>4.87</v>
      </c>
      <c r="AI28" s="2"/>
      <c r="AJ28" s="2"/>
      <c r="AK28" s="2"/>
      <c r="AL28" s="2"/>
      <c r="AM28" s="2"/>
      <c r="AN28" s="2"/>
      <c r="AO28">
        <v>1</v>
      </c>
      <c r="AQ28" s="20">
        <f t="shared" si="6"/>
        <v>5.76</v>
      </c>
      <c r="AR28" s="2"/>
      <c r="AS28" s="2"/>
      <c r="AT28" s="2"/>
      <c r="AU28" s="2"/>
      <c r="AV28" s="2"/>
      <c r="AW28" s="2"/>
    </row>
    <row r="29" spans="1:54">
      <c r="A29" s="1">
        <v>44874</v>
      </c>
      <c r="B29" t="s">
        <v>150</v>
      </c>
      <c r="C29" t="s">
        <v>68</v>
      </c>
      <c r="D29" t="s">
        <v>57</v>
      </c>
      <c r="E29">
        <v>1</v>
      </c>
      <c r="F29">
        <v>1</v>
      </c>
      <c r="G29" t="s">
        <v>61</v>
      </c>
      <c r="H29" t="s">
        <v>62</v>
      </c>
      <c r="I29">
        <v>1.6199999999999999E-2</v>
      </c>
      <c r="J29">
        <v>0.35199999999999998</v>
      </c>
      <c r="K29">
        <v>5.77</v>
      </c>
      <c r="L29" t="s">
        <v>63</v>
      </c>
      <c r="M29" t="s">
        <v>64</v>
      </c>
      <c r="N29">
        <v>1.7899999999999999E-2</v>
      </c>
      <c r="O29">
        <v>0.28999999999999998</v>
      </c>
      <c r="P29">
        <v>4.87</v>
      </c>
      <c r="Q29" t="s">
        <v>97</v>
      </c>
      <c r="R29" t="s">
        <v>62</v>
      </c>
      <c r="S29">
        <v>5.94E-3</v>
      </c>
      <c r="T29">
        <v>0.113</v>
      </c>
      <c r="U29">
        <v>6.21</v>
      </c>
      <c r="W29" s="2">
        <v>1</v>
      </c>
      <c r="Y29" s="21">
        <f t="shared" si="3"/>
        <v>5.77</v>
      </c>
      <c r="Z29" s="2"/>
      <c r="AA29" s="2"/>
      <c r="AB29" s="2"/>
      <c r="AC29" s="2"/>
      <c r="AD29" s="2"/>
      <c r="AE29" s="2"/>
      <c r="AF29">
        <v>1</v>
      </c>
      <c r="AH29" s="20">
        <f t="shared" si="7"/>
        <v>4.87</v>
      </c>
      <c r="AI29" s="2"/>
      <c r="AJ29" s="2"/>
      <c r="AK29" s="2"/>
      <c r="AL29" s="2"/>
      <c r="AM29" s="2"/>
      <c r="AN29" s="2"/>
      <c r="AO29">
        <v>1</v>
      </c>
      <c r="AQ29" s="20">
        <f t="shared" si="6"/>
        <v>6.21</v>
      </c>
      <c r="AR29" s="2"/>
      <c r="AS29" s="2"/>
      <c r="AT29" s="2"/>
      <c r="AU29" s="2"/>
      <c r="AV29" s="2"/>
      <c r="AW29" s="2"/>
    </row>
    <row r="30" spans="1:54">
      <c r="A30" s="1">
        <v>44874</v>
      </c>
      <c r="B30" t="s">
        <v>150</v>
      </c>
      <c r="C30" t="s">
        <v>68</v>
      </c>
      <c r="D30" t="s">
        <v>57</v>
      </c>
      <c r="E30">
        <v>1</v>
      </c>
      <c r="F30">
        <v>1</v>
      </c>
      <c r="G30" t="s">
        <v>61</v>
      </c>
      <c r="H30" t="s">
        <v>62</v>
      </c>
      <c r="I30">
        <v>1.61E-2</v>
      </c>
      <c r="J30">
        <v>0.35599999999999998</v>
      </c>
      <c r="K30">
        <v>5.87</v>
      </c>
      <c r="L30" t="s">
        <v>63</v>
      </c>
      <c r="M30" t="s">
        <v>64</v>
      </c>
      <c r="N30">
        <v>1.8200000000000001E-2</v>
      </c>
      <c r="O30">
        <v>0.29799999999999999</v>
      </c>
      <c r="P30">
        <v>5.0599999999999996</v>
      </c>
      <c r="Q30" t="s">
        <v>97</v>
      </c>
      <c r="R30" t="s">
        <v>62</v>
      </c>
      <c r="S30">
        <v>6.1599999999999997E-3</v>
      </c>
      <c r="T30">
        <v>9.7500000000000003E-2</v>
      </c>
      <c r="U30">
        <v>5.19</v>
      </c>
      <c r="V30" s="2"/>
      <c r="W30" s="2">
        <v>1</v>
      </c>
      <c r="Y30" s="21">
        <f t="shared" si="3"/>
        <v>5.87</v>
      </c>
      <c r="Z30" s="2"/>
      <c r="AA30" s="2"/>
      <c r="AB30" s="2"/>
      <c r="AC30" s="2"/>
      <c r="AD30" s="2"/>
      <c r="AE30" s="2"/>
      <c r="AF30">
        <v>1</v>
      </c>
      <c r="AH30" s="20">
        <f t="shared" si="7"/>
        <v>5.0599999999999996</v>
      </c>
      <c r="AI30" s="2"/>
      <c r="AJ30" s="2"/>
      <c r="AK30" s="2"/>
      <c r="AL30" s="2"/>
      <c r="AM30" s="2"/>
      <c r="AN30" s="2"/>
      <c r="AO30">
        <v>1</v>
      </c>
      <c r="AQ30" s="20">
        <f t="shared" si="6"/>
        <v>5.19</v>
      </c>
      <c r="AR30" s="2"/>
      <c r="AS30" s="2"/>
      <c r="AT30" s="2"/>
      <c r="AU30" s="2"/>
      <c r="AV30" s="2"/>
      <c r="AW30" s="2"/>
    </row>
    <row r="31" spans="1:54">
      <c r="A31" s="1">
        <v>44874</v>
      </c>
      <c r="B31" t="s">
        <v>150</v>
      </c>
      <c r="C31" t="s">
        <v>68</v>
      </c>
      <c r="D31" t="s">
        <v>57</v>
      </c>
      <c r="E31">
        <v>1</v>
      </c>
      <c r="F31">
        <v>1</v>
      </c>
      <c r="G31" t="s">
        <v>61</v>
      </c>
      <c r="H31" t="s">
        <v>62</v>
      </c>
      <c r="I31">
        <v>1.38E-2</v>
      </c>
      <c r="J31">
        <v>0.309</v>
      </c>
      <c r="K31">
        <v>4.7699999999999996</v>
      </c>
      <c r="L31" t="s">
        <v>63</v>
      </c>
      <c r="M31" t="s">
        <v>64</v>
      </c>
      <c r="N31">
        <v>1.6899999999999998E-2</v>
      </c>
      <c r="O31">
        <v>0.26400000000000001</v>
      </c>
      <c r="P31">
        <v>4.25</v>
      </c>
      <c r="Q31" t="s">
        <v>97</v>
      </c>
      <c r="R31" t="s">
        <v>62</v>
      </c>
      <c r="S31">
        <v>6.2599999999999999E-3</v>
      </c>
      <c r="T31">
        <v>9.8199999999999996E-2</v>
      </c>
      <c r="U31">
        <v>5.24</v>
      </c>
      <c r="W31" s="2">
        <v>1</v>
      </c>
      <c r="Y31" s="21">
        <f t="shared" si="3"/>
        <v>4.7699999999999996</v>
      </c>
      <c r="AF31">
        <v>1</v>
      </c>
      <c r="AH31" s="20">
        <f t="shared" si="7"/>
        <v>4.25</v>
      </c>
      <c r="AO31">
        <v>1</v>
      </c>
      <c r="AQ31" s="20">
        <f t="shared" si="6"/>
        <v>5.24</v>
      </c>
    </row>
    <row r="32" spans="1:54">
      <c r="A32" s="1">
        <v>44874</v>
      </c>
      <c r="B32" t="s">
        <v>150</v>
      </c>
      <c r="C32" t="s">
        <v>68</v>
      </c>
      <c r="D32" t="s">
        <v>57</v>
      </c>
      <c r="E32">
        <v>1</v>
      </c>
      <c r="F32">
        <v>1</v>
      </c>
      <c r="G32" t="s">
        <v>61</v>
      </c>
      <c r="H32" t="s">
        <v>62</v>
      </c>
      <c r="I32">
        <v>1.7299999999999999E-2</v>
      </c>
      <c r="J32">
        <v>0.35899999999999999</v>
      </c>
      <c r="K32">
        <v>5.94</v>
      </c>
      <c r="L32" t="s">
        <v>63</v>
      </c>
      <c r="M32" t="s">
        <v>64</v>
      </c>
      <c r="N32">
        <v>1.72E-2</v>
      </c>
      <c r="O32">
        <v>0.28399999999999997</v>
      </c>
      <c r="P32">
        <v>4.7300000000000004</v>
      </c>
      <c r="Q32" t="s">
        <v>97</v>
      </c>
      <c r="R32" t="s">
        <v>62</v>
      </c>
      <c r="S32">
        <v>6.5900000000000004E-3</v>
      </c>
      <c r="T32">
        <v>9.8199999999999996E-2</v>
      </c>
      <c r="U32">
        <v>5.24</v>
      </c>
      <c r="V32" s="2"/>
      <c r="W32" s="2">
        <v>1</v>
      </c>
      <c r="Y32" s="21">
        <f t="shared" si="3"/>
        <v>5.94</v>
      </c>
      <c r="AF32">
        <v>1</v>
      </c>
      <c r="AH32" s="20">
        <f t="shared" si="7"/>
        <v>4.7300000000000004</v>
      </c>
      <c r="AO32">
        <v>1</v>
      </c>
      <c r="AQ32" s="20">
        <f t="shared" si="6"/>
        <v>5.24</v>
      </c>
    </row>
    <row r="33" spans="1:49">
      <c r="A33" s="1">
        <v>44874</v>
      </c>
      <c r="B33" t="s">
        <v>150</v>
      </c>
      <c r="C33" t="s">
        <v>98</v>
      </c>
      <c r="D33" t="s">
        <v>58</v>
      </c>
      <c r="E33">
        <v>1</v>
      </c>
      <c r="F33">
        <v>1</v>
      </c>
      <c r="G33" t="s">
        <v>61</v>
      </c>
      <c r="H33" t="s">
        <v>62</v>
      </c>
      <c r="I33">
        <v>2.4</v>
      </c>
      <c r="J33">
        <v>45.9</v>
      </c>
      <c r="K33">
        <v>1020</v>
      </c>
      <c r="L33" t="s">
        <v>63</v>
      </c>
      <c r="M33" t="s">
        <v>64</v>
      </c>
      <c r="N33">
        <v>2.76</v>
      </c>
      <c r="O33">
        <v>40</v>
      </c>
      <c r="P33">
        <v>979</v>
      </c>
      <c r="Q33" t="s">
        <v>97</v>
      </c>
      <c r="R33" t="s">
        <v>62</v>
      </c>
      <c r="S33">
        <v>0.94</v>
      </c>
      <c r="T33">
        <v>14.1</v>
      </c>
      <c r="U33">
        <v>912</v>
      </c>
      <c r="W33" s="2"/>
      <c r="Y33" s="21"/>
      <c r="AH33" s="20"/>
      <c r="AQ33" s="20"/>
    </row>
    <row r="34" spans="1:49">
      <c r="A34" s="1">
        <v>44874</v>
      </c>
      <c r="B34" t="s">
        <v>150</v>
      </c>
      <c r="C34" t="s">
        <v>99</v>
      </c>
      <c r="D34" t="s">
        <v>115</v>
      </c>
      <c r="E34">
        <v>1</v>
      </c>
      <c r="F34">
        <v>1</v>
      </c>
      <c r="G34" t="s">
        <v>61</v>
      </c>
      <c r="H34" t="s">
        <v>62</v>
      </c>
      <c r="I34">
        <v>1.18E-2</v>
      </c>
      <c r="J34">
        <v>0.26800000000000002</v>
      </c>
      <c r="K34">
        <v>3.83</v>
      </c>
      <c r="L34" t="s">
        <v>63</v>
      </c>
      <c r="M34" t="s">
        <v>64</v>
      </c>
      <c r="N34">
        <v>6.7299999999999999E-3</v>
      </c>
      <c r="O34">
        <v>0.115</v>
      </c>
      <c r="P34">
        <v>0.628</v>
      </c>
      <c r="Q34" t="s">
        <v>97</v>
      </c>
      <c r="R34" t="s">
        <v>62</v>
      </c>
      <c r="S34">
        <v>1.27</v>
      </c>
      <c r="T34">
        <v>18.3</v>
      </c>
      <c r="U34">
        <v>1180</v>
      </c>
      <c r="W34" s="2"/>
      <c r="Y34" s="21"/>
      <c r="AH34" s="20"/>
      <c r="AQ34" s="20"/>
    </row>
    <row r="35" spans="1:49">
      <c r="A35" s="1"/>
      <c r="W35" s="2"/>
      <c r="Y35" s="21"/>
      <c r="AH35" s="20"/>
      <c r="AQ35" s="20"/>
    </row>
    <row r="36" spans="1:49">
      <c r="A36" s="1"/>
      <c r="W36" s="2"/>
      <c r="Y36" s="21"/>
      <c r="AH36" s="20"/>
      <c r="AQ36" s="20"/>
    </row>
    <row r="37" spans="1:49">
      <c r="A37" s="1">
        <v>44874</v>
      </c>
      <c r="B37" t="s">
        <v>151</v>
      </c>
      <c r="C37" t="s">
        <v>98</v>
      </c>
      <c r="D37" t="s">
        <v>58</v>
      </c>
      <c r="E37">
        <v>1</v>
      </c>
      <c r="F37">
        <v>1</v>
      </c>
      <c r="G37" t="s">
        <v>61</v>
      </c>
      <c r="H37" t="s">
        <v>62</v>
      </c>
      <c r="I37">
        <v>2.41</v>
      </c>
      <c r="J37">
        <v>45.9</v>
      </c>
      <c r="K37">
        <v>1020</v>
      </c>
      <c r="L37" t="s">
        <v>63</v>
      </c>
      <c r="M37" t="s">
        <v>64</v>
      </c>
      <c r="N37">
        <v>2.79</v>
      </c>
      <c r="O37">
        <v>40.4</v>
      </c>
      <c r="P37">
        <v>990</v>
      </c>
      <c r="Q37" t="s">
        <v>97</v>
      </c>
      <c r="R37" t="s">
        <v>62</v>
      </c>
      <c r="S37">
        <v>1.05</v>
      </c>
      <c r="T37">
        <v>15.8</v>
      </c>
      <c r="U37">
        <v>1020</v>
      </c>
      <c r="W37" s="2">
        <v>1</v>
      </c>
      <c r="Y37" s="21">
        <f t="shared" si="3"/>
        <v>1020</v>
      </c>
      <c r="AF37">
        <v>1</v>
      </c>
      <c r="AH37" s="20">
        <f t="shared" si="7"/>
        <v>990</v>
      </c>
      <c r="AO37">
        <v>1</v>
      </c>
      <c r="AQ37" s="20">
        <f t="shared" si="6"/>
        <v>1020</v>
      </c>
    </row>
    <row r="38" spans="1:49">
      <c r="A38" s="1">
        <v>44874</v>
      </c>
      <c r="B38" t="s">
        <v>151</v>
      </c>
      <c r="C38" t="s">
        <v>99</v>
      </c>
      <c r="D38" t="s">
        <v>115</v>
      </c>
      <c r="E38">
        <v>1</v>
      </c>
      <c r="F38">
        <v>1</v>
      </c>
      <c r="G38" t="s">
        <v>61</v>
      </c>
      <c r="H38" t="s">
        <v>62</v>
      </c>
      <c r="I38">
        <v>1.09E-2</v>
      </c>
      <c r="J38">
        <v>0.20399999999999999</v>
      </c>
      <c r="K38">
        <v>2.36</v>
      </c>
      <c r="L38" t="s">
        <v>63</v>
      </c>
      <c r="M38" t="s">
        <v>64</v>
      </c>
      <c r="N38">
        <v>6.3E-3</v>
      </c>
      <c r="O38">
        <v>0.12</v>
      </c>
      <c r="P38">
        <v>0.76</v>
      </c>
      <c r="Q38" t="s">
        <v>97</v>
      </c>
      <c r="R38" t="s">
        <v>62</v>
      </c>
      <c r="S38">
        <v>1.28</v>
      </c>
      <c r="T38">
        <v>18.5</v>
      </c>
      <c r="U38">
        <v>1190</v>
      </c>
      <c r="V38" s="2">
        <f>100*T37/T38</f>
        <v>85.405405405405403</v>
      </c>
      <c r="W38" s="2">
        <v>1</v>
      </c>
      <c r="Y38" s="21">
        <f t="shared" si="3"/>
        <v>2.36</v>
      </c>
      <c r="AF38">
        <v>1</v>
      </c>
      <c r="AH38" s="20">
        <f t="shared" si="7"/>
        <v>0.76</v>
      </c>
      <c r="AO38">
        <v>1</v>
      </c>
      <c r="AQ38" s="20">
        <f t="shared" si="6"/>
        <v>1190</v>
      </c>
    </row>
    <row r="39" spans="1:49">
      <c r="A39" s="1">
        <v>44874</v>
      </c>
      <c r="B39" t="s">
        <v>151</v>
      </c>
      <c r="C39" t="s">
        <v>65</v>
      </c>
      <c r="D39" t="s">
        <v>148</v>
      </c>
      <c r="E39">
        <v>1</v>
      </c>
      <c r="F39">
        <v>1</v>
      </c>
      <c r="G39" t="s">
        <v>61</v>
      </c>
      <c r="H39" t="s">
        <v>62</v>
      </c>
      <c r="I39">
        <v>4.8899999999999997</v>
      </c>
      <c r="J39">
        <v>93.2</v>
      </c>
      <c r="K39">
        <v>1990</v>
      </c>
      <c r="L39" t="s">
        <v>63</v>
      </c>
      <c r="M39" t="s">
        <v>64</v>
      </c>
      <c r="N39">
        <v>5.58</v>
      </c>
      <c r="O39">
        <v>81.099999999999994</v>
      </c>
      <c r="P39">
        <v>2010</v>
      </c>
      <c r="Q39" t="s">
        <v>97</v>
      </c>
      <c r="R39" t="s">
        <v>62</v>
      </c>
      <c r="S39">
        <v>2.11</v>
      </c>
      <c r="T39">
        <v>31.7</v>
      </c>
      <c r="U39">
        <v>2010</v>
      </c>
      <c r="V39" s="2"/>
      <c r="W39" s="2">
        <v>1</v>
      </c>
      <c r="Y39" s="21">
        <f t="shared" ref="Y39" si="8">K39</f>
        <v>1990</v>
      </c>
      <c r="AF39">
        <v>1</v>
      </c>
      <c r="AH39" s="20">
        <f t="shared" ref="AH39" si="9">P39</f>
        <v>2010</v>
      </c>
      <c r="AO39">
        <v>1</v>
      </c>
      <c r="AQ39" s="20">
        <f t="shared" ref="AQ39" si="10">U39</f>
        <v>2010</v>
      </c>
    </row>
    <row r="40" spans="1:49">
      <c r="A40" s="1">
        <v>44874</v>
      </c>
      <c r="B40" t="s">
        <v>151</v>
      </c>
      <c r="C40" t="s">
        <v>66</v>
      </c>
      <c r="D40" t="s">
        <v>11</v>
      </c>
      <c r="E40">
        <v>1</v>
      </c>
      <c r="F40">
        <v>1</v>
      </c>
      <c r="G40" t="s">
        <v>61</v>
      </c>
      <c r="H40" t="s">
        <v>62</v>
      </c>
      <c r="I40">
        <v>0.23899999999999999</v>
      </c>
      <c r="J40">
        <v>4.5599999999999996</v>
      </c>
      <c r="K40">
        <v>103</v>
      </c>
      <c r="L40" t="s">
        <v>63</v>
      </c>
      <c r="M40" t="s">
        <v>64</v>
      </c>
      <c r="N40">
        <v>0.29099999999999998</v>
      </c>
      <c r="O40">
        <v>4.2699999999999996</v>
      </c>
      <c r="P40">
        <v>101</v>
      </c>
      <c r="Q40" t="s">
        <v>97</v>
      </c>
      <c r="R40" t="s">
        <v>62</v>
      </c>
      <c r="S40">
        <v>0.108</v>
      </c>
      <c r="T40">
        <v>1.57</v>
      </c>
      <c r="U40">
        <v>102</v>
      </c>
      <c r="W40" s="2">
        <v>1</v>
      </c>
      <c r="Y40" s="21">
        <f t="shared" si="3"/>
        <v>103</v>
      </c>
      <c r="AF40">
        <v>1</v>
      </c>
      <c r="AH40" s="20">
        <f t="shared" si="7"/>
        <v>101</v>
      </c>
      <c r="AO40">
        <v>1</v>
      </c>
      <c r="AQ40" s="20">
        <f t="shared" si="6"/>
        <v>102</v>
      </c>
    </row>
    <row r="41" spans="1:49">
      <c r="A41" s="1">
        <v>44874</v>
      </c>
      <c r="B41" t="s">
        <v>151</v>
      </c>
      <c r="C41" t="s">
        <v>67</v>
      </c>
      <c r="D41" t="s">
        <v>12</v>
      </c>
      <c r="E41">
        <v>1</v>
      </c>
      <c r="F41">
        <v>1</v>
      </c>
      <c r="G41" t="s">
        <v>61</v>
      </c>
      <c r="H41" t="s">
        <v>62</v>
      </c>
      <c r="I41">
        <v>5.8999999999999997E-2</v>
      </c>
      <c r="J41">
        <v>1.1399999999999999</v>
      </c>
      <c r="K41">
        <v>23.9</v>
      </c>
      <c r="L41" t="s">
        <v>63</v>
      </c>
      <c r="M41" t="s">
        <v>64</v>
      </c>
      <c r="N41">
        <v>7.5700000000000003E-2</v>
      </c>
      <c r="O41">
        <v>1.1399999999999999</v>
      </c>
      <c r="P41">
        <v>25.5</v>
      </c>
      <c r="Q41" t="s">
        <v>97</v>
      </c>
      <c r="R41" t="s">
        <v>62</v>
      </c>
      <c r="S41">
        <v>2.7300000000000001E-2</v>
      </c>
      <c r="T41">
        <v>0.41099999999999998</v>
      </c>
      <c r="U41">
        <v>25.8</v>
      </c>
      <c r="W41" s="2">
        <v>1</v>
      </c>
      <c r="Y41" s="21">
        <f t="shared" ref="Y41:Y43" si="11">K41</f>
        <v>23.9</v>
      </c>
      <c r="AF41">
        <v>1</v>
      </c>
      <c r="AH41" s="20">
        <f t="shared" si="7"/>
        <v>25.5</v>
      </c>
      <c r="AO41">
        <v>1</v>
      </c>
      <c r="AQ41" s="20">
        <f t="shared" si="6"/>
        <v>25.8</v>
      </c>
    </row>
    <row r="42" spans="1:49">
      <c r="A42" s="1">
        <v>44874</v>
      </c>
      <c r="B42" t="s">
        <v>151</v>
      </c>
      <c r="C42" t="s">
        <v>68</v>
      </c>
      <c r="D42" t="s">
        <v>57</v>
      </c>
      <c r="E42">
        <v>1</v>
      </c>
      <c r="F42">
        <v>1</v>
      </c>
      <c r="G42" t="s">
        <v>61</v>
      </c>
      <c r="H42" t="s">
        <v>62</v>
      </c>
      <c r="I42">
        <v>1.78E-2</v>
      </c>
      <c r="J42">
        <v>0.35499999999999998</v>
      </c>
      <c r="K42">
        <v>5.83</v>
      </c>
      <c r="L42" t="s">
        <v>63</v>
      </c>
      <c r="M42" t="s">
        <v>64</v>
      </c>
      <c r="N42">
        <v>1.8499999999999999E-2</v>
      </c>
      <c r="O42">
        <v>0.30499999999999999</v>
      </c>
      <c r="P42">
        <v>5.24</v>
      </c>
      <c r="Q42" t="s">
        <v>97</v>
      </c>
      <c r="R42" t="s">
        <v>62</v>
      </c>
      <c r="S42">
        <v>5.7299999999999999E-3</v>
      </c>
      <c r="T42">
        <v>8.1500000000000003E-2</v>
      </c>
      <c r="U42">
        <v>4.1399999999999997</v>
      </c>
      <c r="W42" s="2">
        <v>1</v>
      </c>
      <c r="Y42" s="21">
        <f t="shared" si="11"/>
        <v>5.83</v>
      </c>
      <c r="AF42">
        <v>1</v>
      </c>
      <c r="AH42" s="20">
        <f t="shared" si="7"/>
        <v>5.24</v>
      </c>
      <c r="AO42">
        <v>1</v>
      </c>
      <c r="AQ42" s="20">
        <f t="shared" si="6"/>
        <v>4.1399999999999997</v>
      </c>
    </row>
    <row r="43" spans="1:49">
      <c r="A43" s="1">
        <v>44874</v>
      </c>
      <c r="B43" t="s">
        <v>151</v>
      </c>
      <c r="C43" t="s">
        <v>69</v>
      </c>
      <c r="D43">
        <v>1</v>
      </c>
      <c r="E43">
        <v>1</v>
      </c>
      <c r="F43">
        <v>1</v>
      </c>
      <c r="G43" t="s">
        <v>61</v>
      </c>
      <c r="H43" t="s">
        <v>62</v>
      </c>
      <c r="I43">
        <v>3.5000000000000003E-2</v>
      </c>
      <c r="J43">
        <v>0.74199999999999999</v>
      </c>
      <c r="K43">
        <v>14.8</v>
      </c>
      <c r="L43" t="s">
        <v>63</v>
      </c>
      <c r="M43" t="s">
        <v>64</v>
      </c>
      <c r="N43">
        <v>6.2199999999999998E-2</v>
      </c>
      <c r="O43">
        <v>0.92100000000000004</v>
      </c>
      <c r="P43">
        <v>20.2</v>
      </c>
      <c r="Q43" t="s">
        <v>97</v>
      </c>
      <c r="R43" t="s">
        <v>62</v>
      </c>
      <c r="S43">
        <v>1.9900000000000001E-2</v>
      </c>
      <c r="T43">
        <v>0.32400000000000001</v>
      </c>
      <c r="U43">
        <v>20.100000000000001</v>
      </c>
      <c r="V43" s="2"/>
      <c r="W43" s="2">
        <v>1</v>
      </c>
      <c r="Y43" s="21">
        <f t="shared" si="11"/>
        <v>14.8</v>
      </c>
      <c r="AF43">
        <v>1</v>
      </c>
      <c r="AH43" s="20">
        <f t="shared" si="7"/>
        <v>20.2</v>
      </c>
      <c r="AO43">
        <v>1</v>
      </c>
      <c r="AQ43" s="20">
        <f t="shared" si="6"/>
        <v>20.100000000000001</v>
      </c>
    </row>
    <row r="44" spans="1:49">
      <c r="A44" s="1">
        <v>44874</v>
      </c>
      <c r="B44" t="s">
        <v>151</v>
      </c>
      <c r="C44" t="s">
        <v>69</v>
      </c>
      <c r="D44">
        <v>2</v>
      </c>
      <c r="E44">
        <v>1</v>
      </c>
      <c r="F44">
        <v>1</v>
      </c>
      <c r="G44" t="s">
        <v>61</v>
      </c>
      <c r="H44" t="s">
        <v>62</v>
      </c>
      <c r="I44">
        <v>3.2599999999999997E-2</v>
      </c>
      <c r="J44">
        <v>0.66300000000000003</v>
      </c>
      <c r="K44">
        <v>13</v>
      </c>
      <c r="L44" t="s">
        <v>63</v>
      </c>
      <c r="M44" t="s">
        <v>64</v>
      </c>
      <c r="N44">
        <v>5.96E-2</v>
      </c>
      <c r="O44">
        <v>0.89500000000000002</v>
      </c>
      <c r="P44">
        <v>19.5</v>
      </c>
      <c r="Q44" t="s">
        <v>97</v>
      </c>
      <c r="R44" t="s">
        <v>62</v>
      </c>
      <c r="S44">
        <v>2.0400000000000001E-2</v>
      </c>
      <c r="T44">
        <v>0.315</v>
      </c>
      <c r="U44">
        <v>19.5</v>
      </c>
      <c r="W44" s="2">
        <v>1</v>
      </c>
      <c r="Y44" s="21">
        <f t="shared" si="3"/>
        <v>13</v>
      </c>
      <c r="Z44" s="2"/>
      <c r="AA44" s="2"/>
      <c r="AB44" s="2"/>
      <c r="AC44" s="2"/>
      <c r="AD44" s="2"/>
      <c r="AE44" s="2"/>
      <c r="AF44">
        <v>1</v>
      </c>
      <c r="AH44" s="20">
        <f t="shared" si="7"/>
        <v>19.5</v>
      </c>
      <c r="AI44" s="2"/>
      <c r="AJ44" s="2"/>
      <c r="AK44" s="2"/>
      <c r="AL44" s="2"/>
      <c r="AM44" s="2"/>
      <c r="AN44" s="2"/>
      <c r="AO44">
        <v>1</v>
      </c>
      <c r="AQ44" s="20">
        <f t="shared" si="6"/>
        <v>19.5</v>
      </c>
      <c r="AR44" s="2"/>
      <c r="AS44" s="2"/>
      <c r="AT44" s="2"/>
      <c r="AU44" s="2"/>
      <c r="AV44" s="2"/>
      <c r="AW44" s="2"/>
    </row>
    <row r="45" spans="1:49">
      <c r="A45" s="1">
        <v>44874</v>
      </c>
      <c r="B45" t="s">
        <v>151</v>
      </c>
      <c r="C45" t="s">
        <v>69</v>
      </c>
      <c r="D45">
        <v>3</v>
      </c>
      <c r="E45">
        <v>1</v>
      </c>
      <c r="F45">
        <v>1</v>
      </c>
      <c r="G45" t="s">
        <v>61</v>
      </c>
      <c r="H45" t="s">
        <v>62</v>
      </c>
      <c r="I45">
        <v>3.3399999999999999E-2</v>
      </c>
      <c r="J45">
        <v>0.64300000000000002</v>
      </c>
      <c r="K45">
        <v>12.5</v>
      </c>
      <c r="L45" t="s">
        <v>63</v>
      </c>
      <c r="M45" t="s">
        <v>64</v>
      </c>
      <c r="N45">
        <v>5.8400000000000001E-2</v>
      </c>
      <c r="O45">
        <v>0.871</v>
      </c>
      <c r="P45">
        <v>18.899999999999999</v>
      </c>
      <c r="Q45" t="s">
        <v>97</v>
      </c>
      <c r="R45" t="s">
        <v>62</v>
      </c>
      <c r="S45">
        <v>2.1100000000000001E-2</v>
      </c>
      <c r="T45">
        <v>0.32300000000000001</v>
      </c>
      <c r="U45">
        <v>20</v>
      </c>
      <c r="W45" s="2">
        <v>1</v>
      </c>
      <c r="Y45" s="21">
        <f t="shared" si="3"/>
        <v>12.5</v>
      </c>
      <c r="Z45" s="2"/>
      <c r="AA45" s="2"/>
      <c r="AB45" s="2"/>
      <c r="AC45" s="2"/>
      <c r="AD45" s="2"/>
      <c r="AE45" s="2"/>
      <c r="AF45">
        <v>1</v>
      </c>
      <c r="AH45" s="20">
        <f t="shared" si="7"/>
        <v>18.899999999999999</v>
      </c>
      <c r="AI45" s="2"/>
      <c r="AJ45" s="2"/>
      <c r="AK45" s="2"/>
      <c r="AL45" s="2"/>
      <c r="AM45" s="2"/>
      <c r="AN45" s="2"/>
      <c r="AO45">
        <v>1</v>
      </c>
      <c r="AQ45" s="20">
        <f t="shared" si="6"/>
        <v>20</v>
      </c>
      <c r="AR45" s="2"/>
      <c r="AS45" s="2"/>
      <c r="AT45" s="2"/>
      <c r="AU45" s="2"/>
      <c r="AV45" s="2"/>
      <c r="AW45" s="2"/>
    </row>
    <row r="46" spans="1:49">
      <c r="A46" s="1">
        <v>44874</v>
      </c>
      <c r="B46" t="s">
        <v>151</v>
      </c>
      <c r="C46" t="s">
        <v>240</v>
      </c>
      <c r="D46">
        <v>4</v>
      </c>
      <c r="E46">
        <v>1</v>
      </c>
      <c r="F46">
        <v>1</v>
      </c>
      <c r="G46" t="s">
        <v>61</v>
      </c>
      <c r="H46" t="s">
        <v>62</v>
      </c>
      <c r="I46">
        <v>1.3100000000000001E-2</v>
      </c>
      <c r="J46">
        <v>0.251</v>
      </c>
      <c r="K46">
        <v>3.43</v>
      </c>
      <c r="L46" t="s">
        <v>63</v>
      </c>
      <c r="M46" t="s">
        <v>64</v>
      </c>
      <c r="N46">
        <v>9.0200000000000002E-3</v>
      </c>
      <c r="O46">
        <v>0.192</v>
      </c>
      <c r="P46">
        <v>2.4900000000000002</v>
      </c>
      <c r="Q46" t="s">
        <v>97</v>
      </c>
      <c r="R46" t="s">
        <v>62</v>
      </c>
      <c r="S46">
        <v>3.49E-3</v>
      </c>
      <c r="T46">
        <v>6.2700000000000006E-2</v>
      </c>
      <c r="U46">
        <v>2.9</v>
      </c>
      <c r="W46" s="2">
        <v>2</v>
      </c>
      <c r="X46" t="s">
        <v>239</v>
      </c>
      <c r="Y46" s="21">
        <f t="shared" si="3"/>
        <v>3.43</v>
      </c>
      <c r="Z46" s="2"/>
      <c r="AA46" s="2"/>
      <c r="AB46" s="2"/>
      <c r="AC46" s="2"/>
      <c r="AD46" s="2"/>
      <c r="AE46" s="2"/>
      <c r="AF46">
        <v>1</v>
      </c>
      <c r="AH46" s="20">
        <f t="shared" si="7"/>
        <v>2.4900000000000002</v>
      </c>
      <c r="AI46" s="2"/>
      <c r="AJ46" s="2"/>
      <c r="AK46" s="2"/>
      <c r="AL46" s="2"/>
      <c r="AM46" s="2"/>
      <c r="AN46" s="2"/>
      <c r="AO46">
        <v>1</v>
      </c>
      <c r="AQ46" s="20">
        <f t="shared" si="6"/>
        <v>2.9</v>
      </c>
      <c r="AR46" s="2"/>
      <c r="AS46" s="2"/>
      <c r="AT46" s="2"/>
      <c r="AU46" s="2"/>
      <c r="AV46" s="2"/>
      <c r="AW46" s="2"/>
    </row>
    <row r="47" spans="1:49">
      <c r="A47" s="1">
        <v>44874</v>
      </c>
      <c r="B47" t="s">
        <v>151</v>
      </c>
      <c r="C47" t="s">
        <v>152</v>
      </c>
      <c r="D47">
        <v>5</v>
      </c>
      <c r="E47">
        <v>1</v>
      </c>
      <c r="F47">
        <v>1</v>
      </c>
      <c r="G47" t="s">
        <v>61</v>
      </c>
      <c r="H47" t="s">
        <v>62</v>
      </c>
      <c r="I47">
        <v>0.48</v>
      </c>
      <c r="J47">
        <v>9.1</v>
      </c>
      <c r="K47">
        <v>206</v>
      </c>
      <c r="L47" t="s">
        <v>63</v>
      </c>
      <c r="M47" t="s">
        <v>64</v>
      </c>
      <c r="N47">
        <v>1.1900000000000001E-2</v>
      </c>
      <c r="O47">
        <v>0.216</v>
      </c>
      <c r="P47">
        <v>3.08</v>
      </c>
      <c r="Q47" t="s">
        <v>97</v>
      </c>
      <c r="R47" t="s">
        <v>62</v>
      </c>
      <c r="S47">
        <v>1.1299999999999999E-2</v>
      </c>
      <c r="T47">
        <v>0.19400000000000001</v>
      </c>
      <c r="U47">
        <v>11.6</v>
      </c>
      <c r="W47" s="2">
        <v>1</v>
      </c>
      <c r="Y47" s="21">
        <f t="shared" si="3"/>
        <v>206</v>
      </c>
      <c r="AC47" s="2"/>
      <c r="AF47">
        <v>1</v>
      </c>
      <c r="AH47" s="20">
        <f t="shared" si="7"/>
        <v>3.08</v>
      </c>
      <c r="AL47" s="2"/>
      <c r="AO47">
        <v>1</v>
      </c>
      <c r="AQ47" s="20">
        <f t="shared" si="6"/>
        <v>11.6</v>
      </c>
      <c r="AU47" s="2"/>
    </row>
    <row r="48" spans="1:49">
      <c r="A48" s="1">
        <v>44874</v>
      </c>
      <c r="B48" t="s">
        <v>151</v>
      </c>
      <c r="C48" t="s">
        <v>153</v>
      </c>
      <c r="D48">
        <v>6</v>
      </c>
      <c r="E48">
        <v>1</v>
      </c>
      <c r="F48">
        <v>1</v>
      </c>
      <c r="G48" t="s">
        <v>61</v>
      </c>
      <c r="H48" t="s">
        <v>62</v>
      </c>
      <c r="I48">
        <v>2.77</v>
      </c>
      <c r="J48">
        <v>52.5</v>
      </c>
      <c r="K48">
        <v>1160</v>
      </c>
      <c r="L48" t="s">
        <v>63</v>
      </c>
      <c r="M48" t="s">
        <v>64</v>
      </c>
      <c r="N48">
        <v>1.4500000000000001E-2</v>
      </c>
      <c r="O48">
        <v>0.217</v>
      </c>
      <c r="P48">
        <v>3.11</v>
      </c>
      <c r="Q48" t="s">
        <v>97</v>
      </c>
      <c r="R48" t="s">
        <v>62</v>
      </c>
      <c r="S48">
        <v>4.0400000000000002E-3</v>
      </c>
      <c r="T48">
        <v>7.5899999999999995E-2</v>
      </c>
      <c r="U48">
        <v>3.77</v>
      </c>
      <c r="W48" s="2">
        <v>1</v>
      </c>
      <c r="Y48" s="21">
        <f t="shared" si="3"/>
        <v>1160</v>
      </c>
      <c r="AF48">
        <v>1</v>
      </c>
      <c r="AH48" s="20">
        <f t="shared" si="7"/>
        <v>3.11</v>
      </c>
      <c r="AO48">
        <v>1</v>
      </c>
      <c r="AQ48" s="20">
        <f t="shared" si="6"/>
        <v>3.77</v>
      </c>
    </row>
    <row r="49" spans="1:49">
      <c r="A49" s="1">
        <v>44874</v>
      </c>
      <c r="B49" t="s">
        <v>151</v>
      </c>
      <c r="C49" t="s">
        <v>154</v>
      </c>
      <c r="D49">
        <v>7</v>
      </c>
      <c r="E49">
        <v>1</v>
      </c>
      <c r="F49">
        <v>1</v>
      </c>
      <c r="G49" t="s">
        <v>61</v>
      </c>
      <c r="H49" t="s">
        <v>62</v>
      </c>
      <c r="I49">
        <v>1.7600000000000001E-2</v>
      </c>
      <c r="J49">
        <v>0.33900000000000002</v>
      </c>
      <c r="K49">
        <v>5.46</v>
      </c>
      <c r="L49" t="s">
        <v>63</v>
      </c>
      <c r="M49" t="s">
        <v>64</v>
      </c>
      <c r="N49">
        <v>8.4500000000000006E-2</v>
      </c>
      <c r="O49">
        <v>1.28</v>
      </c>
      <c r="P49">
        <v>28.8</v>
      </c>
      <c r="Q49" t="s">
        <v>97</v>
      </c>
      <c r="R49" t="s">
        <v>62</v>
      </c>
      <c r="S49">
        <v>2.0200000000000001E-3</v>
      </c>
      <c r="T49">
        <v>4.6199999999999998E-2</v>
      </c>
      <c r="U49">
        <v>1.82</v>
      </c>
      <c r="W49" s="2">
        <v>1</v>
      </c>
      <c r="Y49" s="21">
        <f t="shared" si="3"/>
        <v>5.46</v>
      </c>
      <c r="AF49">
        <v>1</v>
      </c>
      <c r="AH49" s="20">
        <f t="shared" si="7"/>
        <v>28.8</v>
      </c>
      <c r="AO49">
        <v>1</v>
      </c>
      <c r="AQ49" s="20">
        <f t="shared" si="6"/>
        <v>1.82</v>
      </c>
    </row>
    <row r="50" spans="1:49">
      <c r="A50" s="1">
        <v>44874</v>
      </c>
      <c r="B50" t="s">
        <v>151</v>
      </c>
      <c r="C50" t="s">
        <v>155</v>
      </c>
      <c r="D50">
        <v>8</v>
      </c>
      <c r="E50">
        <v>1</v>
      </c>
      <c r="F50">
        <v>1</v>
      </c>
      <c r="G50" t="s">
        <v>61</v>
      </c>
      <c r="H50" t="s">
        <v>62</v>
      </c>
      <c r="I50">
        <v>0.24099999999999999</v>
      </c>
      <c r="J50">
        <v>4.55</v>
      </c>
      <c r="K50">
        <v>102</v>
      </c>
      <c r="L50" t="s">
        <v>63</v>
      </c>
      <c r="M50" t="s">
        <v>64</v>
      </c>
      <c r="N50">
        <v>1.3299999999999999E-2</v>
      </c>
      <c r="O50">
        <v>0.214</v>
      </c>
      <c r="P50">
        <v>3.04</v>
      </c>
      <c r="Q50" t="s">
        <v>97</v>
      </c>
      <c r="R50" t="s">
        <v>62</v>
      </c>
      <c r="S50">
        <v>1.23E-2</v>
      </c>
      <c r="T50">
        <v>0.19800000000000001</v>
      </c>
      <c r="U50">
        <v>11.8</v>
      </c>
      <c r="W50" s="2">
        <v>1</v>
      </c>
      <c r="Y50" s="21">
        <f t="shared" si="3"/>
        <v>102</v>
      </c>
      <c r="AF50">
        <v>1</v>
      </c>
      <c r="AH50" s="20">
        <f t="shared" si="7"/>
        <v>3.04</v>
      </c>
      <c r="AO50">
        <v>1</v>
      </c>
      <c r="AQ50" s="20">
        <f t="shared" si="6"/>
        <v>11.8</v>
      </c>
    </row>
    <row r="51" spans="1:49">
      <c r="A51" s="1">
        <v>44874</v>
      </c>
      <c r="B51" t="s">
        <v>151</v>
      </c>
      <c r="C51" t="s">
        <v>156</v>
      </c>
      <c r="D51">
        <v>9</v>
      </c>
      <c r="E51">
        <v>1</v>
      </c>
      <c r="F51">
        <v>1</v>
      </c>
      <c r="G51" t="s">
        <v>61</v>
      </c>
      <c r="H51" t="s">
        <v>62</v>
      </c>
      <c r="I51">
        <v>0.33200000000000002</v>
      </c>
      <c r="J51">
        <v>6.29</v>
      </c>
      <c r="K51">
        <v>142</v>
      </c>
      <c r="L51" t="s">
        <v>63</v>
      </c>
      <c r="M51" t="s">
        <v>64</v>
      </c>
      <c r="N51">
        <v>1.2500000000000001E-2</v>
      </c>
      <c r="O51">
        <v>0.20200000000000001</v>
      </c>
      <c r="P51">
        <v>2.75</v>
      </c>
      <c r="Q51" t="s">
        <v>97</v>
      </c>
      <c r="R51" t="s">
        <v>62</v>
      </c>
      <c r="S51">
        <v>6.1599999999999997E-3</v>
      </c>
      <c r="T51">
        <v>0.105</v>
      </c>
      <c r="U51">
        <v>5.67</v>
      </c>
      <c r="W51" s="2">
        <v>1</v>
      </c>
      <c r="Y51" s="21">
        <f t="shared" si="3"/>
        <v>142</v>
      </c>
      <c r="Z51" s="2"/>
      <c r="AA51" s="2"/>
      <c r="AB51" s="2"/>
      <c r="AC51" s="2"/>
      <c r="AD51" s="2"/>
      <c r="AE51" s="2"/>
      <c r="AF51">
        <v>1</v>
      </c>
      <c r="AH51" s="20">
        <f t="shared" si="7"/>
        <v>2.75</v>
      </c>
      <c r="AI51" s="2"/>
      <c r="AJ51" s="2"/>
      <c r="AK51" s="2"/>
      <c r="AL51" s="2"/>
      <c r="AM51" s="2"/>
      <c r="AN51" s="2"/>
      <c r="AO51">
        <v>1</v>
      </c>
      <c r="AQ51" s="20">
        <f t="shared" si="6"/>
        <v>5.67</v>
      </c>
      <c r="AR51" s="2"/>
      <c r="AS51" s="2"/>
      <c r="AT51" s="2"/>
      <c r="AU51" s="2"/>
      <c r="AV51" s="2"/>
      <c r="AW51" s="2"/>
    </row>
    <row r="52" spans="1:49">
      <c r="A52" s="1">
        <v>44874</v>
      </c>
      <c r="B52" t="s">
        <v>151</v>
      </c>
      <c r="C52" t="s">
        <v>157</v>
      </c>
      <c r="D52">
        <v>10</v>
      </c>
      <c r="E52">
        <v>1</v>
      </c>
      <c r="F52">
        <v>1</v>
      </c>
      <c r="G52" t="s">
        <v>61</v>
      </c>
      <c r="H52" t="s">
        <v>62</v>
      </c>
      <c r="I52">
        <v>2.0299999999999998</v>
      </c>
      <c r="J52">
        <v>38.5</v>
      </c>
      <c r="K52">
        <v>861</v>
      </c>
      <c r="L52" t="s">
        <v>63</v>
      </c>
      <c r="M52" t="s">
        <v>64</v>
      </c>
      <c r="N52">
        <v>3.15E-2</v>
      </c>
      <c r="O52">
        <v>0.44400000000000001</v>
      </c>
      <c r="P52">
        <v>8.61</v>
      </c>
      <c r="Q52" t="s">
        <v>97</v>
      </c>
      <c r="R52" t="s">
        <v>62</v>
      </c>
      <c r="S52">
        <v>5.5700000000000003E-3</v>
      </c>
      <c r="T52">
        <v>0.111</v>
      </c>
      <c r="U52">
        <v>6.09</v>
      </c>
      <c r="W52" s="2">
        <v>1</v>
      </c>
      <c r="Y52" s="21">
        <f t="shared" si="3"/>
        <v>861</v>
      </c>
      <c r="Z52" s="2"/>
      <c r="AA52" s="2"/>
      <c r="AB52" s="2"/>
      <c r="AC52" s="2"/>
      <c r="AD52" s="2"/>
      <c r="AE52" s="2"/>
      <c r="AF52">
        <v>1</v>
      </c>
      <c r="AH52" s="20">
        <f t="shared" si="7"/>
        <v>8.61</v>
      </c>
      <c r="AI52" s="2"/>
      <c r="AJ52" s="2"/>
      <c r="AK52" s="2"/>
      <c r="AL52" s="2"/>
      <c r="AM52" s="2"/>
      <c r="AN52" s="2"/>
      <c r="AO52">
        <v>1</v>
      </c>
      <c r="AQ52" s="20">
        <f t="shared" si="6"/>
        <v>6.09</v>
      </c>
      <c r="AR52" s="2"/>
      <c r="AS52" s="2"/>
      <c r="AT52" s="2"/>
      <c r="AU52" s="2"/>
      <c r="AV52" s="2"/>
      <c r="AW52" s="2"/>
    </row>
    <row r="53" spans="1:49">
      <c r="A53" s="1">
        <v>44874</v>
      </c>
      <c r="B53" t="s">
        <v>151</v>
      </c>
      <c r="C53" t="s">
        <v>112</v>
      </c>
      <c r="D53">
        <v>14</v>
      </c>
      <c r="E53">
        <v>1</v>
      </c>
      <c r="F53">
        <v>1</v>
      </c>
      <c r="G53" t="s">
        <v>61</v>
      </c>
      <c r="H53" t="s">
        <v>62</v>
      </c>
      <c r="I53">
        <v>0.48499999999999999</v>
      </c>
      <c r="J53">
        <v>9.19</v>
      </c>
      <c r="K53">
        <v>209</v>
      </c>
      <c r="L53" t="s">
        <v>63</v>
      </c>
      <c r="M53" t="s">
        <v>64</v>
      </c>
      <c r="N53">
        <v>1.2500000000000001E-2</v>
      </c>
      <c r="O53">
        <v>0.219</v>
      </c>
      <c r="P53">
        <v>3.14</v>
      </c>
      <c r="Q53" t="s">
        <v>97</v>
      </c>
      <c r="R53" t="s">
        <v>62</v>
      </c>
      <c r="S53">
        <v>1.2699999999999999E-2</v>
      </c>
      <c r="T53">
        <v>0.221</v>
      </c>
      <c r="U53">
        <v>13.3</v>
      </c>
      <c r="W53" s="2">
        <v>1</v>
      </c>
      <c r="Y53" s="21">
        <f t="shared" si="3"/>
        <v>209</v>
      </c>
      <c r="AB53">
        <f>ABS(100*ABS(Y53-Y47)/AVERAGE(Y53,Y47))</f>
        <v>1.4457831325301205</v>
      </c>
      <c r="AC53" t="str">
        <f>IF(Y53&gt;10, (IF((AND(AB53&gt;=0,AB53&lt;=20)=TRUE),"PASS","FAIL")),(IF((AND(AB53&gt;=0,AB53&lt;=100)=TRUE),"PASS","FAIL")))</f>
        <v>PASS</v>
      </c>
      <c r="AF53">
        <v>1</v>
      </c>
      <c r="AH53" s="20">
        <f t="shared" si="7"/>
        <v>3.14</v>
      </c>
      <c r="AK53">
        <f>ABS(100*ABS(AH53-AH47)/AVERAGE(AH53,AH47))</f>
        <v>1.9292604501607733</v>
      </c>
      <c r="AL53" t="str">
        <f>IF(AH53&gt;10, (IF((AND(AK53&gt;=0,AK53&lt;=20)=TRUE),"PASS","FAIL")),(IF((AND(AK53&gt;=0,AK53&lt;=100)=TRUE),"PASS","FAIL")))</f>
        <v>PASS</v>
      </c>
      <c r="AO53">
        <v>1</v>
      </c>
      <c r="AQ53" s="20">
        <f t="shared" si="6"/>
        <v>13.3</v>
      </c>
      <c r="AT53">
        <f>ABS(100*ABS(AQ53-AQ47)/AVERAGE(AQ53,AQ47))</f>
        <v>13.654618473895592</v>
      </c>
      <c r="AU53" t="str">
        <f>IF(AQ53&gt;10, (IF((AND(AT53&gt;=0,AT53&lt;=20)=TRUE),"PASS","FAIL")),(IF((AND(AT53&gt;=0,AT53&lt;=100)=TRUE),"PASS","FAIL")))</f>
        <v>PASS</v>
      </c>
    </row>
    <row r="54" spans="1:49">
      <c r="A54" s="1">
        <v>44874</v>
      </c>
      <c r="B54" t="s">
        <v>151</v>
      </c>
      <c r="C54" t="s">
        <v>113</v>
      </c>
      <c r="D54">
        <v>15</v>
      </c>
      <c r="E54">
        <v>1</v>
      </c>
      <c r="F54">
        <v>1</v>
      </c>
      <c r="G54" t="s">
        <v>61</v>
      </c>
      <c r="H54" t="s">
        <v>62</v>
      </c>
      <c r="I54">
        <v>2.0299999999999998</v>
      </c>
      <c r="J54">
        <v>38.700000000000003</v>
      </c>
      <c r="K54">
        <v>864</v>
      </c>
      <c r="L54" t="s">
        <v>63</v>
      </c>
      <c r="M54" t="s">
        <v>64</v>
      </c>
      <c r="N54">
        <v>8.0399999999999999E-2</v>
      </c>
      <c r="O54">
        <v>1.1200000000000001</v>
      </c>
      <c r="P54">
        <v>25</v>
      </c>
      <c r="Q54" t="s">
        <v>97</v>
      </c>
      <c r="R54" t="s">
        <v>62</v>
      </c>
      <c r="S54">
        <v>2.7400000000000001E-2</v>
      </c>
      <c r="T54">
        <v>0.432</v>
      </c>
      <c r="U54">
        <v>27.2</v>
      </c>
      <c r="W54" s="2">
        <v>1</v>
      </c>
      <c r="Y54" s="21">
        <f t="shared" si="3"/>
        <v>864</v>
      </c>
      <c r="AD54">
        <f>100*((Y54*4080)-(Y52*4000))/(1000*80)</f>
        <v>101.4</v>
      </c>
      <c r="AE54" t="str">
        <f>IF(Y52&gt;10, (IF((AND(AD54&gt;=80,AD54&lt;=120)=TRUE),"PASS","FAIL")),(IF((AND(AD54&gt;=20,AD54&lt;=180)=TRUE),"PASS","FAIL")))</f>
        <v>PASS</v>
      </c>
      <c r="AF54">
        <v>1</v>
      </c>
      <c r="AH54" s="20">
        <f t="shared" si="7"/>
        <v>25</v>
      </c>
      <c r="AM54">
        <f>100*((AH54*4080)-(AH52*4000))/(1000*80)</f>
        <v>84.45</v>
      </c>
      <c r="AN54" t="str">
        <f>IF(AH52&gt;10, (IF((AND(AM54&gt;=80,AM54&lt;=120)=TRUE),"PASS","FAIL")),(IF((AND(AM54&gt;=20,AM54&lt;=180)=TRUE),"PASS","FAIL")))</f>
        <v>PASS</v>
      </c>
      <c r="AO54">
        <v>1</v>
      </c>
      <c r="AQ54" s="20">
        <f t="shared" si="6"/>
        <v>27.2</v>
      </c>
      <c r="AV54">
        <f>100*((AQ54*4080)-(AQ52*4000))/(1000*80)</f>
        <v>108.27</v>
      </c>
      <c r="AW54" t="str">
        <f>IF(AQ52&gt;10, (IF((AND(AV54&gt;=80,AV54&lt;=120)=TRUE),"PASS","FAIL")),(IF((AND(AV54&gt;=20,AV54&lt;=180)=TRUE),"PASS","FAIL")))</f>
        <v>PASS</v>
      </c>
    </row>
    <row r="55" spans="1:49">
      <c r="A55" s="1">
        <v>44874</v>
      </c>
      <c r="B55" t="s">
        <v>151</v>
      </c>
      <c r="C55" t="s">
        <v>66</v>
      </c>
      <c r="D55" t="s">
        <v>11</v>
      </c>
      <c r="E55">
        <v>1</v>
      </c>
      <c r="F55">
        <v>1</v>
      </c>
      <c r="G55" t="s">
        <v>61</v>
      </c>
      <c r="H55" t="s">
        <v>62</v>
      </c>
      <c r="I55">
        <v>0.24199999999999999</v>
      </c>
      <c r="J55">
        <v>4.59</v>
      </c>
      <c r="K55">
        <v>103</v>
      </c>
      <c r="L55" t="s">
        <v>63</v>
      </c>
      <c r="M55" t="s">
        <v>64</v>
      </c>
      <c r="N55">
        <v>0.28399999999999997</v>
      </c>
      <c r="O55">
        <v>4.1900000000000004</v>
      </c>
      <c r="P55">
        <v>99.6</v>
      </c>
      <c r="Q55" t="s">
        <v>97</v>
      </c>
      <c r="R55" t="s">
        <v>62</v>
      </c>
      <c r="S55">
        <v>0.109</v>
      </c>
      <c r="T55">
        <v>1.6</v>
      </c>
      <c r="U55">
        <v>104</v>
      </c>
      <c r="W55" s="2">
        <v>1</v>
      </c>
      <c r="Y55" s="21">
        <f t="shared" si="3"/>
        <v>103</v>
      </c>
      <c r="Z55">
        <f>100*(Y55-100)/100</f>
        <v>3</v>
      </c>
      <c r="AA55" t="str">
        <f>IF((ABS(Z55))&lt;=20,"PASS","FAIL")</f>
        <v>PASS</v>
      </c>
      <c r="AF55">
        <v>1</v>
      </c>
      <c r="AH55" s="20">
        <f t="shared" si="7"/>
        <v>99.6</v>
      </c>
      <c r="AI55">
        <f>100*(AH55-100)/100</f>
        <v>-0.40000000000000568</v>
      </c>
      <c r="AJ55" t="str">
        <f>IF((ABS(AI55))&lt;=20,"PASS","FAIL")</f>
        <v>PASS</v>
      </c>
      <c r="AO55">
        <v>1</v>
      </c>
      <c r="AQ55" s="20">
        <f t="shared" si="6"/>
        <v>104</v>
      </c>
      <c r="AR55">
        <f>100*(AQ55-100)/100</f>
        <v>4</v>
      </c>
      <c r="AS55" t="str">
        <f>IF((ABS(AR55))&lt;=20,"PASS","FAIL")</f>
        <v>PASS</v>
      </c>
    </row>
    <row r="56" spans="1:49">
      <c r="A56" s="1">
        <v>44874</v>
      </c>
      <c r="B56" t="s">
        <v>151</v>
      </c>
      <c r="C56" t="s">
        <v>33</v>
      </c>
      <c r="D56" t="s">
        <v>100</v>
      </c>
      <c r="E56">
        <v>1</v>
      </c>
      <c r="F56">
        <v>1</v>
      </c>
      <c r="G56" t="s">
        <v>61</v>
      </c>
      <c r="H56" t="s">
        <v>62</v>
      </c>
      <c r="I56">
        <v>6.2100000000000002E-3</v>
      </c>
      <c r="J56">
        <v>0.128</v>
      </c>
      <c r="K56">
        <v>0.58599999999999997</v>
      </c>
      <c r="L56" t="s">
        <v>63</v>
      </c>
      <c r="M56" t="s">
        <v>64</v>
      </c>
      <c r="N56">
        <v>-3.8600000000000001E-3</v>
      </c>
      <c r="O56">
        <v>-2.47E-2</v>
      </c>
      <c r="P56">
        <v>-2.75</v>
      </c>
      <c r="Q56" t="s">
        <v>97</v>
      </c>
      <c r="R56" t="s">
        <v>62</v>
      </c>
      <c r="S56">
        <v>-2.0699999999999998E-3</v>
      </c>
      <c r="T56">
        <v>-1.9099999999999999E-2</v>
      </c>
      <c r="U56">
        <v>-2.48</v>
      </c>
      <c r="W56" s="2">
        <v>1</v>
      </c>
      <c r="Y56" s="21">
        <f t="shared" si="3"/>
        <v>0.58599999999999997</v>
      </c>
      <c r="AF56">
        <v>1</v>
      </c>
      <c r="AH56" s="20">
        <f t="shared" si="7"/>
        <v>-2.75</v>
      </c>
      <c r="AO56">
        <v>1</v>
      </c>
      <c r="AQ56" s="20">
        <f t="shared" si="6"/>
        <v>-2.48</v>
      </c>
    </row>
    <row r="57" spans="1:49">
      <c r="A57" s="1">
        <v>44874</v>
      </c>
      <c r="B57" t="s">
        <v>151</v>
      </c>
      <c r="C57" t="s">
        <v>158</v>
      </c>
      <c r="D57">
        <v>16</v>
      </c>
      <c r="E57">
        <v>1</v>
      </c>
      <c r="F57">
        <v>1</v>
      </c>
      <c r="G57" t="s">
        <v>61</v>
      </c>
      <c r="H57" t="s">
        <v>62</v>
      </c>
      <c r="I57">
        <v>2.91</v>
      </c>
      <c r="J57">
        <v>55.1</v>
      </c>
      <c r="K57">
        <v>1220</v>
      </c>
      <c r="L57" t="s">
        <v>63</v>
      </c>
      <c r="M57" t="s">
        <v>64</v>
      </c>
      <c r="N57">
        <v>1.29E-2</v>
      </c>
      <c r="O57">
        <v>0.22700000000000001</v>
      </c>
      <c r="P57">
        <v>3.34</v>
      </c>
      <c r="Q57" t="s">
        <v>97</v>
      </c>
      <c r="R57" t="s">
        <v>62</v>
      </c>
      <c r="S57">
        <v>4.9800000000000001E-3</v>
      </c>
      <c r="T57">
        <v>7.5600000000000001E-2</v>
      </c>
      <c r="U57">
        <v>3.75</v>
      </c>
      <c r="W57" s="2">
        <v>1</v>
      </c>
      <c r="Y57" s="21">
        <f t="shared" si="3"/>
        <v>1220</v>
      </c>
      <c r="AF57">
        <v>1</v>
      </c>
      <c r="AH57" s="20">
        <f t="shared" si="7"/>
        <v>3.34</v>
      </c>
      <c r="AO57">
        <v>1</v>
      </c>
      <c r="AQ57" s="20">
        <f t="shared" si="6"/>
        <v>3.75</v>
      </c>
    </row>
    <row r="58" spans="1:49">
      <c r="A58" s="1">
        <v>44874</v>
      </c>
      <c r="B58" t="s">
        <v>151</v>
      </c>
      <c r="C58" t="s">
        <v>159</v>
      </c>
      <c r="D58">
        <v>17</v>
      </c>
      <c r="E58">
        <v>1</v>
      </c>
      <c r="F58">
        <v>1</v>
      </c>
      <c r="G58" t="s">
        <v>61</v>
      </c>
      <c r="H58" t="s">
        <v>62</v>
      </c>
      <c r="I58">
        <v>0.42599999999999999</v>
      </c>
      <c r="J58">
        <v>8.0299999999999994</v>
      </c>
      <c r="K58">
        <v>182</v>
      </c>
      <c r="L58" t="s">
        <v>63</v>
      </c>
      <c r="M58" t="s">
        <v>64</v>
      </c>
      <c r="N58">
        <v>1.7299999999999999E-2</v>
      </c>
      <c r="O58">
        <v>0.27500000000000002</v>
      </c>
      <c r="P58">
        <v>4.5</v>
      </c>
      <c r="Q58" t="s">
        <v>97</v>
      </c>
      <c r="R58" t="s">
        <v>62</v>
      </c>
      <c r="S58">
        <v>1.2999999999999999E-2</v>
      </c>
      <c r="T58">
        <v>0.22500000000000001</v>
      </c>
      <c r="U58">
        <v>13.6</v>
      </c>
      <c r="W58" s="2">
        <v>1</v>
      </c>
      <c r="Y58" s="21">
        <f t="shared" si="3"/>
        <v>182</v>
      </c>
      <c r="AF58">
        <v>1</v>
      </c>
      <c r="AH58" s="20">
        <f t="shared" si="7"/>
        <v>4.5</v>
      </c>
      <c r="AO58">
        <v>1</v>
      </c>
      <c r="AQ58" s="20">
        <f t="shared" si="6"/>
        <v>13.6</v>
      </c>
    </row>
    <row r="59" spans="1:49">
      <c r="A59" s="1">
        <v>44874</v>
      </c>
      <c r="B59" t="s">
        <v>151</v>
      </c>
      <c r="C59" t="s">
        <v>160</v>
      </c>
      <c r="D59">
        <v>18</v>
      </c>
      <c r="E59">
        <v>1</v>
      </c>
      <c r="F59">
        <v>1</v>
      </c>
      <c r="G59" t="s">
        <v>61</v>
      </c>
      <c r="H59" t="s">
        <v>62</v>
      </c>
      <c r="I59">
        <v>0.33700000000000002</v>
      </c>
      <c r="J59">
        <v>6.45</v>
      </c>
      <c r="K59">
        <v>146</v>
      </c>
      <c r="L59" t="s">
        <v>63</v>
      </c>
      <c r="M59" t="s">
        <v>64</v>
      </c>
      <c r="N59">
        <v>1.54E-2</v>
      </c>
      <c r="O59">
        <v>0.23400000000000001</v>
      </c>
      <c r="P59">
        <v>3.52</v>
      </c>
      <c r="Q59" t="s">
        <v>97</v>
      </c>
      <c r="R59" t="s">
        <v>62</v>
      </c>
      <c r="S59">
        <v>5.13E-3</v>
      </c>
      <c r="T59">
        <v>8.2799999999999999E-2</v>
      </c>
      <c r="U59">
        <v>4.2300000000000004</v>
      </c>
      <c r="W59" s="2">
        <v>1</v>
      </c>
      <c r="Y59" s="21">
        <f t="shared" si="3"/>
        <v>146</v>
      </c>
      <c r="AF59">
        <v>1</v>
      </c>
      <c r="AH59" s="20">
        <f t="shared" si="7"/>
        <v>3.52</v>
      </c>
      <c r="AO59">
        <v>1</v>
      </c>
      <c r="AQ59" s="20">
        <f t="shared" si="6"/>
        <v>4.2300000000000004</v>
      </c>
    </row>
    <row r="60" spans="1:49">
      <c r="A60" s="1">
        <v>44874</v>
      </c>
      <c r="B60" t="s">
        <v>151</v>
      </c>
      <c r="C60" t="s">
        <v>161</v>
      </c>
      <c r="D60">
        <v>19</v>
      </c>
      <c r="E60">
        <v>1</v>
      </c>
      <c r="F60">
        <v>1</v>
      </c>
      <c r="G60" t="s">
        <v>61</v>
      </c>
      <c r="H60" t="s">
        <v>62</v>
      </c>
      <c r="I60">
        <v>0.46800000000000003</v>
      </c>
      <c r="J60">
        <v>8.91</v>
      </c>
      <c r="K60">
        <v>202</v>
      </c>
      <c r="L60" t="s">
        <v>63</v>
      </c>
      <c r="M60" t="s">
        <v>64</v>
      </c>
      <c r="N60">
        <v>1.3899999999999999E-2</v>
      </c>
      <c r="O60">
        <v>0.24</v>
      </c>
      <c r="P60">
        <v>3.66</v>
      </c>
      <c r="Q60" t="s">
        <v>97</v>
      </c>
      <c r="R60" t="s">
        <v>62</v>
      </c>
      <c r="S60">
        <v>7.6400000000000001E-3</v>
      </c>
      <c r="T60">
        <v>0.114</v>
      </c>
      <c r="U60">
        <v>6.27</v>
      </c>
      <c r="W60" s="2">
        <v>1</v>
      </c>
      <c r="Y60" s="21">
        <f t="shared" si="3"/>
        <v>202</v>
      </c>
      <c r="AF60">
        <v>1</v>
      </c>
      <c r="AH60" s="20">
        <f t="shared" si="7"/>
        <v>3.66</v>
      </c>
      <c r="AO60">
        <v>1</v>
      </c>
      <c r="AQ60" s="20">
        <f t="shared" si="6"/>
        <v>6.27</v>
      </c>
    </row>
    <row r="61" spans="1:49">
      <c r="A61" s="1">
        <v>44874</v>
      </c>
      <c r="B61" t="s">
        <v>151</v>
      </c>
      <c r="C61" t="s">
        <v>162</v>
      </c>
      <c r="D61">
        <v>20</v>
      </c>
      <c r="E61">
        <v>1</v>
      </c>
      <c r="F61">
        <v>1</v>
      </c>
      <c r="G61" t="s">
        <v>61</v>
      </c>
      <c r="H61" t="s">
        <v>62</v>
      </c>
      <c r="I61">
        <v>3.43</v>
      </c>
      <c r="J61">
        <v>65.099999999999994</v>
      </c>
      <c r="K61">
        <v>1420</v>
      </c>
      <c r="L61" t="s">
        <v>63</v>
      </c>
      <c r="M61" t="s">
        <v>64</v>
      </c>
      <c r="N61">
        <v>4.4600000000000001E-2</v>
      </c>
      <c r="O61">
        <v>0.61599999999999999</v>
      </c>
      <c r="P61">
        <v>12.8</v>
      </c>
      <c r="Q61" t="s">
        <v>97</v>
      </c>
      <c r="R61" t="s">
        <v>62</v>
      </c>
      <c r="S61">
        <v>5.1399999999999996E-3</v>
      </c>
      <c r="T61">
        <v>9.3100000000000002E-2</v>
      </c>
      <c r="U61">
        <v>4.91</v>
      </c>
      <c r="W61" s="2">
        <v>1</v>
      </c>
      <c r="Y61" s="21">
        <f t="shared" si="3"/>
        <v>1420</v>
      </c>
      <c r="AF61">
        <v>1</v>
      </c>
      <c r="AH61" s="20">
        <f t="shared" si="7"/>
        <v>12.8</v>
      </c>
      <c r="AO61">
        <v>1</v>
      </c>
      <c r="AQ61" s="20">
        <f t="shared" si="6"/>
        <v>4.91</v>
      </c>
    </row>
    <row r="62" spans="1:49">
      <c r="A62" s="1">
        <v>44874</v>
      </c>
      <c r="B62" t="s">
        <v>151</v>
      </c>
      <c r="C62" t="s">
        <v>163</v>
      </c>
      <c r="D62">
        <v>21</v>
      </c>
      <c r="E62">
        <v>1</v>
      </c>
      <c r="F62">
        <v>1</v>
      </c>
      <c r="G62" t="s">
        <v>61</v>
      </c>
      <c r="H62" t="s">
        <v>62</v>
      </c>
      <c r="I62">
        <v>4.4200000000000003E-2</v>
      </c>
      <c r="J62">
        <v>0.85</v>
      </c>
      <c r="K62">
        <v>17.3</v>
      </c>
      <c r="L62" t="s">
        <v>63</v>
      </c>
      <c r="M62" t="s">
        <v>64</v>
      </c>
      <c r="N62">
        <v>1.7899999999999999E-2</v>
      </c>
      <c r="O62">
        <v>0.30199999999999999</v>
      </c>
      <c r="P62">
        <v>5.15</v>
      </c>
      <c r="Q62" t="s">
        <v>97</v>
      </c>
      <c r="R62" t="s">
        <v>62</v>
      </c>
      <c r="S62">
        <v>4.28E-3</v>
      </c>
      <c r="T62">
        <v>6.8400000000000002E-2</v>
      </c>
      <c r="U62">
        <v>3.28</v>
      </c>
      <c r="W62" s="2">
        <v>1</v>
      </c>
      <c r="Y62" s="21">
        <f t="shared" si="3"/>
        <v>17.3</v>
      </c>
      <c r="AF62">
        <v>1</v>
      </c>
      <c r="AH62" s="20">
        <f t="shared" si="7"/>
        <v>5.15</v>
      </c>
      <c r="AO62">
        <v>1</v>
      </c>
      <c r="AQ62" s="20">
        <f t="shared" si="6"/>
        <v>3.28</v>
      </c>
    </row>
    <row r="63" spans="1:49">
      <c r="A63" s="1">
        <v>44874</v>
      </c>
      <c r="B63" t="s">
        <v>151</v>
      </c>
      <c r="C63" t="s">
        <v>164</v>
      </c>
      <c r="D63">
        <v>22</v>
      </c>
      <c r="E63">
        <v>1</v>
      </c>
      <c r="F63">
        <v>1</v>
      </c>
      <c r="G63" t="s">
        <v>61</v>
      </c>
      <c r="H63" t="s">
        <v>62</v>
      </c>
      <c r="I63">
        <v>3.51</v>
      </c>
      <c r="J63">
        <v>66.7</v>
      </c>
      <c r="K63">
        <v>1460</v>
      </c>
      <c r="L63" t="s">
        <v>63</v>
      </c>
      <c r="M63" t="s">
        <v>64</v>
      </c>
      <c r="N63">
        <v>4.0300000000000002E-2</v>
      </c>
      <c r="O63">
        <v>0.55000000000000004</v>
      </c>
      <c r="P63">
        <v>11.2</v>
      </c>
      <c r="Q63" t="s">
        <v>97</v>
      </c>
      <c r="R63" t="s">
        <v>62</v>
      </c>
      <c r="S63">
        <v>3.4099999999999998E-3</v>
      </c>
      <c r="T63">
        <v>4.9799999999999997E-2</v>
      </c>
      <c r="U63">
        <v>2.06</v>
      </c>
      <c r="V63" s="2"/>
      <c r="W63" s="2">
        <v>1</v>
      </c>
      <c r="Y63" s="21">
        <f t="shared" si="3"/>
        <v>1460</v>
      </c>
      <c r="AF63">
        <v>1</v>
      </c>
      <c r="AH63" s="20">
        <f t="shared" si="7"/>
        <v>11.2</v>
      </c>
      <c r="AO63">
        <v>1</v>
      </c>
      <c r="AQ63" s="20">
        <f t="shared" si="6"/>
        <v>2.06</v>
      </c>
    </row>
    <row r="64" spans="1:49">
      <c r="A64" s="1">
        <v>44874</v>
      </c>
      <c r="B64" t="s">
        <v>151</v>
      </c>
      <c r="C64" t="s">
        <v>165</v>
      </c>
      <c r="D64">
        <v>23</v>
      </c>
      <c r="E64">
        <v>1</v>
      </c>
      <c r="F64">
        <v>1</v>
      </c>
      <c r="G64" t="s">
        <v>61</v>
      </c>
      <c r="H64" t="s">
        <v>62</v>
      </c>
      <c r="I64">
        <v>1.48</v>
      </c>
      <c r="J64">
        <v>28</v>
      </c>
      <c r="K64">
        <v>630</v>
      </c>
      <c r="L64" t="s">
        <v>63</v>
      </c>
      <c r="M64" t="s">
        <v>64</v>
      </c>
      <c r="N64">
        <v>2.7900000000000001E-2</v>
      </c>
      <c r="O64">
        <v>0.40500000000000003</v>
      </c>
      <c r="P64">
        <v>7.65</v>
      </c>
      <c r="Q64" t="s">
        <v>97</v>
      </c>
      <c r="R64" t="s">
        <v>62</v>
      </c>
      <c r="S64">
        <v>1.81E-3</v>
      </c>
      <c r="T64">
        <v>2.7199999999999998E-2</v>
      </c>
      <c r="U64">
        <v>0.56999999999999995</v>
      </c>
      <c r="V64" s="2"/>
      <c r="W64" s="2">
        <v>1</v>
      </c>
      <c r="Y64" s="21">
        <f t="shared" si="3"/>
        <v>630</v>
      </c>
      <c r="AF64">
        <v>1</v>
      </c>
      <c r="AH64" s="20">
        <f t="shared" si="7"/>
        <v>7.65</v>
      </c>
      <c r="AO64">
        <v>1</v>
      </c>
      <c r="AQ64" s="20">
        <f t="shared" si="6"/>
        <v>0.56999999999999995</v>
      </c>
    </row>
    <row r="65" spans="1:49">
      <c r="A65" s="1">
        <v>44874</v>
      </c>
      <c r="B65" t="s">
        <v>151</v>
      </c>
      <c r="C65" t="s">
        <v>166</v>
      </c>
      <c r="D65">
        <v>24</v>
      </c>
      <c r="E65">
        <v>1</v>
      </c>
      <c r="F65">
        <v>1</v>
      </c>
      <c r="G65" t="s">
        <v>61</v>
      </c>
      <c r="H65" t="s">
        <v>62</v>
      </c>
      <c r="I65">
        <v>2.9000000000000001E-2</v>
      </c>
      <c r="J65">
        <v>0.55800000000000005</v>
      </c>
      <c r="K65">
        <v>10.5</v>
      </c>
      <c r="L65" t="s">
        <v>63</v>
      </c>
      <c r="M65" t="s">
        <v>64</v>
      </c>
      <c r="N65">
        <v>2.41E-2</v>
      </c>
      <c r="O65">
        <v>0.42199999999999999</v>
      </c>
      <c r="P65">
        <v>8.08</v>
      </c>
      <c r="Q65" t="s">
        <v>97</v>
      </c>
      <c r="R65" t="s">
        <v>62</v>
      </c>
      <c r="S65">
        <v>0.99099999999999999</v>
      </c>
      <c r="T65">
        <v>14.5</v>
      </c>
      <c r="U65">
        <v>939</v>
      </c>
      <c r="W65" s="2">
        <v>1</v>
      </c>
      <c r="Y65" s="21">
        <f t="shared" si="3"/>
        <v>10.5</v>
      </c>
      <c r="AF65">
        <v>1</v>
      </c>
      <c r="AH65" s="20">
        <f t="shared" si="7"/>
        <v>8.08</v>
      </c>
      <c r="AO65">
        <v>1</v>
      </c>
      <c r="AQ65" s="20">
        <f t="shared" si="6"/>
        <v>939</v>
      </c>
    </row>
    <row r="66" spans="1:49">
      <c r="A66" s="1">
        <v>44874</v>
      </c>
      <c r="B66" t="s">
        <v>151</v>
      </c>
      <c r="C66" t="s">
        <v>167</v>
      </c>
      <c r="D66">
        <v>25</v>
      </c>
      <c r="E66">
        <v>1</v>
      </c>
      <c r="F66">
        <v>1</v>
      </c>
      <c r="G66" t="s">
        <v>61</v>
      </c>
      <c r="H66" t="s">
        <v>62</v>
      </c>
      <c r="I66">
        <v>4.2000000000000003E-2</v>
      </c>
      <c r="J66">
        <v>0.86</v>
      </c>
      <c r="K66">
        <v>17.5</v>
      </c>
      <c r="L66" t="s">
        <v>63</v>
      </c>
      <c r="M66" t="s">
        <v>64</v>
      </c>
      <c r="N66">
        <v>1.5800000000000002E-2</v>
      </c>
      <c r="O66">
        <v>0.26500000000000001</v>
      </c>
      <c r="P66">
        <v>4.28</v>
      </c>
      <c r="Q66" t="s">
        <v>97</v>
      </c>
      <c r="R66" t="s">
        <v>62</v>
      </c>
      <c r="S66">
        <v>2.65E-3</v>
      </c>
      <c r="T66">
        <v>2.1299999999999999E-2</v>
      </c>
      <c r="U66">
        <v>0.186</v>
      </c>
      <c r="W66" s="2">
        <v>1</v>
      </c>
      <c r="Y66" s="21">
        <f t="shared" si="3"/>
        <v>17.5</v>
      </c>
      <c r="AF66">
        <v>1</v>
      </c>
      <c r="AH66" s="20">
        <f t="shared" si="7"/>
        <v>4.28</v>
      </c>
      <c r="AO66">
        <v>1</v>
      </c>
      <c r="AQ66" s="20">
        <f t="shared" ref="AQ66:AQ129" si="12">U66</f>
        <v>0.186</v>
      </c>
    </row>
    <row r="67" spans="1:49">
      <c r="A67" s="1">
        <v>44874</v>
      </c>
      <c r="B67" t="s">
        <v>151</v>
      </c>
      <c r="C67" t="s">
        <v>112</v>
      </c>
      <c r="D67">
        <v>29</v>
      </c>
      <c r="E67">
        <v>1</v>
      </c>
      <c r="F67">
        <v>1</v>
      </c>
      <c r="G67" t="s">
        <v>61</v>
      </c>
      <c r="H67" t="s">
        <v>62</v>
      </c>
      <c r="I67">
        <v>3.43</v>
      </c>
      <c r="J67">
        <v>65.099999999999994</v>
      </c>
      <c r="K67">
        <v>1420</v>
      </c>
      <c r="L67" t="s">
        <v>63</v>
      </c>
      <c r="M67" t="s">
        <v>64</v>
      </c>
      <c r="N67">
        <v>4.0300000000000002E-2</v>
      </c>
      <c r="O67">
        <v>0.54900000000000004</v>
      </c>
      <c r="P67">
        <v>11.2</v>
      </c>
      <c r="Q67" t="s">
        <v>97</v>
      </c>
      <c r="R67" t="s">
        <v>62</v>
      </c>
      <c r="S67">
        <v>4.45E-3</v>
      </c>
      <c r="T67">
        <v>9.0200000000000002E-2</v>
      </c>
      <c r="U67">
        <v>4.72</v>
      </c>
      <c r="W67" s="2">
        <v>1</v>
      </c>
      <c r="Y67" s="21">
        <f t="shared" si="3"/>
        <v>1420</v>
      </c>
      <c r="AB67">
        <f>ABS(100*ABS(Y67-Y61)/AVERAGE(Y67,Y61))</f>
        <v>0</v>
      </c>
      <c r="AC67" t="str">
        <f>IF(Y67&gt;10, (IF((AND(AB67&gt;=0,AB67&lt;=20)=TRUE),"PASS","FAIL")),(IF((AND(AB67&gt;=0,AB67&lt;=100)=TRUE),"PASS","FAIL")))</f>
        <v>PASS</v>
      </c>
      <c r="AF67">
        <v>1</v>
      </c>
      <c r="AH67" s="20">
        <f t="shared" si="7"/>
        <v>11.2</v>
      </c>
      <c r="AK67">
        <f>ABS(100*ABS(AH67-AH61)/AVERAGE(AH67,AH61))</f>
        <v>13.333333333333345</v>
      </c>
      <c r="AL67" t="str">
        <f>IF(AH67&gt;10, (IF((AND(AK67&gt;=0,AK67&lt;=20)=TRUE),"PASS","FAIL")),(IF((AND(AK67&gt;=0,AK67&lt;=100)=TRUE),"PASS","FAIL")))</f>
        <v>PASS</v>
      </c>
      <c r="AO67">
        <v>1</v>
      </c>
      <c r="AQ67" s="20">
        <f t="shared" si="12"/>
        <v>4.72</v>
      </c>
      <c r="AT67">
        <f>ABS(100*ABS(AQ67-AQ61)/AVERAGE(AQ67,AQ61))</f>
        <v>3.9460020768432069</v>
      </c>
      <c r="AU67" t="str">
        <f>IF(AQ67&gt;10, (IF((AND(AT67&gt;=0,AT67&lt;=20)=TRUE),"PASS","FAIL")),(IF((AND(AT67&gt;=0,AT67&lt;=100)=TRUE),"PASS","FAIL")))</f>
        <v>PASS</v>
      </c>
    </row>
    <row r="68" spans="1:49">
      <c r="A68" s="1">
        <v>44874</v>
      </c>
      <c r="B68" t="s">
        <v>151</v>
      </c>
      <c r="C68" t="s">
        <v>113</v>
      </c>
      <c r="D68">
        <v>30</v>
      </c>
      <c r="E68">
        <v>1</v>
      </c>
      <c r="F68">
        <v>1</v>
      </c>
      <c r="G68" t="s">
        <v>61</v>
      </c>
      <c r="H68" t="s">
        <v>62</v>
      </c>
      <c r="I68">
        <v>8.1600000000000006E-2</v>
      </c>
      <c r="J68">
        <v>1.55</v>
      </c>
      <c r="K68">
        <v>33.5</v>
      </c>
      <c r="L68" t="s">
        <v>63</v>
      </c>
      <c r="M68" t="s">
        <v>64</v>
      </c>
      <c r="N68">
        <v>6.6000000000000003E-2</v>
      </c>
      <c r="O68">
        <v>1.01</v>
      </c>
      <c r="P68">
        <v>22.3</v>
      </c>
      <c r="Q68" t="s">
        <v>97</v>
      </c>
      <c r="R68" t="s">
        <v>62</v>
      </c>
      <c r="S68">
        <v>2.2599999999999999E-2</v>
      </c>
      <c r="T68">
        <v>0.34399999999999997</v>
      </c>
      <c r="U68">
        <v>21.4</v>
      </c>
      <c r="W68" s="2">
        <v>1</v>
      </c>
      <c r="Y68" s="21">
        <f t="shared" si="3"/>
        <v>33.5</v>
      </c>
      <c r="AD68">
        <f>100*((Y68*4080)-(Y66*4000))/(1000*80)</f>
        <v>83.35</v>
      </c>
      <c r="AE68" t="str">
        <f>IF(Y66&gt;10, (IF((AND(AD68&gt;=80,AD68&lt;=120)=TRUE),"PASS","FAIL")),(IF((AND(AD68&gt;=20,AD68&lt;=180)=TRUE),"PASS","FAIL")))</f>
        <v>PASS</v>
      </c>
      <c r="AF68">
        <v>1</v>
      </c>
      <c r="AH68" s="20">
        <f t="shared" si="7"/>
        <v>22.3</v>
      </c>
      <c r="AM68">
        <f>100*((AH68*4080)-(AH66*4000))/(1000*80)</f>
        <v>92.33</v>
      </c>
      <c r="AN68" t="str">
        <f>IF(AH66&gt;10, (IF((AND(AM68&gt;=80,AM68&lt;=120)=TRUE),"PASS","FAIL")),(IF((AND(AM68&gt;=20,AM68&lt;=180)=TRUE),"PASS","FAIL")))</f>
        <v>PASS</v>
      </c>
      <c r="AO68">
        <v>1</v>
      </c>
      <c r="AQ68" s="20">
        <f t="shared" si="12"/>
        <v>21.4</v>
      </c>
      <c r="AV68">
        <f>100*((AQ68*4080)-(AQ66*4000))/(1000*80)</f>
        <v>108.21</v>
      </c>
      <c r="AW68" t="str">
        <f>IF(AQ66&gt;10, (IF((AND(AV68&gt;=80,AV68&lt;=120)=TRUE),"PASS","FAIL")),(IF((AND(AV68&gt;=20,AV68&lt;=180)=TRUE),"PASS","FAIL")))</f>
        <v>PASS</v>
      </c>
    </row>
    <row r="69" spans="1:49">
      <c r="A69" s="1">
        <v>44874</v>
      </c>
      <c r="B69" t="s">
        <v>151</v>
      </c>
      <c r="C69" t="s">
        <v>66</v>
      </c>
      <c r="D69" t="s">
        <v>11</v>
      </c>
      <c r="E69">
        <v>1</v>
      </c>
      <c r="F69">
        <v>1</v>
      </c>
      <c r="G69" t="s">
        <v>61</v>
      </c>
      <c r="H69" t="s">
        <v>62</v>
      </c>
      <c r="I69">
        <v>0.24</v>
      </c>
      <c r="J69">
        <v>4.5999999999999996</v>
      </c>
      <c r="K69">
        <v>104</v>
      </c>
      <c r="L69" t="s">
        <v>63</v>
      </c>
      <c r="M69" t="s">
        <v>64</v>
      </c>
      <c r="N69">
        <v>0.28000000000000003</v>
      </c>
      <c r="O69">
        <v>4.1399999999999997</v>
      </c>
      <c r="P69">
        <v>98.2</v>
      </c>
      <c r="Q69" t="s">
        <v>97</v>
      </c>
      <c r="R69" t="s">
        <v>62</v>
      </c>
      <c r="S69">
        <v>0.107</v>
      </c>
      <c r="T69">
        <v>1.59</v>
      </c>
      <c r="U69">
        <v>103</v>
      </c>
      <c r="W69" s="2">
        <v>1</v>
      </c>
      <c r="Y69" s="21">
        <f t="shared" si="3"/>
        <v>104</v>
      </c>
      <c r="Z69">
        <f>100*(Y69-100)/100</f>
        <v>4</v>
      </c>
      <c r="AA69" t="str">
        <f>IF((ABS(Z69))&lt;=20,"PASS","FAIL")</f>
        <v>PASS</v>
      </c>
      <c r="AF69">
        <v>1</v>
      </c>
      <c r="AH69" s="20">
        <f t="shared" si="7"/>
        <v>98.2</v>
      </c>
      <c r="AI69">
        <f>100*(AH69-100)/100</f>
        <v>-1.7999999999999972</v>
      </c>
      <c r="AJ69" t="str">
        <f>IF((ABS(AI69))&lt;=20,"PASS","FAIL")</f>
        <v>PASS</v>
      </c>
      <c r="AO69">
        <v>1</v>
      </c>
      <c r="AQ69" s="20">
        <f t="shared" si="12"/>
        <v>103</v>
      </c>
      <c r="AR69">
        <f>100*(AQ69-100)/100</f>
        <v>3</v>
      </c>
      <c r="AS69" t="str">
        <f>IF((ABS(AR69))&lt;=20,"PASS","FAIL")</f>
        <v>PASS</v>
      </c>
    </row>
    <row r="70" spans="1:49">
      <c r="A70" s="1">
        <v>44874</v>
      </c>
      <c r="B70" t="s">
        <v>151</v>
      </c>
      <c r="C70" t="s">
        <v>33</v>
      </c>
      <c r="D70" t="s">
        <v>100</v>
      </c>
      <c r="E70">
        <v>1</v>
      </c>
      <c r="F70">
        <v>1</v>
      </c>
      <c r="G70" t="s">
        <v>61</v>
      </c>
      <c r="H70" t="s">
        <v>62</v>
      </c>
      <c r="I70">
        <v>-5.5999999999999999E-3</v>
      </c>
      <c r="J70">
        <v>-6.0600000000000001E-2</v>
      </c>
      <c r="K70">
        <v>-3.77</v>
      </c>
      <c r="L70" t="s">
        <v>63</v>
      </c>
      <c r="M70" t="s">
        <v>64</v>
      </c>
      <c r="N70">
        <v>-5.2500000000000003E-3</v>
      </c>
      <c r="O70">
        <v>-3.2399999999999998E-2</v>
      </c>
      <c r="P70">
        <v>-2.94</v>
      </c>
      <c r="Q70" t="s">
        <v>97</v>
      </c>
      <c r="R70" t="s">
        <v>62</v>
      </c>
      <c r="S70">
        <v>-2.8999999999999998E-3</v>
      </c>
      <c r="T70">
        <v>-2.12E-2</v>
      </c>
      <c r="U70">
        <v>-2.61</v>
      </c>
      <c r="W70" s="2">
        <v>1</v>
      </c>
      <c r="Y70" s="21">
        <f t="shared" ref="Y70:Y106" si="13">K70</f>
        <v>-3.77</v>
      </c>
      <c r="AF70">
        <v>1</v>
      </c>
      <c r="AH70" s="20">
        <f t="shared" si="7"/>
        <v>-2.94</v>
      </c>
      <c r="AO70">
        <v>1</v>
      </c>
      <c r="AQ70" s="20">
        <f t="shared" si="12"/>
        <v>-2.61</v>
      </c>
    </row>
    <row r="71" spans="1:49">
      <c r="A71" s="1">
        <v>44874</v>
      </c>
      <c r="B71" t="s">
        <v>151</v>
      </c>
      <c r="C71" t="s">
        <v>168</v>
      </c>
      <c r="D71">
        <v>31</v>
      </c>
      <c r="E71">
        <v>1</v>
      </c>
      <c r="F71">
        <v>1</v>
      </c>
      <c r="G71" t="s">
        <v>61</v>
      </c>
      <c r="H71" t="s">
        <v>62</v>
      </c>
      <c r="I71">
        <v>3.2599999999999997E-2</v>
      </c>
      <c r="J71">
        <v>0.66</v>
      </c>
      <c r="K71">
        <v>12.9</v>
      </c>
      <c r="L71" t="s">
        <v>63</v>
      </c>
      <c r="M71" t="s">
        <v>64</v>
      </c>
      <c r="N71">
        <v>1.49E-2</v>
      </c>
      <c r="O71">
        <v>0.25700000000000001</v>
      </c>
      <c r="P71">
        <v>4.07</v>
      </c>
      <c r="Q71" t="s">
        <v>97</v>
      </c>
      <c r="R71" t="s">
        <v>62</v>
      </c>
      <c r="S71">
        <v>3.5699999999999998E-3</v>
      </c>
      <c r="T71">
        <v>6.2199999999999998E-2</v>
      </c>
      <c r="U71">
        <v>2.88</v>
      </c>
      <c r="W71" s="2">
        <v>1</v>
      </c>
      <c r="Y71" s="21">
        <f t="shared" si="13"/>
        <v>12.9</v>
      </c>
      <c r="AF71">
        <v>1</v>
      </c>
      <c r="AH71" s="20">
        <f t="shared" si="7"/>
        <v>4.07</v>
      </c>
      <c r="AO71">
        <v>1</v>
      </c>
      <c r="AQ71" s="20">
        <f t="shared" si="12"/>
        <v>2.88</v>
      </c>
    </row>
    <row r="72" spans="1:49">
      <c r="A72" s="1">
        <v>44874</v>
      </c>
      <c r="B72" t="s">
        <v>151</v>
      </c>
      <c r="C72" t="s">
        <v>169</v>
      </c>
      <c r="D72">
        <v>32</v>
      </c>
      <c r="E72">
        <v>1</v>
      </c>
      <c r="F72">
        <v>1</v>
      </c>
      <c r="G72" t="s">
        <v>61</v>
      </c>
      <c r="H72" t="s">
        <v>62</v>
      </c>
      <c r="I72">
        <v>1.5599999999999999E-2</v>
      </c>
      <c r="J72">
        <v>0.33700000000000002</v>
      </c>
      <c r="K72">
        <v>5.42</v>
      </c>
      <c r="L72" t="s">
        <v>63</v>
      </c>
      <c r="M72" t="s">
        <v>64</v>
      </c>
      <c r="N72">
        <v>9.5700000000000004E-3</v>
      </c>
      <c r="O72">
        <v>0.16700000000000001</v>
      </c>
      <c r="P72">
        <v>1.89</v>
      </c>
      <c r="Q72" t="s">
        <v>97</v>
      </c>
      <c r="R72" t="s">
        <v>62</v>
      </c>
      <c r="S72">
        <v>2.3800000000000002E-3</v>
      </c>
      <c r="T72">
        <v>3.2399999999999998E-2</v>
      </c>
      <c r="U72">
        <v>0.91300000000000003</v>
      </c>
      <c r="W72" s="2">
        <v>1</v>
      </c>
      <c r="Y72" s="21">
        <f t="shared" si="13"/>
        <v>5.42</v>
      </c>
      <c r="AF72">
        <v>1</v>
      </c>
      <c r="AH72" s="20">
        <f t="shared" si="7"/>
        <v>1.89</v>
      </c>
      <c r="AO72">
        <v>1</v>
      </c>
      <c r="AQ72" s="20">
        <f t="shared" si="12"/>
        <v>0.91300000000000003</v>
      </c>
    </row>
    <row r="73" spans="1:49">
      <c r="A73" s="1">
        <v>44874</v>
      </c>
      <c r="B73" t="s">
        <v>151</v>
      </c>
      <c r="C73" t="s">
        <v>170</v>
      </c>
      <c r="D73">
        <v>33</v>
      </c>
      <c r="E73">
        <v>1</v>
      </c>
      <c r="F73">
        <v>1</v>
      </c>
      <c r="G73" t="s">
        <v>61</v>
      </c>
      <c r="H73" t="s">
        <v>62</v>
      </c>
      <c r="I73">
        <v>0.51800000000000002</v>
      </c>
      <c r="J73">
        <v>9.8699999999999992</v>
      </c>
      <c r="K73">
        <v>224</v>
      </c>
      <c r="L73" t="s">
        <v>63</v>
      </c>
      <c r="M73" t="s">
        <v>64</v>
      </c>
      <c r="N73">
        <v>1.3599999999999999E-2</v>
      </c>
      <c r="O73">
        <v>0.224</v>
      </c>
      <c r="P73">
        <v>3.28</v>
      </c>
      <c r="Q73" t="s">
        <v>97</v>
      </c>
      <c r="R73" t="s">
        <v>62</v>
      </c>
      <c r="S73">
        <v>1.34E-2</v>
      </c>
      <c r="T73">
        <v>0.217</v>
      </c>
      <c r="U73">
        <v>13.1</v>
      </c>
      <c r="W73" s="2">
        <v>1</v>
      </c>
      <c r="Y73" s="21">
        <f t="shared" si="13"/>
        <v>224</v>
      </c>
      <c r="AF73">
        <v>1</v>
      </c>
      <c r="AH73" s="20">
        <f t="shared" si="7"/>
        <v>3.28</v>
      </c>
      <c r="AO73">
        <v>1</v>
      </c>
      <c r="AQ73" s="20">
        <f t="shared" si="12"/>
        <v>13.1</v>
      </c>
    </row>
    <row r="74" spans="1:49">
      <c r="A74" s="1">
        <v>44874</v>
      </c>
      <c r="B74" t="s">
        <v>151</v>
      </c>
      <c r="C74" t="s">
        <v>171</v>
      </c>
      <c r="D74">
        <v>34</v>
      </c>
      <c r="E74">
        <v>1</v>
      </c>
      <c r="F74">
        <v>1</v>
      </c>
      <c r="G74" t="s">
        <v>61</v>
      </c>
      <c r="H74" t="s">
        <v>62</v>
      </c>
      <c r="I74">
        <v>4.0999999999999996</v>
      </c>
      <c r="J74">
        <v>78.900000000000006</v>
      </c>
      <c r="K74">
        <v>1700</v>
      </c>
      <c r="L74" t="s">
        <v>63</v>
      </c>
      <c r="M74" t="s">
        <v>64</v>
      </c>
      <c r="N74">
        <v>0.17299999999999999</v>
      </c>
      <c r="O74">
        <v>2.35</v>
      </c>
      <c r="P74">
        <v>54.8</v>
      </c>
      <c r="Q74" t="s">
        <v>97</v>
      </c>
      <c r="R74" t="s">
        <v>62</v>
      </c>
      <c r="S74">
        <v>1.1599999999999999E-2</v>
      </c>
      <c r="T74">
        <v>0.16700000000000001</v>
      </c>
      <c r="U74">
        <v>9.7799999999999994</v>
      </c>
      <c r="W74" s="2">
        <v>1</v>
      </c>
      <c r="Y74" s="21">
        <f t="shared" si="13"/>
        <v>1700</v>
      </c>
      <c r="AF74">
        <v>1</v>
      </c>
      <c r="AH74" s="20">
        <f t="shared" si="7"/>
        <v>54.8</v>
      </c>
      <c r="AO74">
        <v>1</v>
      </c>
      <c r="AQ74" s="20">
        <f t="shared" si="12"/>
        <v>9.7799999999999994</v>
      </c>
    </row>
    <row r="75" spans="1:49">
      <c r="A75" s="1">
        <v>44874</v>
      </c>
      <c r="B75" t="s">
        <v>151</v>
      </c>
      <c r="C75" t="s">
        <v>172</v>
      </c>
      <c r="D75">
        <v>35</v>
      </c>
      <c r="E75">
        <v>1</v>
      </c>
      <c r="F75">
        <v>1</v>
      </c>
      <c r="G75" t="s">
        <v>61</v>
      </c>
      <c r="H75" t="s">
        <v>62</v>
      </c>
      <c r="I75">
        <v>0.42299999999999999</v>
      </c>
      <c r="J75">
        <v>8</v>
      </c>
      <c r="K75">
        <v>182</v>
      </c>
      <c r="L75" t="s">
        <v>63</v>
      </c>
      <c r="M75" t="s">
        <v>64</v>
      </c>
      <c r="N75">
        <v>1.17E-2</v>
      </c>
      <c r="O75">
        <v>0.19800000000000001</v>
      </c>
      <c r="P75">
        <v>2.64</v>
      </c>
      <c r="Q75" t="s">
        <v>97</v>
      </c>
      <c r="R75" t="s">
        <v>62</v>
      </c>
      <c r="S75">
        <v>1.37E-2</v>
      </c>
      <c r="T75">
        <v>0.223</v>
      </c>
      <c r="U75">
        <v>13.5</v>
      </c>
      <c r="W75" s="2">
        <v>1</v>
      </c>
      <c r="Y75" s="21">
        <f t="shared" si="13"/>
        <v>182</v>
      </c>
      <c r="AF75">
        <v>1</v>
      </c>
      <c r="AH75" s="20">
        <f t="shared" si="7"/>
        <v>2.64</v>
      </c>
      <c r="AO75">
        <v>1</v>
      </c>
      <c r="AQ75" s="20">
        <f t="shared" si="12"/>
        <v>13.5</v>
      </c>
    </row>
    <row r="76" spans="1:49">
      <c r="A76" s="1">
        <v>44874</v>
      </c>
      <c r="B76" t="s">
        <v>151</v>
      </c>
      <c r="C76" t="s">
        <v>173</v>
      </c>
      <c r="D76">
        <v>36</v>
      </c>
      <c r="E76">
        <v>1</v>
      </c>
      <c r="F76">
        <v>1</v>
      </c>
      <c r="G76" t="s">
        <v>61</v>
      </c>
      <c r="H76" t="s">
        <v>62</v>
      </c>
      <c r="I76">
        <v>3.54</v>
      </c>
      <c r="J76">
        <v>67.2</v>
      </c>
      <c r="K76">
        <v>1470</v>
      </c>
      <c r="L76" t="s">
        <v>63</v>
      </c>
      <c r="M76" t="s">
        <v>64</v>
      </c>
      <c r="N76">
        <v>1.6299999999999999E-2</v>
      </c>
      <c r="O76">
        <v>0.27700000000000002</v>
      </c>
      <c r="P76">
        <v>4.5599999999999996</v>
      </c>
      <c r="Q76" t="s">
        <v>97</v>
      </c>
      <c r="R76" t="s">
        <v>62</v>
      </c>
      <c r="S76">
        <v>2.6800000000000001E-3</v>
      </c>
      <c r="T76">
        <v>5.4100000000000002E-2</v>
      </c>
      <c r="U76">
        <v>2.34</v>
      </c>
      <c r="W76" s="2">
        <v>1</v>
      </c>
      <c r="Y76" s="21">
        <f t="shared" si="13"/>
        <v>1470</v>
      </c>
      <c r="AF76">
        <v>1</v>
      </c>
      <c r="AH76" s="20">
        <f t="shared" ref="AH76:AH139" si="14">P76</f>
        <v>4.5599999999999996</v>
      </c>
      <c r="AO76">
        <v>1</v>
      </c>
      <c r="AQ76" s="20">
        <f t="shared" si="12"/>
        <v>2.34</v>
      </c>
    </row>
    <row r="77" spans="1:49">
      <c r="A77" s="1">
        <v>44874</v>
      </c>
      <c r="B77" t="s">
        <v>151</v>
      </c>
      <c r="C77" t="s">
        <v>174</v>
      </c>
      <c r="D77">
        <v>37</v>
      </c>
      <c r="E77">
        <v>1</v>
      </c>
      <c r="F77">
        <v>1</v>
      </c>
      <c r="G77" t="s">
        <v>61</v>
      </c>
      <c r="H77" t="s">
        <v>62</v>
      </c>
      <c r="I77">
        <v>3.83</v>
      </c>
      <c r="J77">
        <v>72.599999999999994</v>
      </c>
      <c r="K77">
        <v>1580</v>
      </c>
      <c r="L77" t="s">
        <v>63</v>
      </c>
      <c r="M77" t="s">
        <v>64</v>
      </c>
      <c r="N77">
        <v>3.8699999999999998E-2</v>
      </c>
      <c r="O77">
        <v>0.54400000000000004</v>
      </c>
      <c r="P77">
        <v>11</v>
      </c>
      <c r="Q77" t="s">
        <v>97</v>
      </c>
      <c r="R77" t="s">
        <v>62</v>
      </c>
      <c r="S77">
        <v>4.9100000000000003E-3</v>
      </c>
      <c r="T77">
        <v>7.8E-2</v>
      </c>
      <c r="U77">
        <v>3.92</v>
      </c>
      <c r="W77" s="2">
        <v>1</v>
      </c>
      <c r="Y77" s="21">
        <f t="shared" si="13"/>
        <v>1580</v>
      </c>
      <c r="AF77">
        <v>1</v>
      </c>
      <c r="AH77" s="20">
        <f t="shared" si="14"/>
        <v>11</v>
      </c>
      <c r="AO77">
        <v>1</v>
      </c>
      <c r="AQ77" s="20">
        <f t="shared" si="12"/>
        <v>3.92</v>
      </c>
    </row>
    <row r="78" spans="1:49">
      <c r="A78" s="1">
        <v>44874</v>
      </c>
      <c r="B78" t="s">
        <v>151</v>
      </c>
      <c r="C78" t="s">
        <v>175</v>
      </c>
      <c r="D78">
        <v>38</v>
      </c>
      <c r="E78">
        <v>1</v>
      </c>
      <c r="F78">
        <v>1</v>
      </c>
      <c r="G78" t="s">
        <v>61</v>
      </c>
      <c r="H78" t="s">
        <v>62</v>
      </c>
      <c r="I78">
        <v>1.9699999999999999E-2</v>
      </c>
      <c r="J78">
        <v>0.41</v>
      </c>
      <c r="K78">
        <v>7.12</v>
      </c>
      <c r="L78" t="s">
        <v>63</v>
      </c>
      <c r="M78" t="s">
        <v>64</v>
      </c>
      <c r="N78">
        <v>1.0500000000000001E-2</v>
      </c>
      <c r="O78">
        <v>0.191</v>
      </c>
      <c r="P78">
        <v>2.48</v>
      </c>
      <c r="Q78" t="s">
        <v>97</v>
      </c>
      <c r="R78" t="s">
        <v>62</v>
      </c>
      <c r="S78">
        <v>2.97E-3</v>
      </c>
      <c r="T78">
        <v>4.9099999999999998E-2</v>
      </c>
      <c r="U78">
        <v>2.0099999999999998</v>
      </c>
      <c r="W78" s="2">
        <v>1</v>
      </c>
      <c r="Y78" s="21">
        <f t="shared" si="13"/>
        <v>7.12</v>
      </c>
      <c r="AF78">
        <v>1</v>
      </c>
      <c r="AH78" s="20">
        <f t="shared" si="14"/>
        <v>2.48</v>
      </c>
      <c r="AO78">
        <v>1</v>
      </c>
      <c r="AQ78" s="20">
        <f t="shared" si="12"/>
        <v>2.0099999999999998</v>
      </c>
    </row>
    <row r="79" spans="1:49">
      <c r="A79" s="1">
        <v>44874</v>
      </c>
      <c r="B79" t="s">
        <v>151</v>
      </c>
      <c r="C79" t="s">
        <v>176</v>
      </c>
      <c r="D79">
        <v>39</v>
      </c>
      <c r="E79">
        <v>1</v>
      </c>
      <c r="F79">
        <v>1</v>
      </c>
      <c r="G79" t="s">
        <v>61</v>
      </c>
      <c r="H79" t="s">
        <v>62</v>
      </c>
      <c r="I79">
        <v>2.5999999999999999E-2</v>
      </c>
      <c r="J79">
        <v>0.47</v>
      </c>
      <c r="K79">
        <v>8.5</v>
      </c>
      <c r="L79" t="s">
        <v>63</v>
      </c>
      <c r="M79" t="s">
        <v>64</v>
      </c>
      <c r="N79">
        <v>5.2699999999999997E-2</v>
      </c>
      <c r="O79">
        <v>0.84599999999999997</v>
      </c>
      <c r="P79">
        <v>18.3</v>
      </c>
      <c r="Q79" t="s">
        <v>97</v>
      </c>
      <c r="R79" t="s">
        <v>62</v>
      </c>
      <c r="S79">
        <v>4.24E-2</v>
      </c>
      <c r="T79">
        <v>0.63</v>
      </c>
      <c r="U79">
        <v>40.200000000000003</v>
      </c>
      <c r="W79" s="2">
        <v>1</v>
      </c>
      <c r="Y79" s="21">
        <f t="shared" si="13"/>
        <v>8.5</v>
      </c>
      <c r="AF79">
        <v>1</v>
      </c>
      <c r="AH79" s="20">
        <f t="shared" si="14"/>
        <v>18.3</v>
      </c>
      <c r="AO79">
        <v>1</v>
      </c>
      <c r="AQ79" s="20">
        <f t="shared" si="12"/>
        <v>40.200000000000003</v>
      </c>
    </row>
    <row r="80" spans="1:49">
      <c r="A80" s="1">
        <v>44874</v>
      </c>
      <c r="B80" t="s">
        <v>151</v>
      </c>
      <c r="C80" t="s">
        <v>177</v>
      </c>
      <c r="D80">
        <v>40</v>
      </c>
      <c r="E80">
        <v>1</v>
      </c>
      <c r="F80">
        <v>1</v>
      </c>
      <c r="G80" t="s">
        <v>61</v>
      </c>
      <c r="H80" t="s">
        <v>62</v>
      </c>
      <c r="I80">
        <v>4.3900000000000002E-2</v>
      </c>
      <c r="J80">
        <v>0.81499999999999995</v>
      </c>
      <c r="K80">
        <v>16.5</v>
      </c>
      <c r="L80" t="s">
        <v>63</v>
      </c>
      <c r="M80" t="s">
        <v>64</v>
      </c>
      <c r="N80">
        <v>1.3599999999999999E-2</v>
      </c>
      <c r="O80">
        <v>0.252</v>
      </c>
      <c r="P80">
        <v>3.94</v>
      </c>
      <c r="Q80" t="s">
        <v>97</v>
      </c>
      <c r="R80" t="s">
        <v>62</v>
      </c>
      <c r="S80">
        <v>2.3E-3</v>
      </c>
      <c r="T80">
        <v>4.4600000000000001E-2</v>
      </c>
      <c r="U80">
        <v>1.72</v>
      </c>
      <c r="W80" s="2">
        <v>1</v>
      </c>
      <c r="Y80" s="21">
        <f t="shared" si="13"/>
        <v>16.5</v>
      </c>
      <c r="AF80">
        <v>1</v>
      </c>
      <c r="AH80" s="20">
        <f t="shared" si="14"/>
        <v>3.94</v>
      </c>
      <c r="AO80">
        <v>1</v>
      </c>
      <c r="AQ80" s="20">
        <f t="shared" si="12"/>
        <v>1.72</v>
      </c>
    </row>
    <row r="81" spans="1:49">
      <c r="A81" s="1">
        <v>44874</v>
      </c>
      <c r="B81" t="s">
        <v>151</v>
      </c>
      <c r="C81" t="s">
        <v>112</v>
      </c>
      <c r="D81">
        <v>44</v>
      </c>
      <c r="E81">
        <v>1</v>
      </c>
      <c r="F81">
        <v>1</v>
      </c>
      <c r="G81" t="s">
        <v>61</v>
      </c>
      <c r="H81" t="s">
        <v>62</v>
      </c>
      <c r="I81">
        <v>0.41699999999999998</v>
      </c>
      <c r="J81">
        <v>7.96</v>
      </c>
      <c r="K81">
        <v>180</v>
      </c>
      <c r="L81" t="s">
        <v>63</v>
      </c>
      <c r="M81" t="s">
        <v>64</v>
      </c>
      <c r="N81">
        <v>1.01E-2</v>
      </c>
      <c r="O81">
        <v>0.19</v>
      </c>
      <c r="P81">
        <v>2.44</v>
      </c>
      <c r="Q81" t="s">
        <v>97</v>
      </c>
      <c r="R81" t="s">
        <v>62</v>
      </c>
      <c r="S81">
        <v>1.21E-2</v>
      </c>
      <c r="T81">
        <v>0.187</v>
      </c>
      <c r="U81">
        <v>11.1</v>
      </c>
      <c r="W81" s="2">
        <v>1</v>
      </c>
      <c r="Y81" s="21">
        <f t="shared" si="13"/>
        <v>180</v>
      </c>
      <c r="AB81">
        <f>ABS(100*ABS(Y81-Y75)/AVERAGE(Y81,Y75))</f>
        <v>1.1049723756906078</v>
      </c>
      <c r="AC81" t="str">
        <f>IF(Y81&gt;10, (IF((AND(AB81&gt;=0,AB81&lt;=20)=TRUE),"PASS","FAIL")),(IF((AND(AB81&gt;=0,AB81&lt;=100)=TRUE),"PASS","FAIL")))</f>
        <v>PASS</v>
      </c>
      <c r="AF81">
        <v>1</v>
      </c>
      <c r="AH81" s="20">
        <f t="shared" si="14"/>
        <v>2.44</v>
      </c>
      <c r="AK81">
        <f>ABS(100*ABS(AH81-AH75)/AVERAGE(AH81,AH75))</f>
        <v>7.8740157480315025</v>
      </c>
      <c r="AL81" t="str">
        <f>IF(AH81&gt;10, (IF((AND(AK81&gt;=0,AK81&lt;=20)=TRUE),"PASS","FAIL")),(IF((AND(AK81&gt;=0,AK81&lt;=100)=TRUE),"PASS","FAIL")))</f>
        <v>PASS</v>
      </c>
      <c r="AO81">
        <v>1</v>
      </c>
      <c r="AQ81" s="20">
        <f t="shared" si="12"/>
        <v>11.1</v>
      </c>
      <c r="AT81">
        <f>ABS(100*ABS(AQ81-AQ75)/AVERAGE(AQ81,AQ75))</f>
        <v>19.512195121951219</v>
      </c>
      <c r="AU81" t="str">
        <f>IF(AQ81&gt;10, (IF((AND(AT81&gt;=0,AT81&lt;=20)=TRUE),"PASS","FAIL")),(IF((AND(AT81&gt;=0,AT81&lt;=100)=TRUE),"PASS","FAIL")))</f>
        <v>PASS</v>
      </c>
    </row>
    <row r="82" spans="1:49">
      <c r="A82" s="1">
        <v>44874</v>
      </c>
      <c r="B82" t="s">
        <v>151</v>
      </c>
      <c r="C82" t="s">
        <v>113</v>
      </c>
      <c r="D82">
        <v>45</v>
      </c>
      <c r="E82">
        <v>1</v>
      </c>
      <c r="F82">
        <v>1</v>
      </c>
      <c r="G82" t="s">
        <v>61</v>
      </c>
      <c r="H82" t="s">
        <v>62</v>
      </c>
      <c r="I82">
        <v>8.8200000000000001E-2</v>
      </c>
      <c r="J82">
        <v>1.67</v>
      </c>
      <c r="K82">
        <v>36.299999999999997</v>
      </c>
      <c r="L82" t="s">
        <v>63</v>
      </c>
      <c r="M82" t="s">
        <v>64</v>
      </c>
      <c r="N82">
        <v>6.4699999999999994E-2</v>
      </c>
      <c r="O82">
        <v>1.01</v>
      </c>
      <c r="P82">
        <v>22.2</v>
      </c>
      <c r="Q82" t="s">
        <v>97</v>
      </c>
      <c r="R82" t="s">
        <v>62</v>
      </c>
      <c r="S82">
        <v>2.24E-2</v>
      </c>
      <c r="T82">
        <v>0.372</v>
      </c>
      <c r="U82">
        <v>23.2</v>
      </c>
      <c r="W82" s="2">
        <v>1</v>
      </c>
      <c r="Y82" s="21">
        <f t="shared" si="13"/>
        <v>36.299999999999997</v>
      </c>
      <c r="AD82">
        <f>100*((Y82*4080)-(Y80*4000))/(1000*80)</f>
        <v>102.63</v>
      </c>
      <c r="AE82" t="str">
        <f>IF(Y80&gt;10, (IF((AND(AD82&gt;=80,AD82&lt;=120)=TRUE),"PASS","FAIL")),(IF((AND(AD82&gt;=20,AD82&lt;=180)=TRUE),"PASS","FAIL")))</f>
        <v>PASS</v>
      </c>
      <c r="AF82">
        <v>1</v>
      </c>
      <c r="AH82" s="20">
        <f t="shared" si="14"/>
        <v>22.2</v>
      </c>
      <c r="AM82">
        <f>100*((AH82*4080)-(AH80*4000))/(1000*80)</f>
        <v>93.52</v>
      </c>
      <c r="AN82" t="str">
        <f>IF(AH80&gt;10, (IF((AND(AM82&gt;=80,AM82&lt;=120)=TRUE),"PASS","FAIL")),(IF((AND(AM82&gt;=20,AM82&lt;=180)=TRUE),"PASS","FAIL")))</f>
        <v>PASS</v>
      </c>
      <c r="AO82">
        <v>1</v>
      </c>
      <c r="AQ82" s="20">
        <f t="shared" si="12"/>
        <v>23.2</v>
      </c>
      <c r="AV82">
        <f>100*((AQ82*4080)-(AQ80*4000))/(1000*80)</f>
        <v>109.72</v>
      </c>
      <c r="AW82" t="str">
        <f>IF(AQ80&gt;10, (IF((AND(AV82&gt;=80,AV82&lt;=120)=TRUE),"PASS","FAIL")),(IF((AND(AV82&gt;=20,AV82&lt;=180)=TRUE),"PASS","FAIL")))</f>
        <v>PASS</v>
      </c>
    </row>
    <row r="83" spans="1:49">
      <c r="A83" s="1">
        <v>44874</v>
      </c>
      <c r="B83" t="s">
        <v>151</v>
      </c>
      <c r="C83" t="s">
        <v>66</v>
      </c>
      <c r="D83" t="s">
        <v>11</v>
      </c>
      <c r="E83">
        <v>1</v>
      </c>
      <c r="F83">
        <v>1</v>
      </c>
      <c r="G83" t="s">
        <v>61</v>
      </c>
      <c r="H83" t="s">
        <v>62</v>
      </c>
      <c r="I83">
        <v>0.23899999999999999</v>
      </c>
      <c r="J83">
        <v>4.51</v>
      </c>
      <c r="K83">
        <v>101</v>
      </c>
      <c r="L83" t="s">
        <v>63</v>
      </c>
      <c r="M83" t="s">
        <v>64</v>
      </c>
      <c r="N83">
        <v>0.28100000000000003</v>
      </c>
      <c r="O83">
        <v>4.17</v>
      </c>
      <c r="P83">
        <v>99.1</v>
      </c>
      <c r="Q83" t="s">
        <v>97</v>
      </c>
      <c r="R83" t="s">
        <v>62</v>
      </c>
      <c r="S83">
        <v>0.105</v>
      </c>
      <c r="T83">
        <v>1.56</v>
      </c>
      <c r="U83">
        <v>101</v>
      </c>
      <c r="W83" s="2">
        <v>1</v>
      </c>
      <c r="Y83" s="21">
        <f t="shared" si="13"/>
        <v>101</v>
      </c>
      <c r="Z83">
        <f>100*(Y83-100)/100</f>
        <v>1</v>
      </c>
      <c r="AA83" t="str">
        <f>IF((ABS(Z83))&lt;=20,"PASS","FAIL")</f>
        <v>PASS</v>
      </c>
      <c r="AF83">
        <v>1</v>
      </c>
      <c r="AH83" s="20">
        <f t="shared" si="14"/>
        <v>99.1</v>
      </c>
      <c r="AI83">
        <f>100*(AH83-100)/100</f>
        <v>-0.90000000000000568</v>
      </c>
      <c r="AJ83" t="str">
        <f>IF((ABS(AI83))&lt;=20,"PASS","FAIL")</f>
        <v>PASS</v>
      </c>
      <c r="AO83">
        <v>1</v>
      </c>
      <c r="AQ83" s="20">
        <f t="shared" si="12"/>
        <v>101</v>
      </c>
      <c r="AR83">
        <f>100*(AQ83-100)/100</f>
        <v>1</v>
      </c>
      <c r="AS83" t="str">
        <f>IF((ABS(AR83))&lt;=20,"PASS","FAIL")</f>
        <v>PASS</v>
      </c>
    </row>
    <row r="84" spans="1:49">
      <c r="A84" s="1">
        <v>44874</v>
      </c>
      <c r="B84" t="s">
        <v>151</v>
      </c>
      <c r="C84" t="s">
        <v>33</v>
      </c>
      <c r="D84" t="s">
        <v>100</v>
      </c>
      <c r="E84">
        <v>1</v>
      </c>
      <c r="F84">
        <v>1</v>
      </c>
      <c r="G84" t="s">
        <v>61</v>
      </c>
      <c r="H84" t="s">
        <v>62</v>
      </c>
      <c r="I84">
        <v>-5.2900000000000004E-3</v>
      </c>
      <c r="J84">
        <v>-6.7699999999999996E-2</v>
      </c>
      <c r="K84">
        <v>-3.93</v>
      </c>
      <c r="L84" t="s">
        <v>63</v>
      </c>
      <c r="M84" t="s">
        <v>64</v>
      </c>
      <c r="N84">
        <v>-3.98E-3</v>
      </c>
      <c r="O84">
        <v>-2.4199999999999999E-2</v>
      </c>
      <c r="P84">
        <v>-2.74</v>
      </c>
      <c r="Q84" t="s">
        <v>97</v>
      </c>
      <c r="R84" t="s">
        <v>62</v>
      </c>
      <c r="S84">
        <v>-8.5400000000000005E-4</v>
      </c>
      <c r="T84">
        <v>-2.6200000000000001E-2</v>
      </c>
      <c r="U84">
        <v>-2.94</v>
      </c>
      <c r="W84" s="2">
        <v>1</v>
      </c>
      <c r="Y84" s="21">
        <f t="shared" si="13"/>
        <v>-3.93</v>
      </c>
      <c r="AF84">
        <v>1</v>
      </c>
      <c r="AH84" s="20">
        <f t="shared" si="14"/>
        <v>-2.74</v>
      </c>
      <c r="AO84">
        <v>1</v>
      </c>
      <c r="AQ84" s="20">
        <f t="shared" si="12"/>
        <v>-2.94</v>
      </c>
    </row>
    <row r="85" spans="1:49">
      <c r="A85" s="1">
        <v>44874</v>
      </c>
      <c r="B85" t="s">
        <v>151</v>
      </c>
      <c r="C85" t="s">
        <v>178</v>
      </c>
      <c r="D85">
        <v>46</v>
      </c>
      <c r="E85">
        <v>1</v>
      </c>
      <c r="F85">
        <v>1</v>
      </c>
      <c r="G85" t="s">
        <v>61</v>
      </c>
      <c r="H85" t="s">
        <v>62</v>
      </c>
      <c r="I85">
        <v>2.96</v>
      </c>
      <c r="J85">
        <v>56</v>
      </c>
      <c r="K85">
        <v>1230</v>
      </c>
      <c r="L85" t="s">
        <v>63</v>
      </c>
      <c r="M85" t="s">
        <v>64</v>
      </c>
      <c r="N85">
        <v>1.77E-2</v>
      </c>
      <c r="O85">
        <v>0.26700000000000002</v>
      </c>
      <c r="P85">
        <v>4.3099999999999996</v>
      </c>
      <c r="Q85" t="s">
        <v>97</v>
      </c>
      <c r="R85" t="s">
        <v>62</v>
      </c>
      <c r="S85">
        <v>2.0200000000000001E-3</v>
      </c>
      <c r="T85">
        <v>2.9700000000000001E-2</v>
      </c>
      <c r="U85">
        <v>0.73699999999999999</v>
      </c>
      <c r="W85" s="2">
        <v>1</v>
      </c>
      <c r="Y85" s="21">
        <f t="shared" si="13"/>
        <v>1230</v>
      </c>
      <c r="AF85">
        <v>1</v>
      </c>
      <c r="AH85" s="20">
        <f t="shared" si="14"/>
        <v>4.3099999999999996</v>
      </c>
      <c r="AO85">
        <v>1</v>
      </c>
      <c r="AQ85" s="20">
        <f t="shared" si="12"/>
        <v>0.73699999999999999</v>
      </c>
    </row>
    <row r="86" spans="1:49">
      <c r="A86" s="1">
        <v>44874</v>
      </c>
      <c r="B86" t="s">
        <v>151</v>
      </c>
      <c r="C86" t="s">
        <v>179</v>
      </c>
      <c r="D86">
        <v>47</v>
      </c>
      <c r="E86">
        <v>1</v>
      </c>
      <c r="F86">
        <v>1</v>
      </c>
      <c r="G86" t="s">
        <v>61</v>
      </c>
      <c r="H86" t="s">
        <v>62</v>
      </c>
      <c r="I86">
        <v>7.27</v>
      </c>
      <c r="J86">
        <v>139</v>
      </c>
      <c r="K86">
        <v>2850</v>
      </c>
      <c r="L86" t="s">
        <v>63</v>
      </c>
      <c r="M86" t="s">
        <v>64</v>
      </c>
      <c r="N86">
        <v>6.6799999999999998E-2</v>
      </c>
      <c r="O86">
        <v>0.89400000000000002</v>
      </c>
      <c r="P86">
        <v>19.5</v>
      </c>
      <c r="Q86" t="s">
        <v>97</v>
      </c>
      <c r="R86" t="s">
        <v>62</v>
      </c>
      <c r="S86">
        <v>7.9900000000000006E-3</v>
      </c>
      <c r="T86">
        <v>0.151</v>
      </c>
      <c r="U86">
        <v>8.69</v>
      </c>
      <c r="W86" s="2">
        <v>3</v>
      </c>
      <c r="X86" t="s">
        <v>146</v>
      </c>
      <c r="Y86" s="21">
        <f t="shared" si="13"/>
        <v>2850</v>
      </c>
      <c r="AF86">
        <v>1</v>
      </c>
      <c r="AH86" s="20">
        <f t="shared" si="14"/>
        <v>19.5</v>
      </c>
      <c r="AO86">
        <v>1</v>
      </c>
      <c r="AQ86" s="20">
        <f t="shared" si="12"/>
        <v>8.69</v>
      </c>
    </row>
    <row r="87" spans="1:49">
      <c r="A87" s="1">
        <v>44874</v>
      </c>
      <c r="B87" t="s">
        <v>151</v>
      </c>
      <c r="C87" t="s">
        <v>180</v>
      </c>
      <c r="D87">
        <v>48</v>
      </c>
      <c r="E87">
        <v>1</v>
      </c>
      <c r="F87">
        <v>1</v>
      </c>
      <c r="G87" t="s">
        <v>61</v>
      </c>
      <c r="H87" t="s">
        <v>62</v>
      </c>
      <c r="I87">
        <v>6.5100000000000005E-2</v>
      </c>
      <c r="J87">
        <v>1.21</v>
      </c>
      <c r="K87">
        <v>25.6</v>
      </c>
      <c r="L87" t="s">
        <v>63</v>
      </c>
      <c r="M87" t="s">
        <v>64</v>
      </c>
      <c r="N87">
        <v>5.7299999999999997E-2</v>
      </c>
      <c r="O87">
        <v>0.89900000000000002</v>
      </c>
      <c r="P87">
        <v>19.600000000000001</v>
      </c>
      <c r="Q87" t="s">
        <v>97</v>
      </c>
      <c r="R87" t="s">
        <v>62</v>
      </c>
      <c r="S87">
        <v>6.9900000000000004E-2</v>
      </c>
      <c r="T87">
        <v>1.05</v>
      </c>
      <c r="U87">
        <v>67.8</v>
      </c>
      <c r="W87" s="2">
        <v>1</v>
      </c>
      <c r="Y87" s="21">
        <f t="shared" si="13"/>
        <v>25.6</v>
      </c>
      <c r="AF87">
        <v>1</v>
      </c>
      <c r="AH87" s="20">
        <f t="shared" si="14"/>
        <v>19.600000000000001</v>
      </c>
      <c r="AO87">
        <v>1</v>
      </c>
      <c r="AQ87" s="20">
        <f t="shared" si="12"/>
        <v>67.8</v>
      </c>
    </row>
    <row r="88" spans="1:49">
      <c r="A88" s="1">
        <v>44874</v>
      </c>
      <c r="B88" t="s">
        <v>151</v>
      </c>
      <c r="C88" t="s">
        <v>181</v>
      </c>
      <c r="D88">
        <v>49</v>
      </c>
      <c r="E88">
        <v>1</v>
      </c>
      <c r="F88">
        <v>1</v>
      </c>
      <c r="G88" t="s">
        <v>61</v>
      </c>
      <c r="H88" t="s">
        <v>62</v>
      </c>
      <c r="I88">
        <v>1.6400000000000001E-2</v>
      </c>
      <c r="J88">
        <v>0.34300000000000003</v>
      </c>
      <c r="K88">
        <v>5.57</v>
      </c>
      <c r="L88" t="s">
        <v>63</v>
      </c>
      <c r="M88" t="s">
        <v>64</v>
      </c>
      <c r="N88">
        <v>1.4200000000000001E-2</v>
      </c>
      <c r="O88">
        <v>0.251</v>
      </c>
      <c r="P88">
        <v>3.93</v>
      </c>
      <c r="Q88" t="s">
        <v>97</v>
      </c>
      <c r="R88" t="s">
        <v>62</v>
      </c>
      <c r="S88">
        <v>1.65E-3</v>
      </c>
      <c r="T88">
        <v>1.7299999999999999E-2</v>
      </c>
      <c r="U88">
        <v>-8.2400000000000001E-2</v>
      </c>
      <c r="W88" s="2">
        <v>1</v>
      </c>
      <c r="Y88" s="21">
        <f t="shared" si="13"/>
        <v>5.57</v>
      </c>
      <c r="AF88">
        <v>1</v>
      </c>
      <c r="AH88" s="20">
        <f t="shared" si="14"/>
        <v>3.93</v>
      </c>
      <c r="AO88">
        <v>1</v>
      </c>
      <c r="AQ88" s="20">
        <f t="shared" si="12"/>
        <v>-8.2400000000000001E-2</v>
      </c>
    </row>
    <row r="89" spans="1:49">
      <c r="A89" s="1">
        <v>44874</v>
      </c>
      <c r="B89" t="s">
        <v>151</v>
      </c>
      <c r="C89" t="s">
        <v>182</v>
      </c>
      <c r="D89">
        <v>50</v>
      </c>
      <c r="E89">
        <v>1</v>
      </c>
      <c r="F89">
        <v>1</v>
      </c>
      <c r="G89" t="s">
        <v>61</v>
      </c>
      <c r="H89" t="s">
        <v>62</v>
      </c>
      <c r="I89">
        <v>2.4E-2</v>
      </c>
      <c r="J89">
        <v>0.49199999999999999</v>
      </c>
      <c r="K89">
        <v>9.01</v>
      </c>
      <c r="L89" t="s">
        <v>63</v>
      </c>
      <c r="M89" t="s">
        <v>64</v>
      </c>
      <c r="N89">
        <v>1.34E-2</v>
      </c>
      <c r="O89">
        <v>0.21299999999999999</v>
      </c>
      <c r="P89">
        <v>3.01</v>
      </c>
      <c r="Q89" t="s">
        <v>97</v>
      </c>
      <c r="R89" t="s">
        <v>62</v>
      </c>
      <c r="S89">
        <v>2.16E-3</v>
      </c>
      <c r="T89">
        <v>4.1500000000000002E-2</v>
      </c>
      <c r="U89">
        <v>1.51</v>
      </c>
      <c r="W89" s="2">
        <v>1</v>
      </c>
      <c r="Y89" s="21">
        <f t="shared" si="13"/>
        <v>9.01</v>
      </c>
      <c r="AF89">
        <v>1</v>
      </c>
      <c r="AH89" s="20">
        <f t="shared" si="14"/>
        <v>3.01</v>
      </c>
      <c r="AO89">
        <v>1</v>
      </c>
      <c r="AQ89" s="20">
        <f t="shared" si="12"/>
        <v>1.51</v>
      </c>
    </row>
    <row r="90" spans="1:49">
      <c r="A90" s="1">
        <v>44874</v>
      </c>
      <c r="B90" t="s">
        <v>151</v>
      </c>
      <c r="C90" t="s">
        <v>183</v>
      </c>
      <c r="D90">
        <v>51</v>
      </c>
      <c r="E90">
        <v>1</v>
      </c>
      <c r="F90">
        <v>1</v>
      </c>
      <c r="G90" t="s">
        <v>61</v>
      </c>
      <c r="H90" t="s">
        <v>62</v>
      </c>
      <c r="I90">
        <v>6.4100000000000004E-2</v>
      </c>
      <c r="J90">
        <v>1.2</v>
      </c>
      <c r="K90">
        <v>25.3</v>
      </c>
      <c r="L90" t="s">
        <v>63</v>
      </c>
      <c r="M90" t="s">
        <v>64</v>
      </c>
      <c r="N90">
        <v>1.6799999999999999E-2</v>
      </c>
      <c r="O90">
        <v>0.28799999999999998</v>
      </c>
      <c r="P90">
        <v>4.82</v>
      </c>
      <c r="Q90" t="s">
        <v>97</v>
      </c>
      <c r="R90" t="s">
        <v>62</v>
      </c>
      <c r="S90">
        <v>9.4500000000000001E-3</v>
      </c>
      <c r="T90">
        <v>0.151</v>
      </c>
      <c r="U90">
        <v>8.7200000000000006</v>
      </c>
      <c r="W90" s="2">
        <v>1</v>
      </c>
      <c r="Y90" s="21">
        <f t="shared" si="13"/>
        <v>25.3</v>
      </c>
      <c r="AF90">
        <v>1</v>
      </c>
      <c r="AH90" s="20">
        <f t="shared" si="14"/>
        <v>4.82</v>
      </c>
      <c r="AO90">
        <v>1</v>
      </c>
      <c r="AQ90" s="20">
        <f t="shared" si="12"/>
        <v>8.7200000000000006</v>
      </c>
    </row>
    <row r="91" spans="1:49">
      <c r="A91" s="1">
        <v>44874</v>
      </c>
      <c r="B91" t="s">
        <v>151</v>
      </c>
      <c r="C91" t="s">
        <v>184</v>
      </c>
      <c r="D91">
        <v>52</v>
      </c>
      <c r="E91">
        <v>1</v>
      </c>
      <c r="F91">
        <v>1</v>
      </c>
      <c r="G91" t="s">
        <v>61</v>
      </c>
      <c r="H91" t="s">
        <v>62</v>
      </c>
      <c r="I91">
        <v>1.2999999999999999E-2</v>
      </c>
      <c r="J91">
        <v>0.22700000000000001</v>
      </c>
      <c r="K91">
        <v>2.89</v>
      </c>
      <c r="L91" t="s">
        <v>63</v>
      </c>
      <c r="M91" t="s">
        <v>64</v>
      </c>
      <c r="N91">
        <v>6.7999999999999996E-3</v>
      </c>
      <c r="O91">
        <v>0.13900000000000001</v>
      </c>
      <c r="P91">
        <v>1.22</v>
      </c>
      <c r="Q91" t="s">
        <v>97</v>
      </c>
      <c r="R91" t="s">
        <v>62</v>
      </c>
      <c r="S91">
        <v>2.1399999999999999E-2</v>
      </c>
      <c r="T91">
        <v>0.316</v>
      </c>
      <c r="U91">
        <v>19.600000000000001</v>
      </c>
      <c r="W91" s="2">
        <v>1</v>
      </c>
      <c r="Y91" s="21">
        <f t="shared" si="13"/>
        <v>2.89</v>
      </c>
      <c r="AF91">
        <v>1</v>
      </c>
      <c r="AH91" s="20">
        <f t="shared" si="14"/>
        <v>1.22</v>
      </c>
      <c r="AO91">
        <v>1</v>
      </c>
      <c r="AQ91" s="20">
        <f t="shared" si="12"/>
        <v>19.600000000000001</v>
      </c>
    </row>
    <row r="92" spans="1:49">
      <c r="A92" s="1">
        <v>44874</v>
      </c>
      <c r="B92" t="s">
        <v>151</v>
      </c>
      <c r="C92" t="s">
        <v>185</v>
      </c>
      <c r="D92">
        <v>53</v>
      </c>
      <c r="E92">
        <v>1</v>
      </c>
      <c r="F92">
        <v>1</v>
      </c>
      <c r="G92" t="s">
        <v>61</v>
      </c>
      <c r="H92" t="s">
        <v>62</v>
      </c>
      <c r="I92">
        <v>1.3899999999999999E-2</v>
      </c>
      <c r="J92">
        <v>0.252</v>
      </c>
      <c r="K92">
        <v>3.47</v>
      </c>
      <c r="L92" t="s">
        <v>63</v>
      </c>
      <c r="M92" t="s">
        <v>64</v>
      </c>
      <c r="N92">
        <v>6.3699999999999998E-3</v>
      </c>
      <c r="O92">
        <v>0.11899999999999999</v>
      </c>
      <c r="P92">
        <v>0.73399999999999999</v>
      </c>
      <c r="Q92" t="s">
        <v>97</v>
      </c>
      <c r="R92" t="s">
        <v>62</v>
      </c>
      <c r="S92">
        <v>2.2699999999999999E-3</v>
      </c>
      <c r="T92">
        <v>3.5299999999999998E-2</v>
      </c>
      <c r="U92">
        <v>1.1000000000000001</v>
      </c>
      <c r="W92" s="2">
        <v>1</v>
      </c>
      <c r="Y92" s="21">
        <f t="shared" si="13"/>
        <v>3.47</v>
      </c>
      <c r="AF92">
        <v>1</v>
      </c>
      <c r="AH92" s="20">
        <f t="shared" si="14"/>
        <v>0.73399999999999999</v>
      </c>
      <c r="AO92">
        <v>1</v>
      </c>
      <c r="AQ92" s="20">
        <f t="shared" si="12"/>
        <v>1.1000000000000001</v>
      </c>
    </row>
    <row r="93" spans="1:49">
      <c r="A93" s="1">
        <v>44874</v>
      </c>
      <c r="B93" t="s">
        <v>151</v>
      </c>
      <c r="C93" t="s">
        <v>186</v>
      </c>
      <c r="D93">
        <v>54</v>
      </c>
      <c r="E93">
        <v>1</v>
      </c>
      <c r="F93">
        <v>1</v>
      </c>
      <c r="G93" t="s">
        <v>61</v>
      </c>
      <c r="H93" t="s">
        <v>62</v>
      </c>
      <c r="I93">
        <v>4.74</v>
      </c>
      <c r="J93">
        <v>90.3</v>
      </c>
      <c r="K93">
        <v>1930</v>
      </c>
      <c r="L93" t="s">
        <v>63</v>
      </c>
      <c r="M93" t="s">
        <v>64</v>
      </c>
      <c r="N93">
        <v>4.58E-2</v>
      </c>
      <c r="O93">
        <v>0.60399999999999998</v>
      </c>
      <c r="P93">
        <v>12.5</v>
      </c>
      <c r="Q93" t="s">
        <v>97</v>
      </c>
      <c r="R93" t="s">
        <v>62</v>
      </c>
      <c r="S93">
        <v>5.0499999999999998E-3</v>
      </c>
      <c r="T93">
        <v>6.1899999999999997E-2</v>
      </c>
      <c r="U93">
        <v>2.85</v>
      </c>
      <c r="W93" s="2">
        <v>1</v>
      </c>
      <c r="Y93" s="21">
        <f t="shared" si="13"/>
        <v>1930</v>
      </c>
      <c r="AF93">
        <v>1</v>
      </c>
      <c r="AH93" s="20">
        <f t="shared" si="14"/>
        <v>12.5</v>
      </c>
      <c r="AO93">
        <v>1</v>
      </c>
      <c r="AQ93" s="20">
        <f t="shared" si="12"/>
        <v>2.85</v>
      </c>
    </row>
    <row r="94" spans="1:49">
      <c r="A94" s="1">
        <v>44874</v>
      </c>
      <c r="B94" t="s">
        <v>151</v>
      </c>
      <c r="C94" t="s">
        <v>187</v>
      </c>
      <c r="D94">
        <v>55</v>
      </c>
      <c r="E94">
        <v>1</v>
      </c>
      <c r="F94">
        <v>1</v>
      </c>
      <c r="G94" t="s">
        <v>61</v>
      </c>
      <c r="H94" t="s">
        <v>62</v>
      </c>
      <c r="I94">
        <v>0.29899999999999999</v>
      </c>
      <c r="J94">
        <v>5.69</v>
      </c>
      <c r="K94">
        <v>129</v>
      </c>
      <c r="L94" t="s">
        <v>63</v>
      </c>
      <c r="M94" t="s">
        <v>64</v>
      </c>
      <c r="N94">
        <v>1.09E-2</v>
      </c>
      <c r="O94">
        <v>0.19800000000000001</v>
      </c>
      <c r="P94">
        <v>2.64</v>
      </c>
      <c r="Q94" t="s">
        <v>97</v>
      </c>
      <c r="R94" t="s">
        <v>62</v>
      </c>
      <c r="S94">
        <v>9.3100000000000006E-3</v>
      </c>
      <c r="T94">
        <v>0.156</v>
      </c>
      <c r="U94">
        <v>9.0299999999999994</v>
      </c>
      <c r="W94" s="2">
        <v>1</v>
      </c>
      <c r="Y94" s="21">
        <f t="shared" si="13"/>
        <v>129</v>
      </c>
      <c r="AF94">
        <v>1</v>
      </c>
      <c r="AH94" s="20">
        <f t="shared" si="14"/>
        <v>2.64</v>
      </c>
      <c r="AO94">
        <v>1</v>
      </c>
      <c r="AQ94" s="20">
        <f t="shared" si="12"/>
        <v>9.0299999999999994</v>
      </c>
    </row>
    <row r="95" spans="1:49">
      <c r="A95" s="1">
        <v>44874</v>
      </c>
      <c r="B95" t="s">
        <v>151</v>
      </c>
      <c r="C95" t="s">
        <v>112</v>
      </c>
      <c r="D95">
        <v>59</v>
      </c>
      <c r="E95">
        <v>1</v>
      </c>
      <c r="F95">
        <v>1</v>
      </c>
      <c r="G95" t="s">
        <v>61</v>
      </c>
      <c r="H95" t="s">
        <v>62</v>
      </c>
      <c r="I95">
        <v>2.1700000000000001E-2</v>
      </c>
      <c r="J95">
        <v>0.46100000000000002</v>
      </c>
      <c r="K95">
        <v>8.2899999999999991</v>
      </c>
      <c r="L95" t="s">
        <v>63</v>
      </c>
      <c r="M95" t="s">
        <v>64</v>
      </c>
      <c r="N95">
        <v>1.23E-2</v>
      </c>
      <c r="O95">
        <v>0.22500000000000001</v>
      </c>
      <c r="P95">
        <v>3.3</v>
      </c>
      <c r="Q95" t="s">
        <v>97</v>
      </c>
      <c r="R95" t="s">
        <v>62</v>
      </c>
      <c r="S95">
        <v>1.6999999999999999E-3</v>
      </c>
      <c r="T95">
        <v>3.3000000000000002E-2</v>
      </c>
      <c r="U95">
        <v>0.95399999999999996</v>
      </c>
      <c r="W95" s="2">
        <v>1</v>
      </c>
      <c r="Y95" s="21">
        <f t="shared" si="13"/>
        <v>8.2899999999999991</v>
      </c>
      <c r="AB95">
        <f>ABS(100*ABS(Y95-Y89)/AVERAGE(Y95,Y89))</f>
        <v>8.3236994219653262</v>
      </c>
      <c r="AC95" t="str">
        <f>IF(Y95&gt;10, (IF((AND(AB95&gt;=0,AB95&lt;=20)=TRUE),"PASS","FAIL")),(IF((AND(AB95&gt;=0,AB95&lt;=100)=TRUE),"PASS","FAIL")))</f>
        <v>PASS</v>
      </c>
      <c r="AF95">
        <v>1</v>
      </c>
      <c r="AH95" s="20">
        <f t="shared" si="14"/>
        <v>3.3</v>
      </c>
      <c r="AK95">
        <f>ABS(100*ABS(AH95-AH89)/AVERAGE(AH95,AH89))</f>
        <v>9.1917591125198115</v>
      </c>
      <c r="AL95" t="str">
        <f>IF(AH95&gt;10, (IF((AND(AK95&gt;=0,AK95&lt;=20)=TRUE),"PASS","FAIL")),(IF((AND(AK95&gt;=0,AK95&lt;=100)=TRUE),"PASS","FAIL")))</f>
        <v>PASS</v>
      </c>
      <c r="AO95">
        <v>1</v>
      </c>
      <c r="AQ95" s="20">
        <f t="shared" si="12"/>
        <v>0.95399999999999996</v>
      </c>
      <c r="AT95">
        <f>ABS(100*ABS(AQ95-AQ89)/AVERAGE(AQ95,AQ89))</f>
        <v>45.129870129870135</v>
      </c>
      <c r="AU95" t="str">
        <f>IF(AQ95&gt;10, (IF((AND(AT95&gt;=0,AT95&lt;=20)=TRUE),"PASS","FAIL")),(IF((AND(AT95&gt;=0,AT95&lt;=100)=TRUE),"PASS","FAIL")))</f>
        <v>PASS</v>
      </c>
    </row>
    <row r="96" spans="1:49">
      <c r="A96" s="1">
        <v>44874</v>
      </c>
      <c r="B96" t="s">
        <v>151</v>
      </c>
      <c r="C96" t="s">
        <v>113</v>
      </c>
      <c r="D96">
        <v>60</v>
      </c>
      <c r="E96">
        <v>1</v>
      </c>
      <c r="F96">
        <v>1</v>
      </c>
      <c r="G96" t="s">
        <v>61</v>
      </c>
      <c r="H96" t="s">
        <v>62</v>
      </c>
      <c r="I96">
        <v>0.33300000000000002</v>
      </c>
      <c r="J96">
        <v>6.33</v>
      </c>
      <c r="K96">
        <v>143</v>
      </c>
      <c r="L96" t="s">
        <v>63</v>
      </c>
      <c r="M96" t="s">
        <v>64</v>
      </c>
      <c r="N96">
        <v>6.2100000000000002E-2</v>
      </c>
      <c r="O96">
        <v>0.95099999999999996</v>
      </c>
      <c r="P96">
        <v>20.9</v>
      </c>
      <c r="Q96" t="s">
        <v>97</v>
      </c>
      <c r="R96" t="s">
        <v>62</v>
      </c>
      <c r="S96">
        <v>3.0499999999999999E-2</v>
      </c>
      <c r="T96">
        <v>0.45500000000000002</v>
      </c>
      <c r="U96">
        <v>28.7</v>
      </c>
      <c r="W96" s="2">
        <v>1</v>
      </c>
      <c r="Y96" s="21">
        <f t="shared" si="13"/>
        <v>143</v>
      </c>
      <c r="AD96">
        <f>100*((Y96*4080)-(Y94*4000))/(1000*80)</f>
        <v>84.3</v>
      </c>
      <c r="AE96" t="str">
        <f>IF(Y94&gt;10, (IF((AND(AD96&gt;=80,AD96&lt;=120)=TRUE),"PASS","FAIL")),(IF((AND(AD96&gt;=20,AD96&lt;=180)=TRUE),"PASS","FAIL")))</f>
        <v>PASS</v>
      </c>
      <c r="AF96">
        <v>1</v>
      </c>
      <c r="AH96" s="20">
        <f t="shared" si="14"/>
        <v>20.9</v>
      </c>
      <c r="AM96">
        <f>100*((AH96*4080)-(AH94*4000))/(1000*80)</f>
        <v>93.39</v>
      </c>
      <c r="AN96" t="str">
        <f>IF(AH94&gt;10, (IF((AND(AM96&gt;=80,AM96&lt;=120)=TRUE),"PASS","FAIL")),(IF((AND(AM96&gt;=20,AM96&lt;=180)=TRUE),"PASS","FAIL")))</f>
        <v>PASS</v>
      </c>
      <c r="AO96">
        <v>1</v>
      </c>
      <c r="AQ96" s="20">
        <f t="shared" si="12"/>
        <v>28.7</v>
      </c>
      <c r="AV96">
        <f>100*((AQ96*4080)-(AQ94*4000))/(1000*80)</f>
        <v>101.22</v>
      </c>
      <c r="AW96" t="str">
        <f>IF(AQ94&gt;10, (IF((AND(AV96&gt;=80,AV96&lt;=120)=TRUE),"PASS","FAIL")),(IF((AND(AV96&gt;=20,AV96&lt;=180)=TRUE),"PASS","FAIL")))</f>
        <v>PASS</v>
      </c>
    </row>
    <row r="97" spans="1:49">
      <c r="A97" s="1">
        <v>44874</v>
      </c>
      <c r="B97" t="s">
        <v>151</v>
      </c>
      <c r="C97" t="s">
        <v>66</v>
      </c>
      <c r="D97" t="s">
        <v>11</v>
      </c>
      <c r="E97">
        <v>1</v>
      </c>
      <c r="F97">
        <v>1</v>
      </c>
      <c r="G97" t="s">
        <v>61</v>
      </c>
      <c r="H97" t="s">
        <v>62</v>
      </c>
      <c r="I97">
        <v>0.24099999999999999</v>
      </c>
      <c r="J97">
        <v>4.63</v>
      </c>
      <c r="K97">
        <v>104</v>
      </c>
      <c r="L97" t="s">
        <v>63</v>
      </c>
      <c r="M97" t="s">
        <v>64</v>
      </c>
      <c r="N97">
        <v>0.28000000000000003</v>
      </c>
      <c r="O97">
        <v>4.13</v>
      </c>
      <c r="P97">
        <v>97.9</v>
      </c>
      <c r="Q97" t="s">
        <v>97</v>
      </c>
      <c r="R97" t="s">
        <v>62</v>
      </c>
      <c r="S97">
        <v>0.104</v>
      </c>
      <c r="T97">
        <v>1.52</v>
      </c>
      <c r="U97">
        <v>98.3</v>
      </c>
      <c r="W97" s="2">
        <v>1</v>
      </c>
      <c r="Y97" s="21">
        <f t="shared" si="13"/>
        <v>104</v>
      </c>
      <c r="Z97">
        <f>100*(Y97-100)/100</f>
        <v>4</v>
      </c>
      <c r="AA97" t="str">
        <f>IF((ABS(Z97))&lt;=20,"PASS","FAIL")</f>
        <v>PASS</v>
      </c>
      <c r="AF97">
        <v>1</v>
      </c>
      <c r="AH97" s="20">
        <f t="shared" si="14"/>
        <v>97.9</v>
      </c>
      <c r="AI97">
        <f>100*(AH97-100)/100</f>
        <v>-2.0999999999999943</v>
      </c>
      <c r="AJ97" t="str">
        <f>IF((ABS(AI97))&lt;=20,"PASS","FAIL")</f>
        <v>PASS</v>
      </c>
      <c r="AO97">
        <v>1</v>
      </c>
      <c r="AQ97" s="20">
        <f t="shared" si="12"/>
        <v>98.3</v>
      </c>
      <c r="AR97">
        <f>100*(AQ97-100)/100</f>
        <v>-1.7000000000000028</v>
      </c>
      <c r="AS97" t="str">
        <f>IF((ABS(AR97))&lt;=20,"PASS","FAIL")</f>
        <v>PASS</v>
      </c>
    </row>
    <row r="98" spans="1:49">
      <c r="A98" s="1">
        <v>44874</v>
      </c>
      <c r="B98" t="s">
        <v>151</v>
      </c>
      <c r="C98" t="s">
        <v>33</v>
      </c>
      <c r="D98" t="s">
        <v>100</v>
      </c>
      <c r="E98">
        <v>1</v>
      </c>
      <c r="F98">
        <v>1</v>
      </c>
      <c r="G98" t="s">
        <v>61</v>
      </c>
      <c r="H98" t="s">
        <v>62</v>
      </c>
      <c r="I98">
        <v>5.2900000000000004E-3</v>
      </c>
      <c r="J98">
        <v>9.1600000000000001E-2</v>
      </c>
      <c r="K98">
        <v>-0.248</v>
      </c>
      <c r="L98" t="s">
        <v>63</v>
      </c>
      <c r="M98" t="s">
        <v>64</v>
      </c>
      <c r="N98">
        <v>5.64E-3</v>
      </c>
      <c r="O98">
        <v>9.9199999999999997E-2</v>
      </c>
      <c r="P98">
        <v>0.25</v>
      </c>
      <c r="Q98" t="s">
        <v>97</v>
      </c>
      <c r="R98" t="s">
        <v>62</v>
      </c>
      <c r="S98">
        <v>-1.5200000000000001E-3</v>
      </c>
      <c r="T98">
        <v>-1.12E-2</v>
      </c>
      <c r="U98">
        <v>-1.96</v>
      </c>
      <c r="W98" s="2">
        <v>1</v>
      </c>
      <c r="Y98" s="21">
        <f t="shared" si="13"/>
        <v>-0.248</v>
      </c>
      <c r="AF98">
        <v>1</v>
      </c>
      <c r="AH98" s="20">
        <f t="shared" si="14"/>
        <v>0.25</v>
      </c>
      <c r="AO98">
        <v>1</v>
      </c>
      <c r="AQ98" s="20">
        <f t="shared" si="12"/>
        <v>-1.96</v>
      </c>
    </row>
    <row r="99" spans="1:49">
      <c r="A99" s="1">
        <v>44874</v>
      </c>
      <c r="B99" t="s">
        <v>151</v>
      </c>
      <c r="C99" t="s">
        <v>188</v>
      </c>
      <c r="D99">
        <v>61</v>
      </c>
      <c r="E99">
        <v>1</v>
      </c>
      <c r="F99">
        <v>1</v>
      </c>
      <c r="G99" t="s">
        <v>61</v>
      </c>
      <c r="H99" t="s">
        <v>62</v>
      </c>
      <c r="I99">
        <v>0.47299999999999998</v>
      </c>
      <c r="J99">
        <v>9.01</v>
      </c>
      <c r="K99">
        <v>205</v>
      </c>
      <c r="L99" t="s">
        <v>63</v>
      </c>
      <c r="M99" t="s">
        <v>64</v>
      </c>
      <c r="N99">
        <v>1.54E-2</v>
      </c>
      <c r="O99">
        <v>0.22900000000000001</v>
      </c>
      <c r="P99">
        <v>3.39</v>
      </c>
      <c r="Q99" t="s">
        <v>97</v>
      </c>
      <c r="R99" t="s">
        <v>62</v>
      </c>
      <c r="S99">
        <v>1.34E-2</v>
      </c>
      <c r="T99">
        <v>0.23699999999999999</v>
      </c>
      <c r="U99">
        <v>14.3</v>
      </c>
      <c r="W99" s="2">
        <v>1</v>
      </c>
      <c r="Y99" s="21">
        <f t="shared" si="13"/>
        <v>205</v>
      </c>
      <c r="AF99">
        <v>1</v>
      </c>
      <c r="AH99" s="20">
        <f t="shared" si="14"/>
        <v>3.39</v>
      </c>
      <c r="AO99">
        <v>1</v>
      </c>
      <c r="AQ99" s="20">
        <f t="shared" si="12"/>
        <v>14.3</v>
      </c>
    </row>
    <row r="100" spans="1:49">
      <c r="A100" s="1">
        <v>44874</v>
      </c>
      <c r="B100" t="s">
        <v>151</v>
      </c>
      <c r="C100" t="s">
        <v>189</v>
      </c>
      <c r="D100">
        <v>62</v>
      </c>
      <c r="E100">
        <v>1</v>
      </c>
      <c r="F100">
        <v>1</v>
      </c>
      <c r="G100" t="s">
        <v>61</v>
      </c>
      <c r="H100" t="s">
        <v>62</v>
      </c>
      <c r="I100">
        <v>0.441</v>
      </c>
      <c r="J100">
        <v>8.35</v>
      </c>
      <c r="K100">
        <v>189</v>
      </c>
      <c r="L100" t="s">
        <v>63</v>
      </c>
      <c r="M100" t="s">
        <v>64</v>
      </c>
      <c r="N100">
        <v>1.2800000000000001E-2</v>
      </c>
      <c r="O100">
        <v>0.22900000000000001</v>
      </c>
      <c r="P100">
        <v>3.38</v>
      </c>
      <c r="Q100" t="s">
        <v>97</v>
      </c>
      <c r="R100" t="s">
        <v>62</v>
      </c>
      <c r="S100">
        <v>1.46E-2</v>
      </c>
      <c r="T100">
        <v>0.245</v>
      </c>
      <c r="U100">
        <v>14.9</v>
      </c>
      <c r="W100" s="2">
        <v>1</v>
      </c>
      <c r="Y100" s="21">
        <f t="shared" si="13"/>
        <v>189</v>
      </c>
      <c r="AF100">
        <v>1</v>
      </c>
      <c r="AH100" s="20">
        <f t="shared" si="14"/>
        <v>3.38</v>
      </c>
      <c r="AO100">
        <v>1</v>
      </c>
      <c r="AQ100" s="20">
        <f t="shared" si="12"/>
        <v>14.9</v>
      </c>
    </row>
    <row r="101" spans="1:49">
      <c r="A101" s="1">
        <v>44874</v>
      </c>
      <c r="B101" t="s">
        <v>151</v>
      </c>
      <c r="C101" t="s">
        <v>190</v>
      </c>
      <c r="D101">
        <v>63</v>
      </c>
      <c r="E101">
        <v>1</v>
      </c>
      <c r="F101">
        <v>1</v>
      </c>
      <c r="G101" t="s">
        <v>61</v>
      </c>
      <c r="H101" t="s">
        <v>62</v>
      </c>
      <c r="I101">
        <v>2.63E-2</v>
      </c>
      <c r="J101">
        <v>0.53300000000000003</v>
      </c>
      <c r="K101">
        <v>9.9600000000000009</v>
      </c>
      <c r="L101" t="s">
        <v>63</v>
      </c>
      <c r="M101" t="s">
        <v>64</v>
      </c>
      <c r="N101">
        <v>1.4800000000000001E-2</v>
      </c>
      <c r="O101">
        <v>0.253</v>
      </c>
      <c r="P101">
        <v>3.99</v>
      </c>
      <c r="Q101" t="s">
        <v>97</v>
      </c>
      <c r="R101" t="s">
        <v>62</v>
      </c>
      <c r="S101">
        <v>-1.47E-3</v>
      </c>
      <c r="T101">
        <v>6.0499999999999998E-3</v>
      </c>
      <c r="U101">
        <v>-0.82</v>
      </c>
      <c r="W101" s="2">
        <v>1</v>
      </c>
      <c r="Y101" s="21">
        <f t="shared" si="13"/>
        <v>9.9600000000000009</v>
      </c>
      <c r="AF101">
        <v>1</v>
      </c>
      <c r="AH101" s="20">
        <f t="shared" si="14"/>
        <v>3.99</v>
      </c>
      <c r="AO101">
        <v>1</v>
      </c>
      <c r="AQ101" s="20">
        <f t="shared" si="12"/>
        <v>-0.82</v>
      </c>
    </row>
    <row r="102" spans="1:49">
      <c r="A102" s="1">
        <v>44874</v>
      </c>
      <c r="B102" t="s">
        <v>151</v>
      </c>
      <c r="C102" t="s">
        <v>191</v>
      </c>
      <c r="D102">
        <v>64</v>
      </c>
      <c r="E102">
        <v>1</v>
      </c>
      <c r="F102">
        <v>1</v>
      </c>
      <c r="G102" t="s">
        <v>61</v>
      </c>
      <c r="H102" t="s">
        <v>62</v>
      </c>
      <c r="I102">
        <v>2.0299999999999999E-2</v>
      </c>
      <c r="J102">
        <v>0.36499999999999999</v>
      </c>
      <c r="K102">
        <v>6.08</v>
      </c>
      <c r="L102" t="s">
        <v>63</v>
      </c>
      <c r="M102" t="s">
        <v>64</v>
      </c>
      <c r="N102">
        <v>9.9699999999999997E-3</v>
      </c>
      <c r="O102">
        <v>0.17799999999999999</v>
      </c>
      <c r="P102">
        <v>2.15</v>
      </c>
      <c r="Q102" t="s">
        <v>97</v>
      </c>
      <c r="R102" t="s">
        <v>62</v>
      </c>
      <c r="S102">
        <v>2.0500000000000002E-3</v>
      </c>
      <c r="T102">
        <v>4.07E-2</v>
      </c>
      <c r="U102">
        <v>1.46</v>
      </c>
      <c r="W102" s="2">
        <v>1</v>
      </c>
      <c r="Y102" s="21">
        <f t="shared" si="13"/>
        <v>6.08</v>
      </c>
      <c r="AF102">
        <v>1</v>
      </c>
      <c r="AH102" s="20">
        <f t="shared" si="14"/>
        <v>2.15</v>
      </c>
      <c r="AO102">
        <v>1</v>
      </c>
      <c r="AQ102" s="20">
        <f t="shared" si="12"/>
        <v>1.46</v>
      </c>
    </row>
    <row r="103" spans="1:49">
      <c r="A103" s="1">
        <v>44874</v>
      </c>
      <c r="B103" t="s">
        <v>151</v>
      </c>
      <c r="C103" t="s">
        <v>192</v>
      </c>
      <c r="D103">
        <v>65</v>
      </c>
      <c r="E103">
        <v>1</v>
      </c>
      <c r="F103">
        <v>1</v>
      </c>
      <c r="G103" t="s">
        <v>61</v>
      </c>
      <c r="H103" t="s">
        <v>62</v>
      </c>
      <c r="I103">
        <v>0.159</v>
      </c>
      <c r="J103">
        <v>3.07</v>
      </c>
      <c r="K103">
        <v>68.400000000000006</v>
      </c>
      <c r="L103" t="s">
        <v>63</v>
      </c>
      <c r="M103" t="s">
        <v>64</v>
      </c>
      <c r="N103">
        <v>1.47E-2</v>
      </c>
      <c r="O103">
        <v>0.28699999999999998</v>
      </c>
      <c r="P103">
        <v>4.8</v>
      </c>
      <c r="Q103" t="s">
        <v>97</v>
      </c>
      <c r="R103" t="s">
        <v>62</v>
      </c>
      <c r="S103">
        <v>1.4500000000000001E-2</v>
      </c>
      <c r="T103">
        <v>0.22</v>
      </c>
      <c r="U103">
        <v>13.3</v>
      </c>
      <c r="W103" s="2">
        <v>1</v>
      </c>
      <c r="Y103" s="21">
        <f t="shared" si="13"/>
        <v>68.400000000000006</v>
      </c>
      <c r="AF103">
        <v>1</v>
      </c>
      <c r="AH103" s="20">
        <f t="shared" si="14"/>
        <v>4.8</v>
      </c>
      <c r="AO103">
        <v>1</v>
      </c>
      <c r="AQ103" s="20">
        <f t="shared" si="12"/>
        <v>13.3</v>
      </c>
    </row>
    <row r="104" spans="1:49">
      <c r="A104" s="1">
        <v>44874</v>
      </c>
      <c r="B104" t="s">
        <v>151</v>
      </c>
      <c r="C104" t="s">
        <v>193</v>
      </c>
      <c r="D104">
        <v>66</v>
      </c>
      <c r="E104">
        <v>1</v>
      </c>
      <c r="F104">
        <v>1</v>
      </c>
      <c r="G104" t="s">
        <v>61</v>
      </c>
      <c r="H104" t="s">
        <v>62</v>
      </c>
      <c r="I104">
        <v>0.7</v>
      </c>
      <c r="J104">
        <v>13.2</v>
      </c>
      <c r="K104">
        <v>301</v>
      </c>
      <c r="L104" t="s">
        <v>63</v>
      </c>
      <c r="M104" t="s">
        <v>64</v>
      </c>
      <c r="N104">
        <v>2.3099999999999999E-2</v>
      </c>
      <c r="O104">
        <v>0.32</v>
      </c>
      <c r="P104">
        <v>5.59</v>
      </c>
      <c r="Q104" t="s">
        <v>97</v>
      </c>
      <c r="R104" t="s">
        <v>62</v>
      </c>
      <c r="S104">
        <v>1.1599999999999999E-2</v>
      </c>
      <c r="T104">
        <v>0.21199999999999999</v>
      </c>
      <c r="U104">
        <v>12.7</v>
      </c>
      <c r="W104" s="2">
        <v>1</v>
      </c>
      <c r="Y104" s="21">
        <f t="shared" si="13"/>
        <v>301</v>
      </c>
      <c r="AF104">
        <v>1</v>
      </c>
      <c r="AH104" s="20">
        <f t="shared" si="14"/>
        <v>5.59</v>
      </c>
      <c r="AO104">
        <v>1</v>
      </c>
      <c r="AQ104" s="20">
        <f t="shared" si="12"/>
        <v>12.7</v>
      </c>
    </row>
    <row r="105" spans="1:49">
      <c r="A105" s="1">
        <v>44874</v>
      </c>
      <c r="B105" t="s">
        <v>151</v>
      </c>
      <c r="C105" t="s">
        <v>194</v>
      </c>
      <c r="D105">
        <v>67</v>
      </c>
      <c r="E105">
        <v>1</v>
      </c>
      <c r="F105">
        <v>1</v>
      </c>
      <c r="G105" t="s">
        <v>61</v>
      </c>
      <c r="H105" t="s">
        <v>62</v>
      </c>
      <c r="I105">
        <v>3.57</v>
      </c>
      <c r="J105">
        <v>69.099999999999994</v>
      </c>
      <c r="K105">
        <v>1510</v>
      </c>
      <c r="L105" t="s">
        <v>63</v>
      </c>
      <c r="M105" t="s">
        <v>64</v>
      </c>
      <c r="N105">
        <v>0.222</v>
      </c>
      <c r="O105">
        <v>3.01</v>
      </c>
      <c r="P105">
        <v>70.7</v>
      </c>
      <c r="Q105" t="s">
        <v>97</v>
      </c>
      <c r="R105" t="s">
        <v>62</v>
      </c>
      <c r="S105">
        <v>2.07E-2</v>
      </c>
      <c r="T105">
        <v>0.33200000000000002</v>
      </c>
      <c r="U105">
        <v>20.6</v>
      </c>
      <c r="W105" s="2">
        <v>1</v>
      </c>
      <c r="Y105" s="21">
        <f t="shared" si="13"/>
        <v>1510</v>
      </c>
      <c r="AF105">
        <v>1</v>
      </c>
      <c r="AH105" s="20">
        <f t="shared" si="14"/>
        <v>70.7</v>
      </c>
      <c r="AO105">
        <v>1</v>
      </c>
      <c r="AQ105" s="20">
        <f t="shared" si="12"/>
        <v>20.6</v>
      </c>
    </row>
    <row r="106" spans="1:49">
      <c r="A106" s="1">
        <v>44874</v>
      </c>
      <c r="B106" t="s">
        <v>151</v>
      </c>
      <c r="C106" t="s">
        <v>195</v>
      </c>
      <c r="D106">
        <v>68</v>
      </c>
      <c r="E106">
        <v>1</v>
      </c>
      <c r="F106">
        <v>1</v>
      </c>
      <c r="G106" t="s">
        <v>61</v>
      </c>
      <c r="H106" t="s">
        <v>62</v>
      </c>
      <c r="I106">
        <v>0.182</v>
      </c>
      <c r="J106">
        <v>3.44</v>
      </c>
      <c r="K106">
        <v>77</v>
      </c>
      <c r="L106" t="s">
        <v>63</v>
      </c>
      <c r="M106" t="s">
        <v>64</v>
      </c>
      <c r="N106">
        <v>2.3800000000000002E-2</v>
      </c>
      <c r="O106">
        <v>0.42499999999999999</v>
      </c>
      <c r="P106">
        <v>8.15</v>
      </c>
      <c r="Q106" t="s">
        <v>97</v>
      </c>
      <c r="R106" t="s">
        <v>62</v>
      </c>
      <c r="S106">
        <v>1.72E-2</v>
      </c>
      <c r="T106">
        <v>0.27700000000000002</v>
      </c>
      <c r="U106">
        <v>17</v>
      </c>
      <c r="W106" s="2">
        <v>1</v>
      </c>
      <c r="Y106" s="21">
        <f t="shared" si="13"/>
        <v>77</v>
      </c>
      <c r="AF106">
        <v>1</v>
      </c>
      <c r="AH106" s="20">
        <f t="shared" si="14"/>
        <v>8.15</v>
      </c>
      <c r="AO106">
        <v>1</v>
      </c>
      <c r="AQ106" s="20">
        <f t="shared" si="12"/>
        <v>17</v>
      </c>
    </row>
    <row r="107" spans="1:49">
      <c r="A107" s="1">
        <v>44874</v>
      </c>
      <c r="B107" t="s">
        <v>151</v>
      </c>
      <c r="C107" t="s">
        <v>196</v>
      </c>
      <c r="D107">
        <v>69</v>
      </c>
      <c r="E107">
        <v>1</v>
      </c>
      <c r="F107">
        <v>1</v>
      </c>
      <c r="G107" t="s">
        <v>61</v>
      </c>
      <c r="H107" t="s">
        <v>62</v>
      </c>
      <c r="I107">
        <v>2.91</v>
      </c>
      <c r="J107">
        <v>55.3</v>
      </c>
      <c r="K107">
        <v>1220</v>
      </c>
      <c r="L107" t="s">
        <v>63</v>
      </c>
      <c r="M107" t="s">
        <v>64</v>
      </c>
      <c r="N107">
        <v>1.4999999999999999E-2</v>
      </c>
      <c r="O107">
        <v>0.22900000000000001</v>
      </c>
      <c r="P107">
        <v>3.4</v>
      </c>
      <c r="Q107" t="s">
        <v>97</v>
      </c>
      <c r="R107" t="s">
        <v>62</v>
      </c>
      <c r="S107">
        <v>2.6800000000000001E-3</v>
      </c>
      <c r="T107">
        <v>3.6700000000000003E-2</v>
      </c>
      <c r="U107">
        <v>1.2</v>
      </c>
      <c r="W107" s="2">
        <v>1</v>
      </c>
      <c r="Y107" s="21">
        <f t="shared" ref="Y107:Y170" si="15">K107</f>
        <v>1220</v>
      </c>
      <c r="AF107">
        <v>1</v>
      </c>
      <c r="AH107" s="20">
        <f t="shared" si="14"/>
        <v>3.4</v>
      </c>
      <c r="AO107">
        <v>1</v>
      </c>
      <c r="AQ107" s="20">
        <f t="shared" si="12"/>
        <v>1.2</v>
      </c>
    </row>
    <row r="108" spans="1:49">
      <c r="A108" s="1">
        <v>44874</v>
      </c>
      <c r="B108" t="s">
        <v>151</v>
      </c>
      <c r="C108" t="s">
        <v>197</v>
      </c>
      <c r="D108">
        <v>70</v>
      </c>
      <c r="E108">
        <v>1</v>
      </c>
      <c r="F108">
        <v>1</v>
      </c>
      <c r="G108" t="s">
        <v>61</v>
      </c>
      <c r="H108" t="s">
        <v>62</v>
      </c>
      <c r="I108">
        <v>1.55</v>
      </c>
      <c r="J108">
        <v>29.5</v>
      </c>
      <c r="K108">
        <v>663</v>
      </c>
      <c r="L108" t="s">
        <v>63</v>
      </c>
      <c r="M108" t="s">
        <v>64</v>
      </c>
      <c r="N108">
        <v>4.53E-2</v>
      </c>
      <c r="O108">
        <v>0.623</v>
      </c>
      <c r="P108">
        <v>12.9</v>
      </c>
      <c r="Q108" t="s">
        <v>97</v>
      </c>
      <c r="R108" t="s">
        <v>62</v>
      </c>
      <c r="S108">
        <v>2.6800000000000001E-3</v>
      </c>
      <c r="T108">
        <v>5.1700000000000003E-2</v>
      </c>
      <c r="U108">
        <v>2.1800000000000002</v>
      </c>
      <c r="W108" s="2">
        <v>1</v>
      </c>
      <c r="Y108" s="21">
        <f t="shared" si="15"/>
        <v>663</v>
      </c>
      <c r="AF108">
        <v>1</v>
      </c>
      <c r="AH108" s="20">
        <f t="shared" si="14"/>
        <v>12.9</v>
      </c>
      <c r="AO108">
        <v>1</v>
      </c>
      <c r="AQ108" s="20">
        <f t="shared" si="12"/>
        <v>2.1800000000000002</v>
      </c>
    </row>
    <row r="109" spans="1:49">
      <c r="A109" s="1">
        <v>44874</v>
      </c>
      <c r="B109" t="s">
        <v>151</v>
      </c>
      <c r="C109" t="s">
        <v>112</v>
      </c>
      <c r="D109">
        <v>74</v>
      </c>
      <c r="E109">
        <v>1</v>
      </c>
      <c r="F109">
        <v>1</v>
      </c>
      <c r="G109" t="s">
        <v>61</v>
      </c>
      <c r="H109" t="s">
        <v>62</v>
      </c>
      <c r="I109">
        <v>0.159</v>
      </c>
      <c r="J109">
        <v>3.04</v>
      </c>
      <c r="K109">
        <v>67.7</v>
      </c>
      <c r="L109" t="s">
        <v>63</v>
      </c>
      <c r="M109" t="s">
        <v>64</v>
      </c>
      <c r="N109">
        <v>1.5100000000000001E-2</v>
      </c>
      <c r="O109">
        <v>0.23499999999999999</v>
      </c>
      <c r="P109">
        <v>3.54</v>
      </c>
      <c r="Q109" t="s">
        <v>97</v>
      </c>
      <c r="R109" t="s">
        <v>62</v>
      </c>
      <c r="S109">
        <v>1.3299999999999999E-2</v>
      </c>
      <c r="T109">
        <v>0.215</v>
      </c>
      <c r="U109">
        <v>12.9</v>
      </c>
      <c r="W109" s="2">
        <v>1</v>
      </c>
      <c r="Y109" s="21">
        <f t="shared" si="15"/>
        <v>67.7</v>
      </c>
      <c r="AB109">
        <f>ABS(100*ABS(Y109-Y103)/AVERAGE(Y109,Y103))</f>
        <v>1.0286554004408563</v>
      </c>
      <c r="AC109" t="str">
        <f>IF(Y109&gt;10, (IF((AND(AB109&gt;=0,AB109&lt;=20)=TRUE),"PASS","FAIL")),(IF((AND(AB109&gt;=0,AB109&lt;=100)=TRUE),"PASS","FAIL")))</f>
        <v>PASS</v>
      </c>
      <c r="AF109">
        <v>1</v>
      </c>
      <c r="AH109" s="20">
        <f t="shared" si="14"/>
        <v>3.54</v>
      </c>
      <c r="AK109">
        <f>ABS(100*ABS(AH109-AH103)/AVERAGE(AH109,AH103))</f>
        <v>30.21582733812949</v>
      </c>
      <c r="AL109" t="str">
        <f>IF(AH109&gt;10, (IF((AND(AK109&gt;=0,AK109&lt;=20)=TRUE),"PASS","FAIL")),(IF((AND(AK109&gt;=0,AK109&lt;=100)=TRUE),"PASS","FAIL")))</f>
        <v>PASS</v>
      </c>
      <c r="AO109">
        <v>1</v>
      </c>
      <c r="AQ109" s="20">
        <f t="shared" si="12"/>
        <v>12.9</v>
      </c>
      <c r="AT109">
        <f>ABS(100*ABS(AQ109-AQ103)/AVERAGE(AQ109,AQ103))</f>
        <v>3.0534351145038192</v>
      </c>
      <c r="AU109" t="str">
        <f>IF(AQ109&gt;10, (IF((AND(AT109&gt;=0,AT109&lt;=20)=TRUE),"PASS","FAIL")),(IF((AND(AT109&gt;=0,AT109&lt;=100)=TRUE),"PASS","FAIL")))</f>
        <v>PASS</v>
      </c>
    </row>
    <row r="110" spans="1:49">
      <c r="A110" s="1">
        <v>44874</v>
      </c>
      <c r="B110" t="s">
        <v>151</v>
      </c>
      <c r="C110" t="s">
        <v>113</v>
      </c>
      <c r="D110">
        <v>75</v>
      </c>
      <c r="E110">
        <v>1</v>
      </c>
      <c r="F110">
        <v>1</v>
      </c>
      <c r="G110" t="s">
        <v>61</v>
      </c>
      <c r="H110" t="s">
        <v>62</v>
      </c>
      <c r="I110">
        <v>1.56</v>
      </c>
      <c r="J110">
        <v>29.6</v>
      </c>
      <c r="K110">
        <v>666</v>
      </c>
      <c r="L110" t="s">
        <v>63</v>
      </c>
      <c r="M110" t="s">
        <v>64</v>
      </c>
      <c r="N110">
        <v>7.6100000000000001E-2</v>
      </c>
      <c r="O110">
        <v>1.1000000000000001</v>
      </c>
      <c r="P110">
        <v>24.5</v>
      </c>
      <c r="Q110" t="s">
        <v>97</v>
      </c>
      <c r="R110" t="s">
        <v>62</v>
      </c>
      <c r="S110">
        <v>2.2499999999999999E-2</v>
      </c>
      <c r="T110">
        <v>0.36299999999999999</v>
      </c>
      <c r="U110">
        <v>22.7</v>
      </c>
      <c r="W110" s="2">
        <v>1</v>
      </c>
      <c r="Y110" s="21">
        <f t="shared" si="15"/>
        <v>666</v>
      </c>
      <c r="AD110">
        <f>100*((Y110*4080)-(Y108*4000))/(1000*80)</f>
        <v>81.599999999999994</v>
      </c>
      <c r="AE110" t="str">
        <f>IF(Y108&gt;10, (IF((AND(AD110&gt;=80,AD110&lt;=120)=TRUE),"PASS","FAIL")),(IF((AND(AD110&gt;=20,AD110&lt;=180)=TRUE),"PASS","FAIL")))</f>
        <v>PASS</v>
      </c>
      <c r="AF110">
        <v>1</v>
      </c>
      <c r="AH110" s="20">
        <f t="shared" si="14"/>
        <v>24.5</v>
      </c>
      <c r="AM110">
        <f>100*((AH110*4080)-(AH108*4000))/(1000*80)</f>
        <v>60.45</v>
      </c>
      <c r="AN110" t="str">
        <f>IF(AH108&gt;10, (IF((AND(AM110&gt;=80,AM110&lt;=120)=TRUE),"PASS","FAIL")),(IF((AND(AM110&gt;=20,AM110&lt;=180)=TRUE),"PASS","FAIL")))</f>
        <v>FAIL</v>
      </c>
      <c r="AO110">
        <v>1</v>
      </c>
      <c r="AQ110" s="20">
        <f t="shared" si="12"/>
        <v>22.7</v>
      </c>
      <c r="AV110">
        <f>100*((AQ110*4080)-(AQ108*4000))/(1000*80)</f>
        <v>104.87</v>
      </c>
      <c r="AW110" t="str">
        <f>IF(AQ108&gt;10, (IF((AND(AV110&gt;=80,AV110&lt;=120)=TRUE),"PASS","FAIL")),(IF((AND(AV110&gt;=20,AV110&lt;=180)=TRUE),"PASS","FAIL")))</f>
        <v>PASS</v>
      </c>
    </row>
    <row r="111" spans="1:49">
      <c r="A111" s="1">
        <v>44874</v>
      </c>
      <c r="B111" t="s">
        <v>151</v>
      </c>
      <c r="C111" t="s">
        <v>117</v>
      </c>
      <c r="D111" t="s">
        <v>148</v>
      </c>
      <c r="E111">
        <v>1</v>
      </c>
      <c r="F111">
        <v>1</v>
      </c>
      <c r="G111" t="s">
        <v>61</v>
      </c>
      <c r="H111" t="s">
        <v>62</v>
      </c>
      <c r="I111">
        <v>4.9000000000000004</v>
      </c>
      <c r="J111">
        <v>93.3</v>
      </c>
      <c r="K111">
        <v>1990</v>
      </c>
      <c r="L111" t="s">
        <v>63</v>
      </c>
      <c r="M111" t="s">
        <v>64</v>
      </c>
      <c r="N111">
        <v>5.59</v>
      </c>
      <c r="O111">
        <v>81.8</v>
      </c>
      <c r="P111">
        <v>2030</v>
      </c>
      <c r="Q111" t="s">
        <v>97</v>
      </c>
      <c r="R111" t="s">
        <v>62</v>
      </c>
      <c r="S111">
        <v>2.15</v>
      </c>
      <c r="T111">
        <v>32.700000000000003</v>
      </c>
      <c r="U111">
        <v>2080</v>
      </c>
      <c r="W111" s="2">
        <v>1</v>
      </c>
      <c r="Y111" s="21">
        <f t="shared" si="15"/>
        <v>1990</v>
      </c>
      <c r="AF111">
        <v>1</v>
      </c>
      <c r="AH111" s="20">
        <f t="shared" si="14"/>
        <v>2030</v>
      </c>
      <c r="AO111">
        <v>1</v>
      </c>
      <c r="AQ111" s="20">
        <f t="shared" si="12"/>
        <v>2080</v>
      </c>
    </row>
    <row r="112" spans="1:49">
      <c r="A112" s="1">
        <v>44874</v>
      </c>
      <c r="B112" t="s">
        <v>151</v>
      </c>
      <c r="C112" t="s">
        <v>65</v>
      </c>
      <c r="D112" t="s">
        <v>58</v>
      </c>
      <c r="E112">
        <v>1</v>
      </c>
      <c r="F112">
        <v>1</v>
      </c>
      <c r="G112" t="s">
        <v>61</v>
      </c>
      <c r="H112" t="s">
        <v>62</v>
      </c>
      <c r="I112">
        <v>2.42</v>
      </c>
      <c r="J112">
        <v>45.9</v>
      </c>
      <c r="K112">
        <v>1020</v>
      </c>
      <c r="L112" t="s">
        <v>63</v>
      </c>
      <c r="M112" t="s">
        <v>64</v>
      </c>
      <c r="N112">
        <v>2.79</v>
      </c>
      <c r="O112">
        <v>40.9</v>
      </c>
      <c r="P112">
        <v>1000</v>
      </c>
      <c r="Q112" t="s">
        <v>97</v>
      </c>
      <c r="R112" t="s">
        <v>62</v>
      </c>
      <c r="S112">
        <v>1.05</v>
      </c>
      <c r="T112">
        <v>15.6</v>
      </c>
      <c r="U112">
        <v>1010</v>
      </c>
      <c r="W112" s="2">
        <v>1</v>
      </c>
      <c r="Y112" s="21">
        <f t="shared" si="15"/>
        <v>1020</v>
      </c>
      <c r="AF112">
        <v>1</v>
      </c>
      <c r="AH112" s="20">
        <f t="shared" si="14"/>
        <v>1000</v>
      </c>
      <c r="AO112">
        <v>1</v>
      </c>
      <c r="AQ112" s="20">
        <f t="shared" si="12"/>
        <v>1010</v>
      </c>
    </row>
    <row r="113" spans="1:43">
      <c r="A113" s="1">
        <v>44874</v>
      </c>
      <c r="B113" t="s">
        <v>151</v>
      </c>
      <c r="C113" t="s">
        <v>70</v>
      </c>
      <c r="D113" t="s">
        <v>58</v>
      </c>
      <c r="E113">
        <v>2</v>
      </c>
      <c r="F113">
        <v>1</v>
      </c>
      <c r="G113" t="s">
        <v>61</v>
      </c>
      <c r="H113" t="s">
        <v>62</v>
      </c>
      <c r="I113">
        <v>1.18</v>
      </c>
      <c r="J113">
        <v>22.5</v>
      </c>
      <c r="K113">
        <v>508</v>
      </c>
      <c r="L113" t="s">
        <v>63</v>
      </c>
      <c r="M113" t="s">
        <v>64</v>
      </c>
      <c r="N113">
        <v>1.41</v>
      </c>
      <c r="O113">
        <v>20.7</v>
      </c>
      <c r="P113">
        <v>501</v>
      </c>
      <c r="Q113" t="s">
        <v>97</v>
      </c>
      <c r="R113" t="s">
        <v>62</v>
      </c>
      <c r="S113">
        <v>0.52</v>
      </c>
      <c r="T113">
        <v>7.78</v>
      </c>
      <c r="U113">
        <v>507</v>
      </c>
      <c r="W113" s="2">
        <v>1</v>
      </c>
      <c r="Y113" s="21">
        <f t="shared" si="15"/>
        <v>508</v>
      </c>
      <c r="AF113">
        <v>1</v>
      </c>
      <c r="AH113" s="20">
        <f t="shared" si="14"/>
        <v>501</v>
      </c>
      <c r="AO113">
        <v>1</v>
      </c>
      <c r="AQ113" s="20">
        <f t="shared" si="12"/>
        <v>507</v>
      </c>
    </row>
    <row r="114" spans="1:43">
      <c r="A114" s="1">
        <v>44874</v>
      </c>
      <c r="B114" t="s">
        <v>151</v>
      </c>
      <c r="C114" t="s">
        <v>71</v>
      </c>
      <c r="D114" t="s">
        <v>58</v>
      </c>
      <c r="E114">
        <v>4</v>
      </c>
      <c r="F114">
        <v>1</v>
      </c>
      <c r="G114" t="s">
        <v>61</v>
      </c>
      <c r="H114" t="s">
        <v>62</v>
      </c>
      <c r="I114">
        <v>0.56899999999999995</v>
      </c>
      <c r="J114">
        <v>10.9</v>
      </c>
      <c r="K114">
        <v>248</v>
      </c>
      <c r="L114" t="s">
        <v>63</v>
      </c>
      <c r="M114" t="s">
        <v>64</v>
      </c>
      <c r="N114">
        <v>0.71199999999999997</v>
      </c>
      <c r="O114">
        <v>10.5</v>
      </c>
      <c r="P114">
        <v>253</v>
      </c>
      <c r="Q114" t="s">
        <v>97</v>
      </c>
      <c r="R114" t="s">
        <v>62</v>
      </c>
      <c r="S114">
        <v>0.26800000000000002</v>
      </c>
      <c r="T114">
        <v>3.94</v>
      </c>
      <c r="U114">
        <v>257</v>
      </c>
      <c r="W114" s="2">
        <v>1</v>
      </c>
      <c r="Y114" s="21">
        <f t="shared" si="15"/>
        <v>248</v>
      </c>
      <c r="AF114">
        <v>1</v>
      </c>
      <c r="AH114" s="20">
        <f t="shared" si="14"/>
        <v>253</v>
      </c>
      <c r="AO114">
        <v>1</v>
      </c>
      <c r="AQ114" s="20">
        <f t="shared" si="12"/>
        <v>257</v>
      </c>
    </row>
    <row r="115" spans="1:43">
      <c r="A115" s="1">
        <v>44874</v>
      </c>
      <c r="B115" t="s">
        <v>151</v>
      </c>
      <c r="C115" t="s">
        <v>66</v>
      </c>
      <c r="D115" t="s">
        <v>58</v>
      </c>
      <c r="E115">
        <v>10</v>
      </c>
      <c r="F115">
        <v>1</v>
      </c>
      <c r="G115" t="s">
        <v>61</v>
      </c>
      <c r="H115" t="s">
        <v>62</v>
      </c>
      <c r="I115">
        <v>0.218</v>
      </c>
      <c r="J115">
        <v>4.25</v>
      </c>
      <c r="K115">
        <v>95.6</v>
      </c>
      <c r="L115" t="s">
        <v>63</v>
      </c>
      <c r="M115" t="s">
        <v>64</v>
      </c>
      <c r="N115">
        <v>0.28399999999999997</v>
      </c>
      <c r="O115">
        <v>4.2</v>
      </c>
      <c r="P115">
        <v>99.7</v>
      </c>
      <c r="Q115" t="s">
        <v>97</v>
      </c>
      <c r="R115" t="s">
        <v>62</v>
      </c>
      <c r="S115">
        <v>0.107</v>
      </c>
      <c r="T115">
        <v>1.61</v>
      </c>
      <c r="U115">
        <v>104</v>
      </c>
      <c r="W115" s="2">
        <v>1</v>
      </c>
      <c r="Y115" s="21">
        <f t="shared" si="15"/>
        <v>95.6</v>
      </c>
      <c r="AF115">
        <v>1</v>
      </c>
      <c r="AH115" s="20">
        <f t="shared" si="14"/>
        <v>99.7</v>
      </c>
      <c r="AO115">
        <v>1</v>
      </c>
      <c r="AQ115" s="20">
        <f t="shared" si="12"/>
        <v>104</v>
      </c>
    </row>
    <row r="116" spans="1:43">
      <c r="A116" s="1">
        <v>44874</v>
      </c>
      <c r="B116" t="s">
        <v>151</v>
      </c>
      <c r="C116" t="s">
        <v>72</v>
      </c>
      <c r="D116" t="s">
        <v>58</v>
      </c>
      <c r="E116">
        <v>20</v>
      </c>
      <c r="F116">
        <v>1</v>
      </c>
      <c r="G116" t="s">
        <v>61</v>
      </c>
      <c r="H116" t="s">
        <v>62</v>
      </c>
      <c r="I116">
        <v>9.9599999999999994E-2</v>
      </c>
      <c r="J116">
        <v>1.88</v>
      </c>
      <c r="K116">
        <v>41</v>
      </c>
      <c r="L116" t="s">
        <v>63</v>
      </c>
      <c r="M116" t="s">
        <v>64</v>
      </c>
      <c r="N116">
        <v>0.14299999999999999</v>
      </c>
      <c r="O116">
        <v>2.14</v>
      </c>
      <c r="P116">
        <v>49.8</v>
      </c>
      <c r="Q116" t="s">
        <v>97</v>
      </c>
      <c r="R116" t="s">
        <v>62</v>
      </c>
      <c r="S116">
        <v>5.62E-2</v>
      </c>
      <c r="T116">
        <v>0.80900000000000005</v>
      </c>
      <c r="U116">
        <v>51.9</v>
      </c>
      <c r="W116" s="2">
        <v>1</v>
      </c>
      <c r="Y116" s="21">
        <f t="shared" si="15"/>
        <v>41</v>
      </c>
      <c r="AF116">
        <v>1</v>
      </c>
      <c r="AH116" s="20">
        <f t="shared" si="14"/>
        <v>49.8</v>
      </c>
      <c r="AO116">
        <v>1</v>
      </c>
      <c r="AQ116" s="20">
        <f t="shared" si="12"/>
        <v>51.9</v>
      </c>
    </row>
    <row r="117" spans="1:43">
      <c r="A117" s="1">
        <v>44874</v>
      </c>
      <c r="B117" t="s">
        <v>151</v>
      </c>
      <c r="C117" t="s">
        <v>67</v>
      </c>
      <c r="D117" t="s">
        <v>58</v>
      </c>
      <c r="E117">
        <v>40</v>
      </c>
      <c r="F117">
        <v>1</v>
      </c>
      <c r="G117" t="s">
        <v>61</v>
      </c>
      <c r="H117" t="s">
        <v>62</v>
      </c>
      <c r="I117">
        <v>5.1999999999999998E-2</v>
      </c>
      <c r="J117">
        <v>1.05</v>
      </c>
      <c r="K117">
        <v>21.9</v>
      </c>
      <c r="L117" t="s">
        <v>63</v>
      </c>
      <c r="M117" t="s">
        <v>64</v>
      </c>
      <c r="N117">
        <v>7.51E-2</v>
      </c>
      <c r="O117">
        <v>1.1599999999999999</v>
      </c>
      <c r="P117">
        <v>26</v>
      </c>
      <c r="Q117" t="s">
        <v>97</v>
      </c>
      <c r="R117" t="s">
        <v>62</v>
      </c>
      <c r="S117">
        <v>2.6800000000000001E-2</v>
      </c>
      <c r="T117">
        <v>0.39700000000000002</v>
      </c>
      <c r="U117">
        <v>24.9</v>
      </c>
      <c r="W117" s="2">
        <v>1</v>
      </c>
      <c r="Y117" s="21">
        <f t="shared" si="15"/>
        <v>21.9</v>
      </c>
      <c r="AF117">
        <v>1</v>
      </c>
      <c r="AH117" s="20">
        <f t="shared" si="14"/>
        <v>26</v>
      </c>
      <c r="AO117">
        <v>1</v>
      </c>
      <c r="AQ117" s="20">
        <f t="shared" si="12"/>
        <v>24.9</v>
      </c>
    </row>
    <row r="118" spans="1:43">
      <c r="A118" s="1">
        <v>44874</v>
      </c>
      <c r="B118" t="s">
        <v>151</v>
      </c>
      <c r="C118" t="s">
        <v>73</v>
      </c>
      <c r="D118" t="s">
        <v>58</v>
      </c>
      <c r="E118">
        <v>100</v>
      </c>
      <c r="F118">
        <v>1</v>
      </c>
      <c r="G118" t="s">
        <v>61</v>
      </c>
      <c r="H118" t="s">
        <v>62</v>
      </c>
      <c r="I118">
        <v>2.4500000000000001E-2</v>
      </c>
      <c r="J118">
        <v>0.49</v>
      </c>
      <c r="K118">
        <v>8.9700000000000006</v>
      </c>
      <c r="L118" t="s">
        <v>63</v>
      </c>
      <c r="M118" t="s">
        <v>64</v>
      </c>
      <c r="N118">
        <v>3.7199999999999997E-2</v>
      </c>
      <c r="O118">
        <v>0.59799999999999998</v>
      </c>
      <c r="P118">
        <v>12.3</v>
      </c>
      <c r="Q118" t="s">
        <v>97</v>
      </c>
      <c r="R118" t="s">
        <v>62</v>
      </c>
      <c r="S118">
        <v>1.2200000000000001E-2</v>
      </c>
      <c r="T118">
        <v>0.19500000000000001</v>
      </c>
      <c r="U118">
        <v>11.6</v>
      </c>
      <c r="W118" s="2">
        <v>1</v>
      </c>
      <c r="Y118" s="21">
        <f t="shared" si="15"/>
        <v>8.9700000000000006</v>
      </c>
      <c r="AF118">
        <v>1</v>
      </c>
      <c r="AH118" s="20">
        <f t="shared" si="14"/>
        <v>12.3</v>
      </c>
      <c r="AO118">
        <v>1</v>
      </c>
      <c r="AQ118" s="20">
        <f t="shared" si="12"/>
        <v>11.6</v>
      </c>
    </row>
    <row r="119" spans="1:43">
      <c r="A119" s="1">
        <v>44874</v>
      </c>
      <c r="B119" t="s">
        <v>151</v>
      </c>
      <c r="C119" t="s">
        <v>68</v>
      </c>
      <c r="D119" t="s">
        <v>58</v>
      </c>
      <c r="E119">
        <v>200</v>
      </c>
      <c r="F119">
        <v>1</v>
      </c>
      <c r="G119" t="s">
        <v>61</v>
      </c>
      <c r="H119" t="s">
        <v>62</v>
      </c>
      <c r="I119">
        <v>1.0800000000000001E-2</v>
      </c>
      <c r="J119">
        <v>0.214</v>
      </c>
      <c r="K119">
        <v>2.59</v>
      </c>
      <c r="L119" t="s">
        <v>63</v>
      </c>
      <c r="M119" t="s">
        <v>64</v>
      </c>
      <c r="N119">
        <v>1.89E-2</v>
      </c>
      <c r="O119">
        <v>0.33900000000000002</v>
      </c>
      <c r="P119">
        <v>6.06</v>
      </c>
      <c r="Q119" t="s">
        <v>97</v>
      </c>
      <c r="R119" t="s">
        <v>62</v>
      </c>
      <c r="S119">
        <v>5.9100000000000003E-3</v>
      </c>
      <c r="T119">
        <v>8.4500000000000006E-2</v>
      </c>
      <c r="U119">
        <v>4.34</v>
      </c>
      <c r="W119" s="2">
        <v>1</v>
      </c>
      <c r="Y119" s="21">
        <f t="shared" si="15"/>
        <v>2.59</v>
      </c>
      <c r="AF119">
        <v>1</v>
      </c>
      <c r="AH119" s="20">
        <f t="shared" si="14"/>
        <v>6.06</v>
      </c>
      <c r="AO119">
        <v>1</v>
      </c>
      <c r="AQ119" s="20">
        <f t="shared" si="12"/>
        <v>4.34</v>
      </c>
    </row>
    <row r="120" spans="1:43">
      <c r="A120" s="1">
        <v>44874</v>
      </c>
      <c r="B120" t="s">
        <v>151</v>
      </c>
      <c r="C120" t="s">
        <v>120</v>
      </c>
      <c r="D120" t="s">
        <v>58</v>
      </c>
      <c r="E120">
        <v>400</v>
      </c>
      <c r="F120">
        <v>1</v>
      </c>
      <c r="G120" t="s">
        <v>61</v>
      </c>
      <c r="H120" t="s">
        <v>62</v>
      </c>
      <c r="I120">
        <v>8.9800000000000001E-3</v>
      </c>
      <c r="J120">
        <v>0.15</v>
      </c>
      <c r="K120">
        <v>1.1100000000000001</v>
      </c>
      <c r="L120" t="s">
        <v>63</v>
      </c>
      <c r="M120" t="s">
        <v>64</v>
      </c>
      <c r="N120">
        <v>1.1299999999999999E-2</v>
      </c>
      <c r="O120">
        <v>0.20599999999999999</v>
      </c>
      <c r="P120">
        <v>2.84</v>
      </c>
      <c r="Q120" t="s">
        <v>97</v>
      </c>
      <c r="R120" t="s">
        <v>62</v>
      </c>
      <c r="S120">
        <v>4.4799999999999996E-3</v>
      </c>
      <c r="T120">
        <v>6.2199999999999998E-2</v>
      </c>
      <c r="U120">
        <v>2.87</v>
      </c>
      <c r="W120" s="2">
        <v>1</v>
      </c>
      <c r="Y120" s="21">
        <f t="shared" si="15"/>
        <v>1.1100000000000001</v>
      </c>
      <c r="AF120">
        <v>1</v>
      </c>
      <c r="AH120" s="20">
        <f t="shared" si="14"/>
        <v>2.84</v>
      </c>
      <c r="AO120">
        <v>1</v>
      </c>
      <c r="AQ120" s="20">
        <f t="shared" si="12"/>
        <v>2.87</v>
      </c>
    </row>
    <row r="121" spans="1:43">
      <c r="A121" s="1">
        <v>44874</v>
      </c>
      <c r="B121" t="s">
        <v>151</v>
      </c>
      <c r="C121" t="s">
        <v>74</v>
      </c>
      <c r="D121" t="s">
        <v>100</v>
      </c>
      <c r="E121">
        <v>1</v>
      </c>
      <c r="F121">
        <v>1</v>
      </c>
      <c r="G121" t="s">
        <v>61</v>
      </c>
      <c r="H121" t="s">
        <v>62</v>
      </c>
      <c r="I121">
        <v>4.3499999999999997E-3</v>
      </c>
      <c r="J121">
        <v>7.22E-2</v>
      </c>
      <c r="K121">
        <v>-0.69599999999999995</v>
      </c>
      <c r="L121" t="s">
        <v>63</v>
      </c>
      <c r="M121" t="s">
        <v>64</v>
      </c>
      <c r="N121">
        <v>5.1599999999999997E-3</v>
      </c>
      <c r="O121">
        <v>9.9699999999999997E-2</v>
      </c>
      <c r="P121">
        <v>0.26300000000000001</v>
      </c>
      <c r="Q121" t="s">
        <v>97</v>
      </c>
      <c r="R121" t="s">
        <v>62</v>
      </c>
      <c r="S121">
        <v>-2.2000000000000001E-3</v>
      </c>
      <c r="T121">
        <v>-4.19E-2</v>
      </c>
      <c r="U121">
        <v>-3.97</v>
      </c>
      <c r="W121" s="2">
        <v>1</v>
      </c>
      <c r="Y121" s="21">
        <f t="shared" si="15"/>
        <v>-0.69599999999999995</v>
      </c>
      <c r="AF121">
        <v>1</v>
      </c>
      <c r="AH121" s="20">
        <f t="shared" si="14"/>
        <v>0.26300000000000001</v>
      </c>
      <c r="AO121">
        <v>1</v>
      </c>
      <c r="AQ121" s="20">
        <f t="shared" si="12"/>
        <v>-3.97</v>
      </c>
    </row>
    <row r="122" spans="1:43">
      <c r="A122" s="1">
        <v>44874</v>
      </c>
      <c r="B122" t="s">
        <v>151</v>
      </c>
      <c r="C122" t="s">
        <v>98</v>
      </c>
      <c r="D122" t="s">
        <v>58</v>
      </c>
      <c r="E122">
        <v>1</v>
      </c>
      <c r="F122">
        <v>1</v>
      </c>
      <c r="G122" t="s">
        <v>61</v>
      </c>
      <c r="H122" t="s">
        <v>62</v>
      </c>
      <c r="I122">
        <v>2.41</v>
      </c>
      <c r="J122">
        <v>45.9</v>
      </c>
      <c r="K122">
        <v>1020</v>
      </c>
      <c r="L122" t="s">
        <v>63</v>
      </c>
      <c r="M122" t="s">
        <v>64</v>
      </c>
      <c r="N122">
        <v>2.8</v>
      </c>
      <c r="O122">
        <v>41.2</v>
      </c>
      <c r="P122">
        <v>1010</v>
      </c>
      <c r="Q122" t="s">
        <v>97</v>
      </c>
      <c r="R122" t="s">
        <v>62</v>
      </c>
      <c r="S122">
        <v>1.07</v>
      </c>
      <c r="T122">
        <v>16.2</v>
      </c>
      <c r="U122">
        <v>1050</v>
      </c>
      <c r="W122" s="2">
        <v>1</v>
      </c>
      <c r="Y122" s="21">
        <f t="shared" si="15"/>
        <v>1020</v>
      </c>
      <c r="AF122">
        <v>1</v>
      </c>
      <c r="AH122" s="20">
        <f t="shared" si="14"/>
        <v>1010</v>
      </c>
      <c r="AO122">
        <v>1</v>
      </c>
      <c r="AQ122" s="20">
        <f t="shared" si="12"/>
        <v>1050</v>
      </c>
    </row>
    <row r="123" spans="1:43">
      <c r="A123" s="1">
        <v>44874</v>
      </c>
      <c r="B123" t="s">
        <v>151</v>
      </c>
      <c r="C123" t="s">
        <v>99</v>
      </c>
      <c r="D123" t="s">
        <v>115</v>
      </c>
      <c r="E123">
        <v>1</v>
      </c>
      <c r="F123">
        <v>1</v>
      </c>
      <c r="G123" t="s">
        <v>61</v>
      </c>
      <c r="H123" t="s">
        <v>62</v>
      </c>
      <c r="I123">
        <v>4.7999999999999996E-3</v>
      </c>
      <c r="J123">
        <v>2.7900000000000001E-2</v>
      </c>
      <c r="K123">
        <v>-1.72</v>
      </c>
      <c r="L123" t="s">
        <v>63</v>
      </c>
      <c r="M123" t="s">
        <v>64</v>
      </c>
      <c r="N123">
        <v>7.0699999999999999E-3</v>
      </c>
      <c r="O123">
        <v>0.122</v>
      </c>
      <c r="P123">
        <v>0.81499999999999995</v>
      </c>
      <c r="Q123" t="s">
        <v>97</v>
      </c>
      <c r="R123" t="s">
        <v>62</v>
      </c>
      <c r="S123">
        <v>1.34</v>
      </c>
      <c r="T123">
        <v>19.5</v>
      </c>
      <c r="U123">
        <v>1250</v>
      </c>
      <c r="V123" s="2">
        <f>100*T122/T123</f>
        <v>83.07692307692308</v>
      </c>
      <c r="W123" s="2">
        <v>1</v>
      </c>
      <c r="Y123" s="21">
        <f t="shared" si="15"/>
        <v>-1.72</v>
      </c>
      <c r="AF123">
        <v>1</v>
      </c>
      <c r="AH123" s="20">
        <f t="shared" si="14"/>
        <v>0.81499999999999995</v>
      </c>
      <c r="AO123">
        <v>1</v>
      </c>
      <c r="AQ123" s="20">
        <f t="shared" si="12"/>
        <v>1250</v>
      </c>
    </row>
    <row r="124" spans="1:43">
      <c r="A124" s="1">
        <v>44874</v>
      </c>
      <c r="B124" t="s">
        <v>151</v>
      </c>
      <c r="C124" t="s">
        <v>241</v>
      </c>
      <c r="D124">
        <v>76</v>
      </c>
      <c r="E124">
        <v>1</v>
      </c>
      <c r="F124">
        <v>1</v>
      </c>
      <c r="G124" t="s">
        <v>61</v>
      </c>
      <c r="H124" t="s">
        <v>62</v>
      </c>
      <c r="I124">
        <v>1.5100000000000001E-2</v>
      </c>
      <c r="J124">
        <v>0.30199999999999999</v>
      </c>
      <c r="K124">
        <v>4.6100000000000003</v>
      </c>
      <c r="L124" t="s">
        <v>63</v>
      </c>
      <c r="M124" t="s">
        <v>64</v>
      </c>
      <c r="N124">
        <v>1.01E-2</v>
      </c>
      <c r="O124">
        <v>0.19800000000000001</v>
      </c>
      <c r="P124">
        <v>2.63</v>
      </c>
      <c r="Q124" t="s">
        <v>97</v>
      </c>
      <c r="R124" t="s">
        <v>62</v>
      </c>
      <c r="S124">
        <v>0.11700000000000001</v>
      </c>
      <c r="T124">
        <v>1.73</v>
      </c>
      <c r="U124">
        <v>112</v>
      </c>
      <c r="W124" s="2">
        <v>2</v>
      </c>
      <c r="X124" t="s">
        <v>239</v>
      </c>
      <c r="Y124" s="21">
        <f t="shared" si="15"/>
        <v>4.6100000000000003</v>
      </c>
      <c r="AF124">
        <v>1</v>
      </c>
      <c r="AH124" s="20">
        <f t="shared" si="14"/>
        <v>2.63</v>
      </c>
      <c r="AO124">
        <v>1</v>
      </c>
      <c r="AQ124" s="20">
        <f t="shared" si="12"/>
        <v>112</v>
      </c>
    </row>
    <row r="125" spans="1:43">
      <c r="A125" s="1">
        <v>44874</v>
      </c>
      <c r="B125" t="s">
        <v>151</v>
      </c>
      <c r="C125" t="s">
        <v>198</v>
      </c>
      <c r="D125">
        <v>77</v>
      </c>
      <c r="E125">
        <v>1</v>
      </c>
      <c r="F125">
        <v>1</v>
      </c>
      <c r="G125" t="s">
        <v>61</v>
      </c>
      <c r="H125" t="s">
        <v>62</v>
      </c>
      <c r="I125">
        <v>3.23</v>
      </c>
      <c r="J125">
        <v>61.3</v>
      </c>
      <c r="K125">
        <v>1340</v>
      </c>
      <c r="L125" t="s">
        <v>63</v>
      </c>
      <c r="M125" t="s">
        <v>64</v>
      </c>
      <c r="N125">
        <v>1.67E-2</v>
      </c>
      <c r="O125">
        <v>0.27800000000000002</v>
      </c>
      <c r="P125">
        <v>4.58</v>
      </c>
      <c r="Q125" t="s">
        <v>97</v>
      </c>
      <c r="R125" t="s">
        <v>62</v>
      </c>
      <c r="S125">
        <v>2.9299999999999999E-3</v>
      </c>
      <c r="T125">
        <v>5.9299999999999999E-2</v>
      </c>
      <c r="U125">
        <v>2.68</v>
      </c>
      <c r="V125" s="2"/>
      <c r="W125" s="2">
        <v>1</v>
      </c>
      <c r="Y125" s="21">
        <f t="shared" si="15"/>
        <v>1340</v>
      </c>
      <c r="AF125">
        <v>1</v>
      </c>
      <c r="AH125" s="20">
        <f t="shared" si="14"/>
        <v>4.58</v>
      </c>
      <c r="AO125">
        <v>1</v>
      </c>
      <c r="AQ125" s="20">
        <f t="shared" si="12"/>
        <v>2.68</v>
      </c>
    </row>
    <row r="126" spans="1:43">
      <c r="A126" s="1">
        <v>44874</v>
      </c>
      <c r="B126" t="s">
        <v>151</v>
      </c>
      <c r="C126" t="s">
        <v>199</v>
      </c>
      <c r="D126">
        <v>78</v>
      </c>
      <c r="E126">
        <v>1</v>
      </c>
      <c r="F126">
        <v>1</v>
      </c>
      <c r="G126" t="s">
        <v>61</v>
      </c>
      <c r="H126" t="s">
        <v>62</v>
      </c>
      <c r="I126">
        <v>8.9899999999999994E-2</v>
      </c>
      <c r="J126">
        <v>1.67</v>
      </c>
      <c r="K126">
        <v>36.200000000000003</v>
      </c>
      <c r="L126" t="s">
        <v>63</v>
      </c>
      <c r="M126" t="s">
        <v>64</v>
      </c>
      <c r="N126">
        <v>1.46E-2</v>
      </c>
      <c r="O126">
        <v>0.28100000000000003</v>
      </c>
      <c r="P126">
        <v>4.6500000000000004</v>
      </c>
      <c r="Q126" t="s">
        <v>97</v>
      </c>
      <c r="R126" t="s">
        <v>62</v>
      </c>
      <c r="S126">
        <v>4.7699999999999999E-3</v>
      </c>
      <c r="T126">
        <v>9.5899999999999999E-2</v>
      </c>
      <c r="U126">
        <v>5.09</v>
      </c>
      <c r="V126" s="2"/>
      <c r="W126" s="2">
        <v>1</v>
      </c>
      <c r="Y126" s="21">
        <f t="shared" si="15"/>
        <v>36.200000000000003</v>
      </c>
      <c r="AF126">
        <v>1</v>
      </c>
      <c r="AH126" s="20">
        <f t="shared" si="14"/>
        <v>4.6500000000000004</v>
      </c>
      <c r="AO126">
        <v>1</v>
      </c>
      <c r="AQ126" s="20">
        <f t="shared" si="12"/>
        <v>5.09</v>
      </c>
    </row>
    <row r="127" spans="1:43">
      <c r="A127" s="1">
        <v>44874</v>
      </c>
      <c r="B127" t="s">
        <v>151</v>
      </c>
      <c r="C127" t="s">
        <v>200</v>
      </c>
      <c r="D127">
        <v>79</v>
      </c>
      <c r="E127">
        <v>1</v>
      </c>
      <c r="F127">
        <v>1</v>
      </c>
      <c r="G127" t="s">
        <v>61</v>
      </c>
      <c r="H127" t="s">
        <v>62</v>
      </c>
      <c r="I127">
        <v>1.72E-2</v>
      </c>
      <c r="J127">
        <v>0.32900000000000001</v>
      </c>
      <c r="K127">
        <v>5.25</v>
      </c>
      <c r="L127" t="s">
        <v>63</v>
      </c>
      <c r="M127" t="s">
        <v>64</v>
      </c>
      <c r="N127">
        <v>1.38E-2</v>
      </c>
      <c r="O127">
        <v>0.27300000000000002</v>
      </c>
      <c r="P127">
        <v>4.47</v>
      </c>
      <c r="Q127" t="s">
        <v>97</v>
      </c>
      <c r="R127" t="s">
        <v>62</v>
      </c>
      <c r="S127">
        <v>3.1700000000000001E-3</v>
      </c>
      <c r="T127">
        <v>5.2999999999999999E-2</v>
      </c>
      <c r="U127">
        <v>2.27</v>
      </c>
      <c r="V127" s="2"/>
      <c r="W127" s="2">
        <v>1</v>
      </c>
      <c r="Y127" s="21">
        <f t="shared" si="15"/>
        <v>5.25</v>
      </c>
      <c r="AF127">
        <v>1</v>
      </c>
      <c r="AH127" s="20">
        <f t="shared" si="14"/>
        <v>4.47</v>
      </c>
      <c r="AO127">
        <v>1</v>
      </c>
      <c r="AQ127" s="20">
        <f t="shared" si="12"/>
        <v>2.27</v>
      </c>
    </row>
    <row r="128" spans="1:43">
      <c r="A128" s="1">
        <v>44874</v>
      </c>
      <c r="B128" t="s">
        <v>151</v>
      </c>
      <c r="C128" t="s">
        <v>201</v>
      </c>
      <c r="D128">
        <v>80</v>
      </c>
      <c r="E128">
        <v>1</v>
      </c>
      <c r="F128">
        <v>1</v>
      </c>
      <c r="G128" t="s">
        <v>61</v>
      </c>
      <c r="H128" t="s">
        <v>62</v>
      </c>
      <c r="I128">
        <v>3.58</v>
      </c>
      <c r="J128">
        <v>68</v>
      </c>
      <c r="K128">
        <v>1480</v>
      </c>
      <c r="L128" t="s">
        <v>63</v>
      </c>
      <c r="M128" t="s">
        <v>64</v>
      </c>
      <c r="N128">
        <v>1.6899999999999998E-2</v>
      </c>
      <c r="O128">
        <v>0.23899999999999999</v>
      </c>
      <c r="P128">
        <v>3.64</v>
      </c>
      <c r="Q128" t="s">
        <v>97</v>
      </c>
      <c r="R128" t="s">
        <v>62</v>
      </c>
      <c r="S128">
        <v>3.3400000000000001E-3</v>
      </c>
      <c r="T128">
        <v>3.04E-2</v>
      </c>
      <c r="U128">
        <v>0.78400000000000003</v>
      </c>
      <c r="V128" s="2"/>
      <c r="W128" s="2">
        <v>1</v>
      </c>
      <c r="Y128" s="21">
        <f t="shared" si="15"/>
        <v>1480</v>
      </c>
      <c r="AF128">
        <v>1</v>
      </c>
      <c r="AH128" s="20">
        <f t="shared" si="14"/>
        <v>3.64</v>
      </c>
      <c r="AO128">
        <v>1</v>
      </c>
      <c r="AQ128" s="20">
        <f t="shared" si="12"/>
        <v>0.78400000000000003</v>
      </c>
    </row>
    <row r="129" spans="1:49">
      <c r="A129" s="1">
        <v>44874</v>
      </c>
      <c r="B129" t="s">
        <v>151</v>
      </c>
      <c r="C129" t="s">
        <v>202</v>
      </c>
      <c r="D129">
        <v>81</v>
      </c>
      <c r="E129">
        <v>1</v>
      </c>
      <c r="F129">
        <v>1</v>
      </c>
      <c r="G129" t="s">
        <v>61</v>
      </c>
      <c r="H129" t="s">
        <v>62</v>
      </c>
      <c r="I129">
        <v>0.92400000000000004</v>
      </c>
      <c r="J129">
        <v>17.5</v>
      </c>
      <c r="K129">
        <v>397</v>
      </c>
      <c r="L129" t="s">
        <v>63</v>
      </c>
      <c r="M129" t="s">
        <v>64</v>
      </c>
      <c r="N129">
        <v>3.3700000000000001E-2</v>
      </c>
      <c r="O129">
        <v>0.436</v>
      </c>
      <c r="P129">
        <v>8.41</v>
      </c>
      <c r="Q129" t="s">
        <v>97</v>
      </c>
      <c r="R129" t="s">
        <v>62</v>
      </c>
      <c r="S129">
        <v>9.7699999999999992E-3</v>
      </c>
      <c r="T129">
        <v>0.183</v>
      </c>
      <c r="U129">
        <v>10.8</v>
      </c>
      <c r="V129" s="2"/>
      <c r="W129" s="2">
        <v>1</v>
      </c>
      <c r="Y129" s="21">
        <f t="shared" si="15"/>
        <v>397</v>
      </c>
      <c r="AF129">
        <v>1</v>
      </c>
      <c r="AH129" s="20">
        <f t="shared" si="14"/>
        <v>8.41</v>
      </c>
      <c r="AO129">
        <v>1</v>
      </c>
      <c r="AQ129" s="20">
        <f t="shared" si="12"/>
        <v>10.8</v>
      </c>
    </row>
    <row r="130" spans="1:49">
      <c r="A130" s="1">
        <v>44874</v>
      </c>
      <c r="B130" t="s">
        <v>151</v>
      </c>
      <c r="C130" t="s">
        <v>203</v>
      </c>
      <c r="D130">
        <v>82</v>
      </c>
      <c r="E130">
        <v>1</v>
      </c>
      <c r="F130">
        <v>1</v>
      </c>
      <c r="G130" t="s">
        <v>61</v>
      </c>
      <c r="H130" t="s">
        <v>62</v>
      </c>
      <c r="I130">
        <v>0.33500000000000002</v>
      </c>
      <c r="J130">
        <v>6.38</v>
      </c>
      <c r="K130">
        <v>144</v>
      </c>
      <c r="L130" t="s">
        <v>63</v>
      </c>
      <c r="M130" t="s">
        <v>64</v>
      </c>
      <c r="N130">
        <v>1.3599999999999999E-2</v>
      </c>
      <c r="O130">
        <v>0.223</v>
      </c>
      <c r="P130">
        <v>3.26</v>
      </c>
      <c r="Q130" t="s">
        <v>97</v>
      </c>
      <c r="R130" t="s">
        <v>62</v>
      </c>
      <c r="S130">
        <v>7.4999999999999997E-3</v>
      </c>
      <c r="T130">
        <v>0.127</v>
      </c>
      <c r="U130">
        <v>7.13</v>
      </c>
      <c r="V130" s="2"/>
      <c r="W130" s="2">
        <v>1</v>
      </c>
      <c r="Y130" s="21">
        <f t="shared" si="15"/>
        <v>144</v>
      </c>
      <c r="AF130">
        <v>1</v>
      </c>
      <c r="AH130" s="20">
        <f t="shared" si="14"/>
        <v>3.26</v>
      </c>
      <c r="AO130">
        <v>1</v>
      </c>
      <c r="AQ130" s="20">
        <f t="shared" ref="AQ130:AQ193" si="16">U130</f>
        <v>7.13</v>
      </c>
    </row>
    <row r="131" spans="1:49">
      <c r="A131" s="1">
        <v>44874</v>
      </c>
      <c r="B131" t="s">
        <v>151</v>
      </c>
      <c r="C131" t="s">
        <v>204</v>
      </c>
      <c r="D131">
        <v>83</v>
      </c>
      <c r="E131">
        <v>1</v>
      </c>
      <c r="F131">
        <v>1</v>
      </c>
      <c r="G131" t="s">
        <v>61</v>
      </c>
      <c r="H131" t="s">
        <v>62</v>
      </c>
      <c r="I131">
        <v>0.29299999999999998</v>
      </c>
      <c r="J131">
        <v>5.56</v>
      </c>
      <c r="K131">
        <v>126</v>
      </c>
      <c r="L131" t="s">
        <v>63</v>
      </c>
      <c r="M131" t="s">
        <v>64</v>
      </c>
      <c r="N131">
        <v>1.3299999999999999E-2</v>
      </c>
      <c r="O131">
        <v>0.23400000000000001</v>
      </c>
      <c r="P131">
        <v>3.51</v>
      </c>
      <c r="Q131" t="s">
        <v>97</v>
      </c>
      <c r="R131" t="s">
        <v>62</v>
      </c>
      <c r="S131">
        <v>8.2100000000000003E-3</v>
      </c>
      <c r="T131">
        <v>0.14399999999999999</v>
      </c>
      <c r="U131">
        <v>8.23</v>
      </c>
      <c r="V131" s="2"/>
      <c r="W131" s="2">
        <v>1</v>
      </c>
      <c r="Y131" s="21">
        <f t="shared" si="15"/>
        <v>126</v>
      </c>
      <c r="AF131">
        <v>1</v>
      </c>
      <c r="AH131" s="20">
        <f t="shared" si="14"/>
        <v>3.51</v>
      </c>
      <c r="AO131">
        <v>1</v>
      </c>
      <c r="AQ131" s="20">
        <f t="shared" si="16"/>
        <v>8.23</v>
      </c>
    </row>
    <row r="132" spans="1:49">
      <c r="A132" s="1">
        <v>44874</v>
      </c>
      <c r="B132" t="s">
        <v>151</v>
      </c>
      <c r="C132" t="s">
        <v>205</v>
      </c>
      <c r="D132">
        <v>84</v>
      </c>
      <c r="E132">
        <v>1</v>
      </c>
      <c r="F132">
        <v>1</v>
      </c>
      <c r="G132" t="s">
        <v>61</v>
      </c>
      <c r="H132" t="s">
        <v>62</v>
      </c>
      <c r="I132">
        <v>2.84</v>
      </c>
      <c r="J132">
        <v>54.1</v>
      </c>
      <c r="K132">
        <v>1190</v>
      </c>
      <c r="L132" t="s">
        <v>63</v>
      </c>
      <c r="M132" t="s">
        <v>64</v>
      </c>
      <c r="N132">
        <v>3.3399999999999999E-2</v>
      </c>
      <c r="O132">
        <v>0.45900000000000002</v>
      </c>
      <c r="P132">
        <v>8.9600000000000009</v>
      </c>
      <c r="Q132" t="s">
        <v>97</v>
      </c>
      <c r="R132" t="s">
        <v>62</v>
      </c>
      <c r="S132">
        <v>5.0200000000000002E-3</v>
      </c>
      <c r="T132">
        <v>7.7600000000000002E-2</v>
      </c>
      <c r="U132">
        <v>3.89</v>
      </c>
      <c r="W132" s="2">
        <v>1</v>
      </c>
      <c r="Y132" s="21">
        <f t="shared" si="15"/>
        <v>1190</v>
      </c>
      <c r="AF132">
        <v>1</v>
      </c>
      <c r="AH132" s="20">
        <f t="shared" si="14"/>
        <v>8.9600000000000009</v>
      </c>
      <c r="AO132">
        <v>1</v>
      </c>
      <c r="AQ132" s="20">
        <f t="shared" si="16"/>
        <v>3.89</v>
      </c>
    </row>
    <row r="133" spans="1:49">
      <c r="A133" s="1">
        <v>44874</v>
      </c>
      <c r="B133" t="s">
        <v>151</v>
      </c>
      <c r="C133" t="s">
        <v>206</v>
      </c>
      <c r="D133">
        <v>85</v>
      </c>
      <c r="E133">
        <v>1</v>
      </c>
      <c r="F133">
        <v>1</v>
      </c>
      <c r="G133" t="s">
        <v>61</v>
      </c>
      <c r="H133" t="s">
        <v>62</v>
      </c>
      <c r="I133">
        <v>1.8800000000000001E-2</v>
      </c>
      <c r="J133">
        <v>0.39900000000000002</v>
      </c>
      <c r="K133">
        <v>6.86</v>
      </c>
      <c r="L133" t="s">
        <v>63</v>
      </c>
      <c r="M133" t="s">
        <v>64</v>
      </c>
      <c r="N133">
        <v>1.2500000000000001E-2</v>
      </c>
      <c r="O133">
        <v>0.217</v>
      </c>
      <c r="P133">
        <v>3.1</v>
      </c>
      <c r="Q133" t="s">
        <v>97</v>
      </c>
      <c r="R133" t="s">
        <v>62</v>
      </c>
      <c r="S133">
        <v>9.8300000000000002E-3</v>
      </c>
      <c r="T133">
        <v>0.14499999999999999</v>
      </c>
      <c r="U133">
        <v>8.2899999999999991</v>
      </c>
      <c r="W133" s="2">
        <v>1</v>
      </c>
      <c r="Y133" s="21">
        <f t="shared" si="15"/>
        <v>6.86</v>
      </c>
      <c r="AF133">
        <v>1</v>
      </c>
      <c r="AH133" s="20">
        <f t="shared" si="14"/>
        <v>3.1</v>
      </c>
      <c r="AO133">
        <v>1</v>
      </c>
      <c r="AQ133" s="20">
        <f t="shared" si="16"/>
        <v>8.2899999999999991</v>
      </c>
    </row>
    <row r="134" spans="1:49">
      <c r="A134" s="1">
        <v>44874</v>
      </c>
      <c r="B134" t="s">
        <v>151</v>
      </c>
      <c r="C134" t="s">
        <v>112</v>
      </c>
      <c r="D134">
        <v>89</v>
      </c>
      <c r="E134">
        <v>1</v>
      </c>
      <c r="F134">
        <v>1</v>
      </c>
      <c r="G134" t="s">
        <v>61</v>
      </c>
      <c r="H134" t="s">
        <v>62</v>
      </c>
      <c r="I134">
        <v>3.59</v>
      </c>
      <c r="J134">
        <v>68.2</v>
      </c>
      <c r="K134">
        <v>1490</v>
      </c>
      <c r="L134" t="s">
        <v>63</v>
      </c>
      <c r="M134" t="s">
        <v>64</v>
      </c>
      <c r="N134">
        <v>1.5100000000000001E-2</v>
      </c>
      <c r="O134">
        <v>0.23499999999999999</v>
      </c>
      <c r="P134">
        <v>3.53</v>
      </c>
      <c r="Q134" t="s">
        <v>97</v>
      </c>
      <c r="R134" t="s">
        <v>62</v>
      </c>
      <c r="S134">
        <v>-2.3E-3</v>
      </c>
      <c r="T134">
        <v>3.09E-2</v>
      </c>
      <c r="U134">
        <v>0.81499999999999995</v>
      </c>
      <c r="W134" s="2">
        <v>1</v>
      </c>
      <c r="Y134" s="21">
        <f t="shared" si="15"/>
        <v>1490</v>
      </c>
      <c r="AB134">
        <f>ABS(100*ABS(Y134-Y128)/AVERAGE(Y134,Y128))</f>
        <v>0.67340067340067344</v>
      </c>
      <c r="AC134" t="str">
        <f>IF(Y134&gt;10, (IF((AND(AB134&gt;=0,AB134&lt;=20)=TRUE),"PASS","FAIL")),(IF((AND(AB134&gt;=0,AB134&lt;=100)=TRUE),"PASS","FAIL")))</f>
        <v>PASS</v>
      </c>
      <c r="AF134">
        <v>1</v>
      </c>
      <c r="AH134" s="20">
        <f t="shared" si="14"/>
        <v>3.53</v>
      </c>
      <c r="AK134">
        <f>ABS(100*ABS(AH134-AH128)/AVERAGE(AH134,AH128))</f>
        <v>3.0683403068340396</v>
      </c>
      <c r="AL134" t="str">
        <f>IF(AH134&gt;10, (IF((AND(AK134&gt;=0,AK134&lt;=20)=TRUE),"PASS","FAIL")),(IF((AND(AK134&gt;=0,AK134&lt;=100)=TRUE),"PASS","FAIL")))</f>
        <v>PASS</v>
      </c>
      <c r="AO134">
        <v>1</v>
      </c>
      <c r="AQ134" s="20">
        <f t="shared" si="16"/>
        <v>0.81499999999999995</v>
      </c>
      <c r="AT134">
        <f>ABS(100*ABS(AQ134-AQ128)/AVERAGE(AQ134,AQ128))</f>
        <v>3.8774233896185013</v>
      </c>
      <c r="AU134" t="str">
        <f>IF(AQ134&gt;10, (IF((AND(AT134&gt;=0,AT134&lt;=20)=TRUE),"PASS","FAIL")),(IF((AND(AT134&gt;=0,AT134&lt;=100)=TRUE),"PASS","FAIL")))</f>
        <v>PASS</v>
      </c>
    </row>
    <row r="135" spans="1:49">
      <c r="A135" s="1">
        <v>44874</v>
      </c>
      <c r="B135" t="s">
        <v>151</v>
      </c>
      <c r="C135" t="s">
        <v>113</v>
      </c>
      <c r="D135">
        <v>90</v>
      </c>
      <c r="E135">
        <v>1</v>
      </c>
      <c r="F135">
        <v>1</v>
      </c>
      <c r="G135" t="s">
        <v>61</v>
      </c>
      <c r="H135" t="s">
        <v>62</v>
      </c>
      <c r="I135">
        <v>6.4000000000000001E-2</v>
      </c>
      <c r="J135">
        <v>1.22</v>
      </c>
      <c r="K135">
        <v>25.9</v>
      </c>
      <c r="L135" t="s">
        <v>63</v>
      </c>
      <c r="M135" t="s">
        <v>64</v>
      </c>
      <c r="N135">
        <v>6.3600000000000004E-2</v>
      </c>
      <c r="O135">
        <v>0.96</v>
      </c>
      <c r="P135">
        <v>21.1</v>
      </c>
      <c r="Q135" t="s">
        <v>97</v>
      </c>
      <c r="R135" t="s">
        <v>62</v>
      </c>
      <c r="S135">
        <v>2.8500000000000001E-2</v>
      </c>
      <c r="T135">
        <v>0.44800000000000001</v>
      </c>
      <c r="U135">
        <v>28.2</v>
      </c>
      <c r="W135" s="2">
        <v>1</v>
      </c>
      <c r="Y135" s="21">
        <f t="shared" si="15"/>
        <v>25.9</v>
      </c>
      <c r="AD135">
        <f>100*((Y135*4080)-(Y133*4000))/(1000*80)</f>
        <v>97.79</v>
      </c>
      <c r="AE135" t="str">
        <f>IF(Y133&gt;10, (IF((AND(AD135&gt;=80,AD135&lt;=120)=TRUE),"PASS","FAIL")),(IF((AND(AD135&gt;=20,AD135&lt;=180)=TRUE),"PASS","FAIL")))</f>
        <v>PASS</v>
      </c>
      <c r="AF135">
        <v>1</v>
      </c>
      <c r="AH135" s="20">
        <f t="shared" si="14"/>
        <v>21.1</v>
      </c>
      <c r="AM135">
        <f>100*((AH135*4080)-(AH133*4000))/(1000*80)</f>
        <v>92.11</v>
      </c>
      <c r="AN135" t="str">
        <f>IF(AH133&gt;10, (IF((AND(AM135&gt;=80,AM135&lt;=120)=TRUE),"PASS","FAIL")),(IF((AND(AM135&gt;=20,AM135&lt;=180)=TRUE),"PASS","FAIL")))</f>
        <v>PASS</v>
      </c>
      <c r="AO135">
        <v>1</v>
      </c>
      <c r="AQ135" s="20">
        <f t="shared" si="16"/>
        <v>28.2</v>
      </c>
      <c r="AV135">
        <f>100*((AQ135*4080)-(AQ133*4000))/(1000*80)</f>
        <v>102.37</v>
      </c>
      <c r="AW135" t="str">
        <f>IF(AQ133&gt;10, (IF((AND(AV135&gt;=80,AV135&lt;=120)=TRUE),"PASS","FAIL")),(IF((AND(AV135&gt;=20,AV135&lt;=180)=TRUE),"PASS","FAIL")))</f>
        <v>PASS</v>
      </c>
    </row>
    <row r="136" spans="1:49">
      <c r="A136" s="1">
        <v>44874</v>
      </c>
      <c r="B136" t="s">
        <v>151</v>
      </c>
      <c r="C136" t="s">
        <v>66</v>
      </c>
      <c r="D136" t="s">
        <v>11</v>
      </c>
      <c r="E136">
        <v>1</v>
      </c>
      <c r="F136">
        <v>1</v>
      </c>
      <c r="G136" t="s">
        <v>61</v>
      </c>
      <c r="H136" t="s">
        <v>62</v>
      </c>
      <c r="I136">
        <v>0.23899999999999999</v>
      </c>
      <c r="J136">
        <v>4.54</v>
      </c>
      <c r="K136">
        <v>102</v>
      </c>
      <c r="L136" t="s">
        <v>63</v>
      </c>
      <c r="M136" t="s">
        <v>64</v>
      </c>
      <c r="N136">
        <v>0.28100000000000003</v>
      </c>
      <c r="O136">
        <v>4.16</v>
      </c>
      <c r="P136">
        <v>98.9</v>
      </c>
      <c r="Q136" t="s">
        <v>97</v>
      </c>
      <c r="R136" t="s">
        <v>62</v>
      </c>
      <c r="S136">
        <v>0.105</v>
      </c>
      <c r="T136">
        <v>1.57</v>
      </c>
      <c r="U136">
        <v>102</v>
      </c>
      <c r="W136" s="2">
        <v>1</v>
      </c>
      <c r="Y136" s="21">
        <f t="shared" si="15"/>
        <v>102</v>
      </c>
      <c r="Z136">
        <f>100*(Y136-100)/100</f>
        <v>2</v>
      </c>
      <c r="AA136" t="str">
        <f>IF((ABS(Z136))&lt;=20,"PASS","FAIL")</f>
        <v>PASS</v>
      </c>
      <c r="AF136">
        <v>1</v>
      </c>
      <c r="AH136" s="20">
        <f t="shared" si="14"/>
        <v>98.9</v>
      </c>
      <c r="AI136">
        <f>100*(AH136-100)/100</f>
        <v>-1.0999999999999943</v>
      </c>
      <c r="AJ136" t="str">
        <f>IF((ABS(AI136))&lt;=20,"PASS","FAIL")</f>
        <v>PASS</v>
      </c>
      <c r="AO136">
        <v>1</v>
      </c>
      <c r="AQ136" s="20">
        <f t="shared" si="16"/>
        <v>102</v>
      </c>
      <c r="AR136">
        <f>100*(AQ136-100)/100</f>
        <v>2</v>
      </c>
      <c r="AS136" t="str">
        <f>IF((ABS(AR136))&lt;=20,"PASS","FAIL")</f>
        <v>PASS</v>
      </c>
    </row>
    <row r="137" spans="1:49">
      <c r="A137" s="1">
        <v>44874</v>
      </c>
      <c r="B137" t="s">
        <v>151</v>
      </c>
      <c r="C137" t="s">
        <v>33</v>
      </c>
      <c r="D137" t="s">
        <v>100</v>
      </c>
      <c r="E137">
        <v>1</v>
      </c>
      <c r="F137">
        <v>1</v>
      </c>
      <c r="G137" t="s">
        <v>61</v>
      </c>
      <c r="H137" t="s">
        <v>62</v>
      </c>
      <c r="I137">
        <v>-8.0599999999999995E-3</v>
      </c>
      <c r="J137">
        <v>-9.6199999999999994E-2</v>
      </c>
      <c r="K137">
        <v>-4.59</v>
      </c>
      <c r="L137" t="s">
        <v>63</v>
      </c>
      <c r="M137" t="s">
        <v>64</v>
      </c>
      <c r="N137">
        <v>-4.4200000000000003E-3</v>
      </c>
      <c r="O137">
        <v>-2.6800000000000001E-2</v>
      </c>
      <c r="P137">
        <v>-2.8</v>
      </c>
      <c r="Q137" t="s">
        <v>97</v>
      </c>
      <c r="R137" t="s">
        <v>62</v>
      </c>
      <c r="S137">
        <v>-1.8699999999999999E-3</v>
      </c>
      <c r="T137">
        <v>-3.0800000000000001E-2</v>
      </c>
      <c r="U137">
        <v>-3.25</v>
      </c>
      <c r="W137" s="2">
        <v>1</v>
      </c>
      <c r="Y137" s="21">
        <f t="shared" si="15"/>
        <v>-4.59</v>
      </c>
      <c r="AF137">
        <v>1</v>
      </c>
      <c r="AH137" s="20">
        <f t="shared" si="14"/>
        <v>-2.8</v>
      </c>
      <c r="AO137">
        <v>1</v>
      </c>
      <c r="AQ137" s="20">
        <f t="shared" si="16"/>
        <v>-3.25</v>
      </c>
    </row>
    <row r="138" spans="1:49">
      <c r="A138" s="1">
        <v>44874</v>
      </c>
      <c r="B138" t="s">
        <v>151</v>
      </c>
      <c r="C138" t="s">
        <v>207</v>
      </c>
      <c r="D138">
        <v>91</v>
      </c>
      <c r="E138">
        <v>1</v>
      </c>
      <c r="F138">
        <v>1</v>
      </c>
      <c r="G138" t="s">
        <v>61</v>
      </c>
      <c r="H138" t="s">
        <v>62</v>
      </c>
      <c r="I138">
        <v>1.36</v>
      </c>
      <c r="J138">
        <v>25.8</v>
      </c>
      <c r="K138">
        <v>581</v>
      </c>
      <c r="L138" t="s">
        <v>63</v>
      </c>
      <c r="M138" t="s">
        <v>64</v>
      </c>
      <c r="N138">
        <v>3.6299999999999999E-2</v>
      </c>
      <c r="O138">
        <v>0.46899999999999997</v>
      </c>
      <c r="P138">
        <v>9.1999999999999993</v>
      </c>
      <c r="Q138" t="s">
        <v>97</v>
      </c>
      <c r="R138" t="s">
        <v>62</v>
      </c>
      <c r="S138">
        <v>9.2899999999999996E-3</v>
      </c>
      <c r="T138">
        <v>0.16</v>
      </c>
      <c r="U138">
        <v>9.33</v>
      </c>
      <c r="W138" s="2">
        <v>1</v>
      </c>
      <c r="Y138" s="21">
        <f t="shared" si="15"/>
        <v>581</v>
      </c>
      <c r="AF138">
        <v>1</v>
      </c>
      <c r="AH138" s="20">
        <f t="shared" si="14"/>
        <v>9.1999999999999993</v>
      </c>
      <c r="AO138">
        <v>1</v>
      </c>
      <c r="AQ138" s="20">
        <f t="shared" si="16"/>
        <v>9.33</v>
      </c>
    </row>
    <row r="139" spans="1:49">
      <c r="A139" s="1">
        <v>44874</v>
      </c>
      <c r="B139" t="s">
        <v>151</v>
      </c>
      <c r="C139" t="s">
        <v>208</v>
      </c>
      <c r="D139">
        <v>92</v>
      </c>
      <c r="E139">
        <v>1</v>
      </c>
      <c r="F139">
        <v>1</v>
      </c>
      <c r="G139" t="s">
        <v>61</v>
      </c>
      <c r="H139" t="s">
        <v>62</v>
      </c>
      <c r="I139">
        <v>1.9</v>
      </c>
      <c r="J139">
        <v>36</v>
      </c>
      <c r="K139">
        <v>805</v>
      </c>
      <c r="L139" t="s">
        <v>63</v>
      </c>
      <c r="M139" t="s">
        <v>64</v>
      </c>
      <c r="N139">
        <v>5.1200000000000002E-2</v>
      </c>
      <c r="O139">
        <v>0.68700000000000006</v>
      </c>
      <c r="P139">
        <v>14.5</v>
      </c>
      <c r="Q139" t="s">
        <v>97</v>
      </c>
      <c r="R139" t="s">
        <v>62</v>
      </c>
      <c r="S139">
        <v>6.6499999999999997E-3</v>
      </c>
      <c r="T139">
        <v>0.105</v>
      </c>
      <c r="U139">
        <v>5.72</v>
      </c>
      <c r="W139" s="2">
        <v>1</v>
      </c>
      <c r="Y139" s="21">
        <f t="shared" si="15"/>
        <v>805</v>
      </c>
      <c r="AF139">
        <v>1</v>
      </c>
      <c r="AH139" s="20">
        <f t="shared" si="14"/>
        <v>14.5</v>
      </c>
      <c r="AO139">
        <v>1</v>
      </c>
      <c r="AQ139" s="20">
        <f t="shared" si="16"/>
        <v>5.72</v>
      </c>
    </row>
    <row r="140" spans="1:49">
      <c r="A140" s="1">
        <v>44874</v>
      </c>
      <c r="B140" t="s">
        <v>151</v>
      </c>
      <c r="C140" t="s">
        <v>209</v>
      </c>
      <c r="D140">
        <v>93</v>
      </c>
      <c r="E140">
        <v>1</v>
      </c>
      <c r="F140">
        <v>1</v>
      </c>
      <c r="G140" t="s">
        <v>61</v>
      </c>
      <c r="H140" t="s">
        <v>62</v>
      </c>
      <c r="I140">
        <v>2.8199999999999999E-2</v>
      </c>
      <c r="J140">
        <v>0.54900000000000004</v>
      </c>
      <c r="K140">
        <v>10.3</v>
      </c>
      <c r="L140" t="s">
        <v>63</v>
      </c>
      <c r="M140" t="s">
        <v>64</v>
      </c>
      <c r="N140">
        <v>4.3499999999999997E-2</v>
      </c>
      <c r="O140">
        <v>0.70799999999999996</v>
      </c>
      <c r="P140">
        <v>15</v>
      </c>
      <c r="Q140" t="s">
        <v>97</v>
      </c>
      <c r="R140" t="s">
        <v>62</v>
      </c>
      <c r="S140">
        <v>1.9E-2</v>
      </c>
      <c r="T140">
        <v>0.29099999999999998</v>
      </c>
      <c r="U140">
        <v>17.899999999999999</v>
      </c>
      <c r="W140" s="2">
        <v>1</v>
      </c>
      <c r="Y140" s="21">
        <f t="shared" si="15"/>
        <v>10.3</v>
      </c>
      <c r="AF140">
        <v>1</v>
      </c>
      <c r="AH140" s="20">
        <f t="shared" ref="AH140:AH195" si="17">P140</f>
        <v>15</v>
      </c>
      <c r="AO140">
        <v>1</v>
      </c>
      <c r="AQ140" s="20">
        <f t="shared" si="16"/>
        <v>17.899999999999999</v>
      </c>
    </row>
    <row r="141" spans="1:49">
      <c r="A141" s="1">
        <v>44874</v>
      </c>
      <c r="B141" t="s">
        <v>151</v>
      </c>
      <c r="C141" t="s">
        <v>210</v>
      </c>
      <c r="D141">
        <v>94</v>
      </c>
      <c r="E141">
        <v>1</v>
      </c>
      <c r="F141">
        <v>1</v>
      </c>
      <c r="G141" t="s">
        <v>61</v>
      </c>
      <c r="H141" t="s">
        <v>62</v>
      </c>
      <c r="I141">
        <v>5.04E-2</v>
      </c>
      <c r="J141">
        <v>0.97199999999999998</v>
      </c>
      <c r="K141">
        <v>20.100000000000001</v>
      </c>
      <c r="L141" t="s">
        <v>63</v>
      </c>
      <c r="M141" t="s">
        <v>64</v>
      </c>
      <c r="N141">
        <v>3.5000000000000003E-2</v>
      </c>
      <c r="O141">
        <v>0.54100000000000004</v>
      </c>
      <c r="P141">
        <v>10.9</v>
      </c>
      <c r="Q141" t="s">
        <v>97</v>
      </c>
      <c r="R141" t="s">
        <v>62</v>
      </c>
      <c r="S141">
        <v>7.9699999999999997E-3</v>
      </c>
      <c r="T141">
        <v>0.13600000000000001</v>
      </c>
      <c r="U141">
        <v>7.71</v>
      </c>
      <c r="W141" s="2">
        <v>1</v>
      </c>
      <c r="Y141" s="21">
        <f t="shared" si="15"/>
        <v>20.100000000000001</v>
      </c>
      <c r="AF141">
        <v>1</v>
      </c>
      <c r="AH141" s="20">
        <f t="shared" si="17"/>
        <v>10.9</v>
      </c>
      <c r="AO141">
        <v>1</v>
      </c>
      <c r="AQ141" s="20">
        <f t="shared" si="16"/>
        <v>7.71</v>
      </c>
    </row>
    <row r="142" spans="1:49">
      <c r="A142" s="1">
        <v>44874</v>
      </c>
      <c r="B142" t="s">
        <v>151</v>
      </c>
      <c r="C142" t="s">
        <v>211</v>
      </c>
      <c r="D142">
        <v>95</v>
      </c>
      <c r="E142">
        <v>1</v>
      </c>
      <c r="F142">
        <v>1</v>
      </c>
      <c r="G142" t="s">
        <v>61</v>
      </c>
      <c r="H142" t="s">
        <v>62</v>
      </c>
      <c r="I142">
        <v>2.44</v>
      </c>
      <c r="J142">
        <v>46.4</v>
      </c>
      <c r="K142">
        <v>1030</v>
      </c>
      <c r="L142" t="s">
        <v>63</v>
      </c>
      <c r="M142" t="s">
        <v>64</v>
      </c>
      <c r="N142">
        <v>1.6899999999999998E-2</v>
      </c>
      <c r="O142">
        <v>0.25900000000000001</v>
      </c>
      <c r="P142">
        <v>4.13</v>
      </c>
      <c r="Q142" t="s">
        <v>97</v>
      </c>
      <c r="R142" t="s">
        <v>62</v>
      </c>
      <c r="S142">
        <v>6.1500000000000001E-3</v>
      </c>
      <c r="T142">
        <v>8.09E-2</v>
      </c>
      <c r="U142">
        <v>4.0999999999999996</v>
      </c>
      <c r="V142" s="2"/>
      <c r="W142" s="2">
        <v>1</v>
      </c>
      <c r="Y142" s="21">
        <f t="shared" si="15"/>
        <v>1030</v>
      </c>
      <c r="AF142">
        <v>1</v>
      </c>
      <c r="AH142" s="20">
        <f t="shared" si="17"/>
        <v>4.13</v>
      </c>
      <c r="AO142">
        <v>1</v>
      </c>
      <c r="AQ142" s="20">
        <f t="shared" si="16"/>
        <v>4.0999999999999996</v>
      </c>
    </row>
    <row r="143" spans="1:49">
      <c r="A143" s="1">
        <v>44874</v>
      </c>
      <c r="B143" t="s">
        <v>151</v>
      </c>
      <c r="C143" t="s">
        <v>212</v>
      </c>
      <c r="D143">
        <v>96</v>
      </c>
      <c r="E143">
        <v>1</v>
      </c>
      <c r="F143">
        <v>1</v>
      </c>
      <c r="G143" t="s">
        <v>61</v>
      </c>
      <c r="H143" t="s">
        <v>62</v>
      </c>
      <c r="I143">
        <v>9.9000000000000005E-2</v>
      </c>
      <c r="J143">
        <v>1.88</v>
      </c>
      <c r="K143">
        <v>41.1</v>
      </c>
      <c r="L143" t="s">
        <v>63</v>
      </c>
      <c r="M143" t="s">
        <v>64</v>
      </c>
      <c r="N143">
        <v>1.2500000000000001E-2</v>
      </c>
      <c r="O143">
        <v>0.218</v>
      </c>
      <c r="P143">
        <v>3.13</v>
      </c>
      <c r="Q143" t="s">
        <v>97</v>
      </c>
      <c r="R143" t="s">
        <v>62</v>
      </c>
      <c r="S143">
        <v>2.7299999999999998E-3</v>
      </c>
      <c r="T143">
        <v>5.4899999999999997E-2</v>
      </c>
      <c r="U143">
        <v>2.39</v>
      </c>
      <c r="W143" s="2">
        <v>1</v>
      </c>
      <c r="Y143" s="21">
        <f t="shared" si="15"/>
        <v>41.1</v>
      </c>
      <c r="AF143">
        <v>1</v>
      </c>
      <c r="AH143" s="20">
        <f t="shared" si="17"/>
        <v>3.13</v>
      </c>
      <c r="AO143">
        <v>1</v>
      </c>
      <c r="AQ143" s="20">
        <f t="shared" si="16"/>
        <v>2.39</v>
      </c>
    </row>
    <row r="144" spans="1:49">
      <c r="A144" s="1">
        <v>44874</v>
      </c>
      <c r="B144" t="s">
        <v>151</v>
      </c>
      <c r="C144" t="s">
        <v>213</v>
      </c>
      <c r="D144">
        <v>97</v>
      </c>
      <c r="E144">
        <v>1</v>
      </c>
      <c r="F144">
        <v>1</v>
      </c>
      <c r="G144" t="s">
        <v>61</v>
      </c>
      <c r="H144" t="s">
        <v>62</v>
      </c>
      <c r="I144">
        <v>1.26E-2</v>
      </c>
      <c r="J144">
        <v>0.29199999999999998</v>
      </c>
      <c r="K144">
        <v>4.38</v>
      </c>
      <c r="L144" t="s">
        <v>63</v>
      </c>
      <c r="M144" t="s">
        <v>64</v>
      </c>
      <c r="N144">
        <v>1.18E-2</v>
      </c>
      <c r="O144">
        <v>0.20599999999999999</v>
      </c>
      <c r="P144">
        <v>2.84</v>
      </c>
      <c r="Q144" t="s">
        <v>97</v>
      </c>
      <c r="R144" t="s">
        <v>62</v>
      </c>
      <c r="S144">
        <v>2.0999999999999999E-3</v>
      </c>
      <c r="T144">
        <v>1.9800000000000002E-2</v>
      </c>
      <c r="U144">
        <v>8.4500000000000006E-2</v>
      </c>
      <c r="W144" s="2">
        <v>1</v>
      </c>
      <c r="Y144" s="21">
        <f t="shared" si="15"/>
        <v>4.38</v>
      </c>
      <c r="AF144">
        <v>1</v>
      </c>
      <c r="AH144" s="20">
        <f t="shared" si="17"/>
        <v>2.84</v>
      </c>
      <c r="AO144">
        <v>1</v>
      </c>
      <c r="AQ144" s="20">
        <f t="shared" si="16"/>
        <v>8.4500000000000006E-2</v>
      </c>
    </row>
    <row r="145" spans="1:49">
      <c r="A145" s="1">
        <v>44874</v>
      </c>
      <c r="B145" t="s">
        <v>151</v>
      </c>
      <c r="C145" t="s">
        <v>214</v>
      </c>
      <c r="D145">
        <v>98</v>
      </c>
      <c r="E145">
        <v>1</v>
      </c>
      <c r="F145">
        <v>1</v>
      </c>
      <c r="G145" t="s">
        <v>61</v>
      </c>
      <c r="H145" t="s">
        <v>62</v>
      </c>
      <c r="I145">
        <v>1.0699999999999999E-2</v>
      </c>
      <c r="J145">
        <v>0.22500000000000001</v>
      </c>
      <c r="K145">
        <v>2.83</v>
      </c>
      <c r="L145" t="s">
        <v>63</v>
      </c>
      <c r="M145" t="s">
        <v>64</v>
      </c>
      <c r="N145">
        <v>7.4900000000000001E-3</v>
      </c>
      <c r="O145">
        <v>0.14000000000000001</v>
      </c>
      <c r="P145">
        <v>1.24</v>
      </c>
      <c r="Q145" t="s">
        <v>97</v>
      </c>
      <c r="R145" t="s">
        <v>62</v>
      </c>
      <c r="S145">
        <v>2.5500000000000002E-3</v>
      </c>
      <c r="T145">
        <v>3.8100000000000002E-2</v>
      </c>
      <c r="U145">
        <v>1.29</v>
      </c>
      <c r="W145" s="2">
        <v>1</v>
      </c>
      <c r="Y145" s="21">
        <f t="shared" si="15"/>
        <v>2.83</v>
      </c>
      <c r="AF145">
        <v>1</v>
      </c>
      <c r="AH145" s="20">
        <f t="shared" si="17"/>
        <v>1.24</v>
      </c>
      <c r="AO145">
        <v>1</v>
      </c>
      <c r="AQ145" s="20">
        <f t="shared" si="16"/>
        <v>1.29</v>
      </c>
    </row>
    <row r="146" spans="1:49">
      <c r="A146" s="1">
        <v>44874</v>
      </c>
      <c r="B146" t="s">
        <v>151</v>
      </c>
      <c r="C146" t="s">
        <v>215</v>
      </c>
      <c r="D146">
        <v>99</v>
      </c>
      <c r="E146">
        <v>1</v>
      </c>
      <c r="F146">
        <v>1</v>
      </c>
      <c r="G146" t="s">
        <v>61</v>
      </c>
      <c r="H146" t="s">
        <v>62</v>
      </c>
      <c r="I146">
        <v>3.35</v>
      </c>
      <c r="J146">
        <v>63.6</v>
      </c>
      <c r="K146">
        <v>1390</v>
      </c>
      <c r="L146" t="s">
        <v>63</v>
      </c>
      <c r="M146" t="s">
        <v>64</v>
      </c>
      <c r="N146">
        <v>5.4899999999999997E-2</v>
      </c>
      <c r="O146">
        <v>0.75800000000000001</v>
      </c>
      <c r="P146">
        <v>16.2</v>
      </c>
      <c r="Q146" t="s">
        <v>97</v>
      </c>
      <c r="R146" t="s">
        <v>62</v>
      </c>
      <c r="S146">
        <v>1.0800000000000001E-2</v>
      </c>
      <c r="T146">
        <v>0.16900000000000001</v>
      </c>
      <c r="U146">
        <v>9.92</v>
      </c>
      <c r="W146" s="2">
        <v>1</v>
      </c>
      <c r="Y146" s="21">
        <f t="shared" si="15"/>
        <v>1390</v>
      </c>
      <c r="AF146">
        <v>1</v>
      </c>
      <c r="AH146" s="20">
        <f t="shared" si="17"/>
        <v>16.2</v>
      </c>
      <c r="AO146">
        <v>1</v>
      </c>
      <c r="AQ146" s="20">
        <f t="shared" si="16"/>
        <v>9.92</v>
      </c>
    </row>
    <row r="147" spans="1:49">
      <c r="A147" s="1">
        <v>44874</v>
      </c>
      <c r="B147" t="s">
        <v>151</v>
      </c>
      <c r="C147" t="s">
        <v>216</v>
      </c>
      <c r="D147">
        <v>100</v>
      </c>
      <c r="E147">
        <v>1</v>
      </c>
      <c r="F147">
        <v>1</v>
      </c>
      <c r="G147" t="s">
        <v>61</v>
      </c>
      <c r="H147" t="s">
        <v>62</v>
      </c>
      <c r="I147">
        <v>1.32E-2</v>
      </c>
      <c r="J147">
        <v>0.28000000000000003</v>
      </c>
      <c r="K147">
        <v>4.0999999999999996</v>
      </c>
      <c r="L147" t="s">
        <v>63</v>
      </c>
      <c r="M147" t="s">
        <v>64</v>
      </c>
      <c r="N147">
        <v>1.7000000000000001E-2</v>
      </c>
      <c r="O147">
        <v>0.29299999999999998</v>
      </c>
      <c r="P147">
        <v>4.95</v>
      </c>
      <c r="Q147" t="s">
        <v>97</v>
      </c>
      <c r="R147" t="s">
        <v>62</v>
      </c>
      <c r="S147">
        <v>2.5100000000000001E-3</v>
      </c>
      <c r="T147">
        <v>2.9899999999999999E-2</v>
      </c>
      <c r="U147">
        <v>0.75</v>
      </c>
      <c r="W147" s="2">
        <v>1</v>
      </c>
      <c r="Y147" s="21">
        <f t="shared" si="15"/>
        <v>4.0999999999999996</v>
      </c>
      <c r="AF147">
        <v>1</v>
      </c>
      <c r="AH147" s="20">
        <f t="shared" si="17"/>
        <v>4.95</v>
      </c>
      <c r="AO147">
        <v>1</v>
      </c>
      <c r="AQ147" s="20">
        <f t="shared" si="16"/>
        <v>0.75</v>
      </c>
    </row>
    <row r="148" spans="1:49">
      <c r="A148" s="1">
        <v>44874</v>
      </c>
      <c r="B148" t="s">
        <v>151</v>
      </c>
      <c r="C148" t="s">
        <v>112</v>
      </c>
      <c r="D148">
        <v>104</v>
      </c>
      <c r="E148">
        <v>1</v>
      </c>
      <c r="F148">
        <v>1</v>
      </c>
      <c r="G148" t="s">
        <v>61</v>
      </c>
      <c r="H148" t="s">
        <v>62</v>
      </c>
      <c r="I148">
        <v>2.4500000000000002</v>
      </c>
      <c r="J148">
        <v>46.6</v>
      </c>
      <c r="K148">
        <v>1030</v>
      </c>
      <c r="L148" t="s">
        <v>63</v>
      </c>
      <c r="M148" t="s">
        <v>64</v>
      </c>
      <c r="N148">
        <v>1.67E-2</v>
      </c>
      <c r="O148">
        <v>0.27800000000000002</v>
      </c>
      <c r="P148">
        <v>4.57</v>
      </c>
      <c r="Q148" t="s">
        <v>97</v>
      </c>
      <c r="R148" t="s">
        <v>62</v>
      </c>
      <c r="S148">
        <v>3.7599999999999999E-3</v>
      </c>
      <c r="T148">
        <v>5.0299999999999997E-2</v>
      </c>
      <c r="U148">
        <v>2.09</v>
      </c>
      <c r="W148" s="2">
        <v>1</v>
      </c>
      <c r="Y148" s="21">
        <f t="shared" si="15"/>
        <v>1030</v>
      </c>
      <c r="AB148">
        <f>ABS(100*ABS(Y148-Y142)/AVERAGE(Y148,Y142))</f>
        <v>0</v>
      </c>
      <c r="AC148" t="str">
        <f>IF(Y148&gt;10, (IF((AND(AB148&gt;=0,AB148&lt;=20)=TRUE),"PASS","FAIL")),(IF((AND(AB148&gt;=0,AB148&lt;=100)=TRUE),"PASS","FAIL")))</f>
        <v>PASS</v>
      </c>
      <c r="AF148">
        <v>1</v>
      </c>
      <c r="AH148" s="20">
        <f t="shared" si="17"/>
        <v>4.57</v>
      </c>
      <c r="AK148">
        <f>ABS(100*ABS(AH148-AH142)/AVERAGE(AH148,AH142))</f>
        <v>10.114942528735643</v>
      </c>
      <c r="AL148" t="str">
        <f>IF(AH148&gt;10, (IF((AND(AK148&gt;=0,AK148&lt;=20)=TRUE),"PASS","FAIL")),(IF((AND(AK148&gt;=0,AK148&lt;=100)=TRUE),"PASS","FAIL")))</f>
        <v>PASS</v>
      </c>
      <c r="AO148">
        <v>1</v>
      </c>
      <c r="AQ148" s="20">
        <f t="shared" si="16"/>
        <v>2.09</v>
      </c>
      <c r="AT148">
        <f>ABS(100*ABS(AQ148-AQ142)/AVERAGE(AQ148,AQ142))</f>
        <v>64.943457189014538</v>
      </c>
      <c r="AU148" t="str">
        <f>IF(AQ148&gt;10, (IF((AND(AT148&gt;=0,AT148&lt;=20)=TRUE),"PASS","FAIL")),(IF((AND(AT148&gt;=0,AT148&lt;=100)=TRUE),"PASS","FAIL")))</f>
        <v>PASS</v>
      </c>
    </row>
    <row r="149" spans="1:49">
      <c r="A149" s="1">
        <v>44874</v>
      </c>
      <c r="B149" t="s">
        <v>151</v>
      </c>
      <c r="C149" t="s">
        <v>113</v>
      </c>
      <c r="D149">
        <v>105</v>
      </c>
      <c r="E149">
        <v>1</v>
      </c>
      <c r="F149">
        <v>1</v>
      </c>
      <c r="G149" t="s">
        <v>61</v>
      </c>
      <c r="H149" t="s">
        <v>62</v>
      </c>
      <c r="I149">
        <v>5.62E-2</v>
      </c>
      <c r="J149">
        <v>1.05</v>
      </c>
      <c r="K149">
        <v>22</v>
      </c>
      <c r="L149" t="s">
        <v>63</v>
      </c>
      <c r="M149" t="s">
        <v>64</v>
      </c>
      <c r="N149">
        <v>6.6900000000000001E-2</v>
      </c>
      <c r="O149">
        <v>1.03</v>
      </c>
      <c r="P149">
        <v>22.9</v>
      </c>
      <c r="Q149" t="s">
        <v>97</v>
      </c>
      <c r="R149" t="s">
        <v>62</v>
      </c>
      <c r="S149">
        <v>2.0199999999999999E-2</v>
      </c>
      <c r="T149">
        <v>0.32200000000000001</v>
      </c>
      <c r="U149">
        <v>19.899999999999999</v>
      </c>
      <c r="W149" s="2">
        <v>1</v>
      </c>
      <c r="Y149" s="21">
        <f t="shared" si="15"/>
        <v>22</v>
      </c>
      <c r="AD149">
        <f>100*((Y149*4080)-(Y147*4000))/(1000*80)</f>
        <v>91.7</v>
      </c>
      <c r="AE149" t="str">
        <f>IF(Y147&gt;10, (IF((AND(AD149&gt;=80,AD149&lt;=120)=TRUE),"PASS","FAIL")),(IF((AND(AD149&gt;=20,AD149&lt;=180)=TRUE),"PASS","FAIL")))</f>
        <v>PASS</v>
      </c>
      <c r="AF149">
        <v>1</v>
      </c>
      <c r="AH149" s="20">
        <f t="shared" si="17"/>
        <v>22.9</v>
      </c>
      <c r="AM149">
        <f>100*((AH149*4080)-(AH147*4000))/(1000*80)</f>
        <v>92.04</v>
      </c>
      <c r="AN149" t="str">
        <f>IF(AH147&gt;10, (IF((AND(AM149&gt;=80,AM149&lt;=120)=TRUE),"PASS","FAIL")),(IF((AND(AM149&gt;=20,AM149&lt;=180)=TRUE),"PASS","FAIL")))</f>
        <v>PASS</v>
      </c>
      <c r="AO149">
        <v>1</v>
      </c>
      <c r="AQ149" s="20">
        <f t="shared" si="16"/>
        <v>19.899999999999999</v>
      </c>
      <c r="AV149">
        <f>100*((AQ149*4080)-(AQ147*4000))/(1000*80)</f>
        <v>97.74</v>
      </c>
      <c r="AW149" t="str">
        <f>IF(AQ147&gt;10, (IF((AND(AV149&gt;=80,AV149&lt;=120)=TRUE),"PASS","FAIL")),(IF((AND(AV149&gt;=20,AV149&lt;=180)=TRUE),"PASS","FAIL")))</f>
        <v>PASS</v>
      </c>
    </row>
    <row r="150" spans="1:49">
      <c r="A150" s="1">
        <v>44874</v>
      </c>
      <c r="B150" t="s">
        <v>151</v>
      </c>
      <c r="C150" t="s">
        <v>66</v>
      </c>
      <c r="D150" t="s">
        <v>11</v>
      </c>
      <c r="E150">
        <v>1</v>
      </c>
      <c r="F150">
        <v>1</v>
      </c>
      <c r="G150" t="s">
        <v>61</v>
      </c>
      <c r="H150" t="s">
        <v>62</v>
      </c>
      <c r="I150">
        <v>0.23899999999999999</v>
      </c>
      <c r="J150">
        <v>4.54</v>
      </c>
      <c r="K150">
        <v>102</v>
      </c>
      <c r="L150" t="s">
        <v>63</v>
      </c>
      <c r="M150" t="s">
        <v>64</v>
      </c>
      <c r="N150">
        <v>0.27900000000000003</v>
      </c>
      <c r="O150">
        <v>4.1399999999999997</v>
      </c>
      <c r="P150">
        <v>98.2</v>
      </c>
      <c r="Q150" t="s">
        <v>97</v>
      </c>
      <c r="R150" t="s">
        <v>62</v>
      </c>
      <c r="S150">
        <v>0.104</v>
      </c>
      <c r="T150">
        <v>1.56</v>
      </c>
      <c r="U150">
        <v>101</v>
      </c>
      <c r="W150" s="2">
        <v>1</v>
      </c>
      <c r="Y150" s="21">
        <f t="shared" si="15"/>
        <v>102</v>
      </c>
      <c r="Z150">
        <f>100*(Y150-100)/100</f>
        <v>2</v>
      </c>
      <c r="AA150" t="str">
        <f>IF((ABS(Z150))&lt;=20,"PASS","FAIL")</f>
        <v>PASS</v>
      </c>
      <c r="AF150">
        <v>1</v>
      </c>
      <c r="AH150" s="20">
        <f t="shared" si="17"/>
        <v>98.2</v>
      </c>
      <c r="AI150">
        <f>100*(AH150-100)/100</f>
        <v>-1.7999999999999972</v>
      </c>
      <c r="AJ150" t="str">
        <f>IF((ABS(AI150))&lt;=20,"PASS","FAIL")</f>
        <v>PASS</v>
      </c>
      <c r="AO150">
        <v>1</v>
      </c>
      <c r="AQ150" s="20">
        <f t="shared" si="16"/>
        <v>101</v>
      </c>
      <c r="AR150">
        <f>100*(AQ150-100)/100</f>
        <v>1</v>
      </c>
      <c r="AS150" t="str">
        <f>IF((ABS(AR150))&lt;=20,"PASS","FAIL")</f>
        <v>PASS</v>
      </c>
    </row>
    <row r="151" spans="1:49">
      <c r="A151" s="1">
        <v>44874</v>
      </c>
      <c r="B151" t="s">
        <v>151</v>
      </c>
      <c r="C151" t="s">
        <v>33</v>
      </c>
      <c r="D151" t="s">
        <v>100</v>
      </c>
      <c r="E151">
        <v>1</v>
      </c>
      <c r="F151">
        <v>1</v>
      </c>
      <c r="G151" t="s">
        <v>61</v>
      </c>
      <c r="H151" t="s">
        <v>62</v>
      </c>
      <c r="I151">
        <v>4.8999999999999998E-3</v>
      </c>
      <c r="J151">
        <v>9.35E-2</v>
      </c>
      <c r="K151">
        <v>-0.20399999999999999</v>
      </c>
      <c r="L151" t="s">
        <v>63</v>
      </c>
      <c r="M151" t="s">
        <v>64</v>
      </c>
      <c r="N151">
        <v>-5.0099999999999997E-3</v>
      </c>
      <c r="O151">
        <v>-3.5299999999999998E-2</v>
      </c>
      <c r="P151">
        <v>-3.01</v>
      </c>
      <c r="Q151" t="s">
        <v>97</v>
      </c>
      <c r="R151" t="s">
        <v>62</v>
      </c>
      <c r="S151">
        <v>-1.48E-3</v>
      </c>
      <c r="T151">
        <v>-1.7100000000000001E-2</v>
      </c>
      <c r="U151">
        <v>-2.34</v>
      </c>
      <c r="W151" s="2">
        <v>1</v>
      </c>
      <c r="Y151" s="21">
        <f t="shared" si="15"/>
        <v>-0.20399999999999999</v>
      </c>
      <c r="AF151">
        <v>1</v>
      </c>
      <c r="AH151" s="20">
        <f t="shared" si="17"/>
        <v>-3.01</v>
      </c>
      <c r="AO151">
        <v>1</v>
      </c>
      <c r="AQ151" s="20">
        <f t="shared" si="16"/>
        <v>-2.34</v>
      </c>
    </row>
    <row r="152" spans="1:49">
      <c r="A152" s="1">
        <v>44874</v>
      </c>
      <c r="B152" t="s">
        <v>151</v>
      </c>
      <c r="C152" t="s">
        <v>217</v>
      </c>
      <c r="D152">
        <v>106</v>
      </c>
      <c r="E152">
        <v>1</v>
      </c>
      <c r="F152">
        <v>1</v>
      </c>
      <c r="G152" t="s">
        <v>61</v>
      </c>
      <c r="H152" t="s">
        <v>62</v>
      </c>
      <c r="I152">
        <v>0.502</v>
      </c>
      <c r="J152">
        <v>9.5399999999999991</v>
      </c>
      <c r="K152">
        <v>216</v>
      </c>
      <c r="L152" t="s">
        <v>63</v>
      </c>
      <c r="M152" t="s">
        <v>64</v>
      </c>
      <c r="N152">
        <v>1.0800000000000001E-2</v>
      </c>
      <c r="O152">
        <v>0.20699999999999999</v>
      </c>
      <c r="P152">
        <v>2.87</v>
      </c>
      <c r="Q152" t="s">
        <v>97</v>
      </c>
      <c r="R152" t="s">
        <v>62</v>
      </c>
      <c r="S152">
        <v>4.7800000000000002E-2</v>
      </c>
      <c r="T152">
        <v>0.72</v>
      </c>
      <c r="U152">
        <v>46.1</v>
      </c>
      <c r="V152" s="2"/>
      <c r="W152" s="2">
        <v>1</v>
      </c>
      <c r="Y152" s="21">
        <f t="shared" si="15"/>
        <v>216</v>
      </c>
      <c r="AF152">
        <v>1</v>
      </c>
      <c r="AH152" s="20">
        <f t="shared" si="17"/>
        <v>2.87</v>
      </c>
      <c r="AO152">
        <v>1</v>
      </c>
      <c r="AQ152" s="20">
        <f t="shared" si="16"/>
        <v>46.1</v>
      </c>
    </row>
    <row r="153" spans="1:49">
      <c r="A153" s="1">
        <v>44874</v>
      </c>
      <c r="B153" t="s">
        <v>151</v>
      </c>
      <c r="C153" t="s">
        <v>218</v>
      </c>
      <c r="D153">
        <v>107</v>
      </c>
      <c r="E153">
        <v>1</v>
      </c>
      <c r="F153">
        <v>1</v>
      </c>
      <c r="G153" t="s">
        <v>61</v>
      </c>
      <c r="H153" t="s">
        <v>62</v>
      </c>
      <c r="I153">
        <v>4.3</v>
      </c>
      <c r="J153">
        <v>81.8</v>
      </c>
      <c r="K153">
        <v>1760</v>
      </c>
      <c r="L153" t="s">
        <v>63</v>
      </c>
      <c r="M153" t="s">
        <v>64</v>
      </c>
      <c r="N153">
        <v>4.6600000000000003E-2</v>
      </c>
      <c r="O153">
        <v>0.63500000000000001</v>
      </c>
      <c r="P153">
        <v>13.2</v>
      </c>
      <c r="Q153" t="s">
        <v>97</v>
      </c>
      <c r="R153" t="s">
        <v>62</v>
      </c>
      <c r="S153">
        <v>4.8399999999999997E-3</v>
      </c>
      <c r="T153">
        <v>8.9200000000000002E-2</v>
      </c>
      <c r="U153">
        <v>4.6500000000000004</v>
      </c>
      <c r="W153" s="2">
        <v>1</v>
      </c>
      <c r="Y153" s="21">
        <f t="shared" si="15"/>
        <v>1760</v>
      </c>
      <c r="AF153">
        <v>1</v>
      </c>
      <c r="AH153" s="20">
        <f t="shared" si="17"/>
        <v>13.2</v>
      </c>
      <c r="AO153">
        <v>1</v>
      </c>
      <c r="AQ153" s="20">
        <f t="shared" si="16"/>
        <v>4.6500000000000004</v>
      </c>
    </row>
    <row r="154" spans="1:49">
      <c r="A154" s="1">
        <v>44874</v>
      </c>
      <c r="B154" t="s">
        <v>151</v>
      </c>
      <c r="C154" t="s">
        <v>219</v>
      </c>
      <c r="D154">
        <v>108</v>
      </c>
      <c r="E154">
        <v>1</v>
      </c>
      <c r="F154">
        <v>1</v>
      </c>
      <c r="G154" t="s">
        <v>61</v>
      </c>
      <c r="H154" t="s">
        <v>62</v>
      </c>
      <c r="I154">
        <v>3.11</v>
      </c>
      <c r="J154">
        <v>59</v>
      </c>
      <c r="K154">
        <v>1300</v>
      </c>
      <c r="L154" t="s">
        <v>63</v>
      </c>
      <c r="M154" t="s">
        <v>64</v>
      </c>
      <c r="N154">
        <v>1.66E-2</v>
      </c>
      <c r="O154">
        <v>0.23899999999999999</v>
      </c>
      <c r="P154">
        <v>3.65</v>
      </c>
      <c r="Q154" t="s">
        <v>97</v>
      </c>
      <c r="R154" t="s">
        <v>62</v>
      </c>
      <c r="S154">
        <v>2.8500000000000001E-3</v>
      </c>
      <c r="T154">
        <v>5.21E-2</v>
      </c>
      <c r="U154">
        <v>2.21</v>
      </c>
      <c r="W154" s="2">
        <v>1</v>
      </c>
      <c r="Y154" s="21">
        <f t="shared" si="15"/>
        <v>1300</v>
      </c>
      <c r="AF154">
        <v>1</v>
      </c>
      <c r="AH154" s="20">
        <f t="shared" si="17"/>
        <v>3.65</v>
      </c>
      <c r="AO154">
        <v>1</v>
      </c>
      <c r="AQ154" s="20">
        <f t="shared" si="16"/>
        <v>2.21</v>
      </c>
    </row>
    <row r="155" spans="1:49">
      <c r="A155" s="1">
        <v>44874</v>
      </c>
      <c r="B155" t="s">
        <v>151</v>
      </c>
      <c r="C155" t="s">
        <v>220</v>
      </c>
      <c r="D155">
        <v>109</v>
      </c>
      <c r="E155">
        <v>1</v>
      </c>
      <c r="F155">
        <v>1</v>
      </c>
      <c r="G155" t="s">
        <v>61</v>
      </c>
      <c r="H155" t="s">
        <v>62</v>
      </c>
      <c r="I155">
        <v>0.75700000000000001</v>
      </c>
      <c r="J155">
        <v>14.4</v>
      </c>
      <c r="K155">
        <v>326</v>
      </c>
      <c r="L155" t="s">
        <v>63</v>
      </c>
      <c r="M155" t="s">
        <v>64</v>
      </c>
      <c r="N155">
        <v>2.5399999999999999E-2</v>
      </c>
      <c r="O155">
        <v>0.34200000000000003</v>
      </c>
      <c r="P155">
        <v>6.14</v>
      </c>
      <c r="Q155" t="s">
        <v>97</v>
      </c>
      <c r="R155" t="s">
        <v>62</v>
      </c>
      <c r="S155">
        <v>1.09E-2</v>
      </c>
      <c r="T155">
        <v>0.2</v>
      </c>
      <c r="U155">
        <v>12</v>
      </c>
      <c r="V155" s="2"/>
      <c r="W155" s="2">
        <v>1</v>
      </c>
      <c r="Y155" s="21">
        <f t="shared" si="15"/>
        <v>326</v>
      </c>
      <c r="AF155">
        <v>1</v>
      </c>
      <c r="AH155" s="20">
        <f t="shared" si="17"/>
        <v>6.14</v>
      </c>
      <c r="AO155">
        <v>1</v>
      </c>
      <c r="AQ155" s="20">
        <f t="shared" si="16"/>
        <v>12</v>
      </c>
    </row>
    <row r="156" spans="1:49">
      <c r="A156" s="1">
        <v>44874</v>
      </c>
      <c r="B156" t="s">
        <v>151</v>
      </c>
      <c r="C156" t="s">
        <v>221</v>
      </c>
      <c r="D156">
        <v>110</v>
      </c>
      <c r="E156">
        <v>1</v>
      </c>
      <c r="F156">
        <v>1</v>
      </c>
      <c r="G156" t="s">
        <v>61</v>
      </c>
      <c r="H156" t="s">
        <v>62</v>
      </c>
      <c r="I156">
        <v>0.70499999999999996</v>
      </c>
      <c r="J156">
        <v>13.4</v>
      </c>
      <c r="K156">
        <v>304</v>
      </c>
      <c r="L156" t="s">
        <v>63</v>
      </c>
      <c r="M156" t="s">
        <v>64</v>
      </c>
      <c r="N156">
        <v>2.1999999999999999E-2</v>
      </c>
      <c r="O156">
        <v>0.32700000000000001</v>
      </c>
      <c r="P156">
        <v>5.76</v>
      </c>
      <c r="Q156" t="s">
        <v>97</v>
      </c>
      <c r="R156" t="s">
        <v>62</v>
      </c>
      <c r="S156">
        <v>1.18E-2</v>
      </c>
      <c r="T156">
        <v>0.191</v>
      </c>
      <c r="U156">
        <v>11.3</v>
      </c>
      <c r="W156" s="2">
        <v>1</v>
      </c>
      <c r="Y156" s="21">
        <f t="shared" si="15"/>
        <v>304</v>
      </c>
      <c r="AF156">
        <v>1</v>
      </c>
      <c r="AH156" s="20">
        <f t="shared" si="17"/>
        <v>5.76</v>
      </c>
      <c r="AO156">
        <v>1</v>
      </c>
      <c r="AQ156" s="20">
        <f t="shared" si="16"/>
        <v>11.3</v>
      </c>
    </row>
    <row r="157" spans="1:49">
      <c r="A157" s="1">
        <v>44874</v>
      </c>
      <c r="B157" t="s">
        <v>151</v>
      </c>
      <c r="C157" t="s">
        <v>222</v>
      </c>
      <c r="D157">
        <v>111</v>
      </c>
      <c r="E157">
        <v>1</v>
      </c>
      <c r="F157">
        <v>1</v>
      </c>
      <c r="G157" t="s">
        <v>61</v>
      </c>
      <c r="H157" t="s">
        <v>62</v>
      </c>
      <c r="I157">
        <v>0.42</v>
      </c>
      <c r="J157">
        <v>7.97</v>
      </c>
      <c r="K157">
        <v>181</v>
      </c>
      <c r="L157" t="s">
        <v>63</v>
      </c>
      <c r="M157" t="s">
        <v>64</v>
      </c>
      <c r="N157">
        <v>1.5599999999999999E-2</v>
      </c>
      <c r="O157">
        <v>0.26100000000000001</v>
      </c>
      <c r="P157">
        <v>4.16</v>
      </c>
      <c r="Q157" t="s">
        <v>97</v>
      </c>
      <c r="R157" t="s">
        <v>62</v>
      </c>
      <c r="S157">
        <v>1.0699999999999999E-2</v>
      </c>
      <c r="T157">
        <v>0.159</v>
      </c>
      <c r="U157">
        <v>9.25</v>
      </c>
      <c r="V157" s="2"/>
      <c r="W157" s="2">
        <v>1</v>
      </c>
      <c r="Y157" s="21">
        <f t="shared" si="15"/>
        <v>181</v>
      </c>
      <c r="AF157">
        <v>1</v>
      </c>
      <c r="AH157" s="20">
        <f t="shared" si="17"/>
        <v>4.16</v>
      </c>
      <c r="AO157">
        <v>1</v>
      </c>
      <c r="AQ157" s="20">
        <f t="shared" si="16"/>
        <v>9.25</v>
      </c>
    </row>
    <row r="158" spans="1:49" ht="14.25" customHeight="1">
      <c r="A158" s="1">
        <v>44874</v>
      </c>
      <c r="B158" t="s">
        <v>151</v>
      </c>
      <c r="C158" t="s">
        <v>238</v>
      </c>
      <c r="D158">
        <v>112</v>
      </c>
      <c r="E158">
        <v>1</v>
      </c>
      <c r="F158">
        <v>1</v>
      </c>
      <c r="G158" t="s">
        <v>61</v>
      </c>
      <c r="H158" t="s">
        <v>62</v>
      </c>
      <c r="I158">
        <v>6.3799999999999996E-2</v>
      </c>
      <c r="J158">
        <v>1.26</v>
      </c>
      <c r="K158">
        <v>26.7</v>
      </c>
      <c r="L158" t="s">
        <v>63</v>
      </c>
      <c r="M158" t="s">
        <v>64</v>
      </c>
      <c r="N158">
        <v>1.6299999999999999E-2</v>
      </c>
      <c r="O158">
        <v>0.26500000000000001</v>
      </c>
      <c r="P158">
        <v>4.28</v>
      </c>
      <c r="Q158" t="s">
        <v>97</v>
      </c>
      <c r="R158" t="s">
        <v>62</v>
      </c>
      <c r="S158">
        <v>3.4299999999999999E-3</v>
      </c>
      <c r="T158">
        <v>3.78E-2</v>
      </c>
      <c r="U158">
        <v>1.27</v>
      </c>
      <c r="W158" s="2">
        <v>2</v>
      </c>
      <c r="X158" t="s">
        <v>239</v>
      </c>
      <c r="Y158" s="21">
        <f t="shared" si="15"/>
        <v>26.7</v>
      </c>
      <c r="AF158">
        <v>1</v>
      </c>
      <c r="AH158" s="20">
        <f t="shared" si="17"/>
        <v>4.28</v>
      </c>
      <c r="AO158">
        <v>1</v>
      </c>
      <c r="AQ158" s="20">
        <f t="shared" si="16"/>
        <v>1.27</v>
      </c>
    </row>
    <row r="159" spans="1:49">
      <c r="A159" s="1">
        <v>44874</v>
      </c>
      <c r="B159" t="s">
        <v>151</v>
      </c>
      <c r="C159" t="s">
        <v>223</v>
      </c>
      <c r="D159">
        <v>113</v>
      </c>
      <c r="E159">
        <v>1</v>
      </c>
      <c r="F159">
        <v>1</v>
      </c>
      <c r="G159" t="s">
        <v>61</v>
      </c>
      <c r="H159" t="s">
        <v>62</v>
      </c>
      <c r="I159">
        <v>1.6299999999999999E-2</v>
      </c>
      <c r="J159">
        <v>0.32800000000000001</v>
      </c>
      <c r="K159">
        <v>5.22</v>
      </c>
      <c r="L159" t="s">
        <v>63</v>
      </c>
      <c r="M159" t="s">
        <v>64</v>
      </c>
      <c r="N159">
        <v>1.06E-2</v>
      </c>
      <c r="O159">
        <v>0.215</v>
      </c>
      <c r="P159">
        <v>3.05</v>
      </c>
      <c r="Q159" t="s">
        <v>97</v>
      </c>
      <c r="R159" t="s">
        <v>62</v>
      </c>
      <c r="S159">
        <v>6.9499999999999996E-3</v>
      </c>
      <c r="T159">
        <v>0.11799999999999999</v>
      </c>
      <c r="U159">
        <v>6.58</v>
      </c>
      <c r="W159" s="2">
        <v>1</v>
      </c>
      <c r="Y159" s="21">
        <f t="shared" si="15"/>
        <v>5.22</v>
      </c>
      <c r="AF159">
        <v>1</v>
      </c>
      <c r="AH159" s="20">
        <f t="shared" si="17"/>
        <v>3.05</v>
      </c>
      <c r="AO159">
        <v>1</v>
      </c>
      <c r="AQ159" s="20">
        <f t="shared" si="16"/>
        <v>6.58</v>
      </c>
    </row>
    <row r="160" spans="1:49">
      <c r="A160" s="1">
        <v>44874</v>
      </c>
      <c r="B160" t="s">
        <v>151</v>
      </c>
      <c r="C160" t="s">
        <v>224</v>
      </c>
      <c r="D160">
        <v>114</v>
      </c>
      <c r="E160">
        <v>1</v>
      </c>
      <c r="F160">
        <v>1</v>
      </c>
      <c r="G160" t="s">
        <v>61</v>
      </c>
      <c r="H160" t="s">
        <v>62</v>
      </c>
      <c r="I160">
        <v>0.41</v>
      </c>
      <c r="J160">
        <v>7.83</v>
      </c>
      <c r="K160">
        <v>178</v>
      </c>
      <c r="L160" t="s">
        <v>63</v>
      </c>
      <c r="M160" t="s">
        <v>64</v>
      </c>
      <c r="N160">
        <v>1.3100000000000001E-2</v>
      </c>
      <c r="O160">
        <v>0.23200000000000001</v>
      </c>
      <c r="P160">
        <v>3.48</v>
      </c>
      <c r="Q160" t="s">
        <v>97</v>
      </c>
      <c r="R160" t="s">
        <v>62</v>
      </c>
      <c r="S160">
        <v>1.3899999999999999E-2</v>
      </c>
      <c r="T160">
        <v>0.223</v>
      </c>
      <c r="U160">
        <v>13.4</v>
      </c>
      <c r="W160" s="2">
        <v>1</v>
      </c>
      <c r="Y160" s="21">
        <f t="shared" si="15"/>
        <v>178</v>
      </c>
      <c r="AF160">
        <v>1</v>
      </c>
      <c r="AH160" s="20">
        <f t="shared" si="17"/>
        <v>3.48</v>
      </c>
      <c r="AO160">
        <v>1</v>
      </c>
      <c r="AQ160" s="20">
        <f t="shared" si="16"/>
        <v>13.4</v>
      </c>
    </row>
    <row r="161" spans="1:49">
      <c r="A161" s="1">
        <v>44874</v>
      </c>
      <c r="B161" t="s">
        <v>151</v>
      </c>
      <c r="C161" t="s">
        <v>225</v>
      </c>
      <c r="D161">
        <v>115</v>
      </c>
      <c r="E161">
        <v>1</v>
      </c>
      <c r="F161">
        <v>1</v>
      </c>
      <c r="G161" t="s">
        <v>61</v>
      </c>
      <c r="H161" t="s">
        <v>62</v>
      </c>
      <c r="I161">
        <v>0.34499999999999997</v>
      </c>
      <c r="J161">
        <v>6.57</v>
      </c>
      <c r="K161">
        <v>149</v>
      </c>
      <c r="L161" t="s">
        <v>63</v>
      </c>
      <c r="M161" t="s">
        <v>64</v>
      </c>
      <c r="N161">
        <v>1.23E-2</v>
      </c>
      <c r="O161">
        <v>0.221</v>
      </c>
      <c r="P161">
        <v>3.2</v>
      </c>
      <c r="Q161" t="s">
        <v>97</v>
      </c>
      <c r="R161" t="s">
        <v>62</v>
      </c>
      <c r="S161">
        <v>4.7800000000000004E-3</v>
      </c>
      <c r="T161">
        <v>8.6900000000000005E-2</v>
      </c>
      <c r="U161">
        <v>4.5</v>
      </c>
      <c r="W161" s="2">
        <v>1</v>
      </c>
      <c r="Y161" s="21">
        <f t="shared" si="15"/>
        <v>149</v>
      </c>
      <c r="AF161">
        <v>1</v>
      </c>
      <c r="AH161" s="20">
        <f t="shared" si="17"/>
        <v>3.2</v>
      </c>
      <c r="AO161">
        <v>1</v>
      </c>
      <c r="AQ161" s="20">
        <f t="shared" si="16"/>
        <v>4.5</v>
      </c>
    </row>
    <row r="162" spans="1:49">
      <c r="A162" s="1">
        <v>44874</v>
      </c>
      <c r="B162" t="s">
        <v>151</v>
      </c>
      <c r="C162" t="s">
        <v>112</v>
      </c>
      <c r="D162">
        <v>119</v>
      </c>
      <c r="E162">
        <v>1</v>
      </c>
      <c r="F162">
        <v>1</v>
      </c>
      <c r="G162" t="s">
        <v>61</v>
      </c>
      <c r="H162" t="s">
        <v>62</v>
      </c>
      <c r="I162">
        <v>0.70299999999999996</v>
      </c>
      <c r="J162">
        <v>13.3</v>
      </c>
      <c r="K162">
        <v>302</v>
      </c>
      <c r="L162" t="s">
        <v>63</v>
      </c>
      <c r="M162" t="s">
        <v>64</v>
      </c>
      <c r="N162">
        <v>1.9699999999999999E-2</v>
      </c>
      <c r="O162">
        <v>0.29699999999999999</v>
      </c>
      <c r="P162">
        <v>5.05</v>
      </c>
      <c r="Q162" t="s">
        <v>97</v>
      </c>
      <c r="R162" t="s">
        <v>62</v>
      </c>
      <c r="S162">
        <v>1.2699999999999999E-2</v>
      </c>
      <c r="T162">
        <v>0.20300000000000001</v>
      </c>
      <c r="U162">
        <v>12.2</v>
      </c>
      <c r="W162" s="2">
        <v>1</v>
      </c>
      <c r="Y162" s="21">
        <f t="shared" si="15"/>
        <v>302</v>
      </c>
      <c r="AB162">
        <f>ABS(100*ABS(Y162-Y156)/AVERAGE(Y162,Y156))</f>
        <v>0.66006600660066006</v>
      </c>
      <c r="AC162" t="str">
        <f>IF(Y162&gt;10, (IF((AND(AB162&gt;=0,AB162&lt;=20)=TRUE),"PASS","FAIL")),(IF((AND(AB162&gt;=0,AB162&lt;=100)=TRUE),"PASS","FAIL")))</f>
        <v>PASS</v>
      </c>
      <c r="AF162">
        <v>1</v>
      </c>
      <c r="AH162" s="20">
        <f t="shared" si="17"/>
        <v>5.05</v>
      </c>
      <c r="AK162">
        <f>ABS(100*ABS(AH162-AH156)/AVERAGE(AH162,AH156))</f>
        <v>13.135985198889918</v>
      </c>
      <c r="AL162" t="str">
        <f>IF(AH162&gt;10, (IF((AND(AK162&gt;=0,AK162&lt;=20)=TRUE),"PASS","FAIL")),(IF((AND(AK162&gt;=0,AK162&lt;=100)=TRUE),"PASS","FAIL")))</f>
        <v>PASS</v>
      </c>
      <c r="AO162">
        <v>1</v>
      </c>
      <c r="AQ162" s="20">
        <f t="shared" si="16"/>
        <v>12.2</v>
      </c>
      <c r="AT162">
        <f>ABS(100*ABS(AQ162-AQ156)/AVERAGE(AQ162,AQ156))</f>
        <v>7.6595744680850943</v>
      </c>
      <c r="AU162" t="str">
        <f>IF(AQ162&gt;10, (IF((AND(AT162&gt;=0,AT162&lt;=20)=TRUE),"PASS","FAIL")),(IF((AND(AT162&gt;=0,AT162&lt;=100)=TRUE),"PASS","FAIL")))</f>
        <v>PASS</v>
      </c>
    </row>
    <row r="163" spans="1:49">
      <c r="A163" s="1">
        <v>44874</v>
      </c>
      <c r="B163" t="s">
        <v>151</v>
      </c>
      <c r="C163" t="s">
        <v>113</v>
      </c>
      <c r="D163">
        <v>120</v>
      </c>
      <c r="E163">
        <v>1</v>
      </c>
      <c r="F163">
        <v>1</v>
      </c>
      <c r="G163" t="s">
        <v>61</v>
      </c>
      <c r="H163" t="s">
        <v>62</v>
      </c>
      <c r="I163">
        <v>0.379</v>
      </c>
      <c r="J163">
        <v>7.2</v>
      </c>
      <c r="K163">
        <v>163</v>
      </c>
      <c r="L163" t="s">
        <v>63</v>
      </c>
      <c r="M163" t="s">
        <v>64</v>
      </c>
      <c r="N163">
        <v>6.2E-2</v>
      </c>
      <c r="O163">
        <v>0.97599999999999998</v>
      </c>
      <c r="P163">
        <v>21.5</v>
      </c>
      <c r="Q163" t="s">
        <v>97</v>
      </c>
      <c r="R163" t="s">
        <v>62</v>
      </c>
      <c r="S163">
        <v>2.4E-2</v>
      </c>
      <c r="T163">
        <v>0.375</v>
      </c>
      <c r="U163">
        <v>23.4</v>
      </c>
      <c r="W163" s="2">
        <v>1</v>
      </c>
      <c r="Y163" s="21">
        <f t="shared" si="15"/>
        <v>163</v>
      </c>
      <c r="AD163">
        <f>100*((Y163*4080)-(Y161*4000))/(1000*80)</f>
        <v>86.3</v>
      </c>
      <c r="AE163" t="str">
        <f>IF(Y161&gt;10, (IF((AND(AD163&gt;=80,AD163&lt;=120)=TRUE),"PASS","FAIL")),(IF((AND(AD163&gt;=20,AD163&lt;=180)=TRUE),"PASS","FAIL")))</f>
        <v>PASS</v>
      </c>
      <c r="AF163">
        <v>1</v>
      </c>
      <c r="AH163" s="20">
        <f t="shared" si="17"/>
        <v>21.5</v>
      </c>
      <c r="AM163">
        <f>100*((AH163*4080)-(AH161*4000))/(1000*80)</f>
        <v>93.65</v>
      </c>
      <c r="AN163" t="str">
        <f>IF(AH161&gt;10, (IF((AND(AM163&gt;=80,AM163&lt;=120)=TRUE),"PASS","FAIL")),(IF((AND(AM163&gt;=20,AM163&lt;=180)=TRUE),"PASS","FAIL")))</f>
        <v>PASS</v>
      </c>
      <c r="AO163">
        <v>1</v>
      </c>
      <c r="AQ163" s="20">
        <f t="shared" si="16"/>
        <v>23.4</v>
      </c>
      <c r="AV163">
        <f>100*((AQ163*4080)-(AQ161*4000))/(1000*80)</f>
        <v>96.84</v>
      </c>
      <c r="AW163" t="str">
        <f>IF(AQ161&gt;10, (IF((AND(AV163&gt;=80,AV163&lt;=120)=TRUE),"PASS","FAIL")),(IF((AND(AV163&gt;=20,AV163&lt;=180)=TRUE),"PASS","FAIL")))</f>
        <v>PASS</v>
      </c>
    </row>
    <row r="164" spans="1:49">
      <c r="A164" s="1">
        <v>44874</v>
      </c>
      <c r="B164" t="s">
        <v>151</v>
      </c>
      <c r="C164" t="s">
        <v>66</v>
      </c>
      <c r="D164" t="s">
        <v>11</v>
      </c>
      <c r="E164">
        <v>1</v>
      </c>
      <c r="F164">
        <v>1</v>
      </c>
      <c r="G164" t="s">
        <v>61</v>
      </c>
      <c r="H164" t="s">
        <v>62</v>
      </c>
      <c r="I164">
        <v>0.24</v>
      </c>
      <c r="J164">
        <v>4.5599999999999996</v>
      </c>
      <c r="K164">
        <v>103</v>
      </c>
      <c r="L164" t="s">
        <v>63</v>
      </c>
      <c r="M164" t="s">
        <v>64</v>
      </c>
      <c r="N164">
        <v>0.27900000000000003</v>
      </c>
      <c r="O164">
        <v>4.17</v>
      </c>
      <c r="P164">
        <v>99</v>
      </c>
      <c r="Q164" t="s">
        <v>97</v>
      </c>
      <c r="R164" t="s">
        <v>62</v>
      </c>
      <c r="S164">
        <v>0.10199999999999999</v>
      </c>
      <c r="T164">
        <v>1.51</v>
      </c>
      <c r="U164">
        <v>97.8</v>
      </c>
      <c r="W164" s="2">
        <v>1</v>
      </c>
      <c r="Y164" s="21">
        <f t="shared" si="15"/>
        <v>103</v>
      </c>
      <c r="Z164">
        <f>100*(Y164-100)/100</f>
        <v>3</v>
      </c>
      <c r="AA164" t="str">
        <f>IF((ABS(Z164))&lt;=20,"PASS","FAIL")</f>
        <v>PASS</v>
      </c>
      <c r="AF164">
        <v>1</v>
      </c>
      <c r="AH164" s="20">
        <f t="shared" si="17"/>
        <v>99</v>
      </c>
      <c r="AI164">
        <f>100*(AH164-100)/100</f>
        <v>-1</v>
      </c>
      <c r="AJ164" t="str">
        <f>IF((ABS(AI164))&lt;=20,"PASS","FAIL")</f>
        <v>PASS</v>
      </c>
      <c r="AO164">
        <v>1</v>
      </c>
      <c r="AQ164" s="20">
        <f t="shared" si="16"/>
        <v>97.8</v>
      </c>
      <c r="AR164">
        <f>100*(AQ164-100)/100</f>
        <v>-2.2000000000000028</v>
      </c>
      <c r="AS164" t="str">
        <f>IF((ABS(AR164))&lt;=20,"PASS","FAIL")</f>
        <v>PASS</v>
      </c>
    </row>
    <row r="165" spans="1:49">
      <c r="A165" s="1">
        <v>44874</v>
      </c>
      <c r="B165" t="s">
        <v>151</v>
      </c>
      <c r="C165" t="s">
        <v>33</v>
      </c>
      <c r="D165" t="s">
        <v>100</v>
      </c>
      <c r="E165">
        <v>1</v>
      </c>
      <c r="F165">
        <v>1</v>
      </c>
      <c r="G165" t="s">
        <v>61</v>
      </c>
      <c r="H165" t="s">
        <v>62</v>
      </c>
      <c r="I165">
        <v>4.2300000000000003E-3</v>
      </c>
      <c r="J165">
        <v>9.4700000000000006E-2</v>
      </c>
      <c r="K165">
        <v>-0.17599999999999999</v>
      </c>
      <c r="L165" t="s">
        <v>63</v>
      </c>
      <c r="M165" t="s">
        <v>64</v>
      </c>
      <c r="N165">
        <v>5.3800000000000002E-3</v>
      </c>
      <c r="O165">
        <v>0.10199999999999999</v>
      </c>
      <c r="P165">
        <v>0.32100000000000001</v>
      </c>
      <c r="Q165" t="s">
        <v>97</v>
      </c>
      <c r="R165" t="s">
        <v>62</v>
      </c>
      <c r="S165">
        <v>3.1800000000000001E-3</v>
      </c>
      <c r="T165">
        <v>3.1199999999999999E-2</v>
      </c>
      <c r="U165">
        <v>0.83599999999999997</v>
      </c>
      <c r="W165" s="2">
        <v>1</v>
      </c>
      <c r="Y165" s="21">
        <f t="shared" si="15"/>
        <v>-0.17599999999999999</v>
      </c>
      <c r="AF165">
        <v>1</v>
      </c>
      <c r="AH165" s="20">
        <f t="shared" si="17"/>
        <v>0.32100000000000001</v>
      </c>
      <c r="AO165">
        <v>1</v>
      </c>
      <c r="AQ165" s="20">
        <f t="shared" si="16"/>
        <v>0.83599999999999997</v>
      </c>
    </row>
    <row r="166" spans="1:49">
      <c r="A166" s="1">
        <v>44874</v>
      </c>
      <c r="B166" t="s">
        <v>151</v>
      </c>
      <c r="C166" t="s">
        <v>226</v>
      </c>
      <c r="D166">
        <v>121</v>
      </c>
      <c r="E166">
        <v>1</v>
      </c>
      <c r="F166">
        <v>1</v>
      </c>
      <c r="G166" t="s">
        <v>61</v>
      </c>
      <c r="H166" t="s">
        <v>62</v>
      </c>
      <c r="I166">
        <v>0.98099999999999998</v>
      </c>
      <c r="J166">
        <v>18.600000000000001</v>
      </c>
      <c r="K166">
        <v>422</v>
      </c>
      <c r="L166" t="s">
        <v>63</v>
      </c>
      <c r="M166" t="s">
        <v>64</v>
      </c>
      <c r="N166">
        <v>2.1399999999999999E-2</v>
      </c>
      <c r="O166">
        <v>0.30099999999999999</v>
      </c>
      <c r="P166">
        <v>5.14</v>
      </c>
      <c r="Q166" t="s">
        <v>97</v>
      </c>
      <c r="R166" t="s">
        <v>62</v>
      </c>
      <c r="S166">
        <v>4.1599999999999996E-3</v>
      </c>
      <c r="T166">
        <v>7.5700000000000003E-2</v>
      </c>
      <c r="U166">
        <v>3.76</v>
      </c>
      <c r="W166" s="2">
        <v>1</v>
      </c>
      <c r="Y166" s="21">
        <f t="shared" si="15"/>
        <v>422</v>
      </c>
      <c r="AF166">
        <v>1</v>
      </c>
      <c r="AH166" s="20">
        <f t="shared" si="17"/>
        <v>5.14</v>
      </c>
      <c r="AO166">
        <v>1</v>
      </c>
      <c r="AQ166" s="20">
        <f t="shared" si="16"/>
        <v>3.76</v>
      </c>
    </row>
    <row r="167" spans="1:49">
      <c r="A167" s="1">
        <v>44874</v>
      </c>
      <c r="B167" t="s">
        <v>151</v>
      </c>
      <c r="C167" t="s">
        <v>227</v>
      </c>
      <c r="D167">
        <v>122</v>
      </c>
      <c r="E167">
        <v>1</v>
      </c>
      <c r="F167">
        <v>1</v>
      </c>
      <c r="G167" t="s">
        <v>61</v>
      </c>
      <c r="H167" t="s">
        <v>62</v>
      </c>
      <c r="I167">
        <v>2.6700000000000002E-2</v>
      </c>
      <c r="J167">
        <v>0.50600000000000001</v>
      </c>
      <c r="K167">
        <v>9.34</v>
      </c>
      <c r="L167" t="s">
        <v>63</v>
      </c>
      <c r="M167" t="s">
        <v>64</v>
      </c>
      <c r="N167">
        <v>1.17E-2</v>
      </c>
      <c r="O167">
        <v>0.20699999999999999</v>
      </c>
      <c r="P167">
        <v>2.87</v>
      </c>
      <c r="Q167" t="s">
        <v>97</v>
      </c>
      <c r="R167" t="s">
        <v>62</v>
      </c>
      <c r="S167">
        <v>3.63E-3</v>
      </c>
      <c r="T167">
        <v>7.1900000000000006E-2</v>
      </c>
      <c r="U167">
        <v>3.51</v>
      </c>
      <c r="W167" s="2">
        <v>1</v>
      </c>
      <c r="Y167" s="21">
        <f t="shared" si="15"/>
        <v>9.34</v>
      </c>
      <c r="AF167">
        <v>1</v>
      </c>
      <c r="AH167" s="20">
        <f t="shared" si="17"/>
        <v>2.87</v>
      </c>
      <c r="AO167">
        <v>1</v>
      </c>
      <c r="AQ167" s="20">
        <f t="shared" si="16"/>
        <v>3.51</v>
      </c>
    </row>
    <row r="168" spans="1:49">
      <c r="A168" s="1">
        <v>44874</v>
      </c>
      <c r="B168" t="s">
        <v>151</v>
      </c>
      <c r="C168" t="s">
        <v>228</v>
      </c>
      <c r="D168">
        <v>123</v>
      </c>
      <c r="E168">
        <v>1</v>
      </c>
      <c r="F168">
        <v>1</v>
      </c>
      <c r="G168" t="s">
        <v>61</v>
      </c>
      <c r="H168" t="s">
        <v>62</v>
      </c>
      <c r="I168">
        <v>0.51100000000000001</v>
      </c>
      <c r="J168">
        <v>9.7100000000000009</v>
      </c>
      <c r="K168">
        <v>220</v>
      </c>
      <c r="L168" t="s">
        <v>63</v>
      </c>
      <c r="M168" t="s">
        <v>64</v>
      </c>
      <c r="N168">
        <v>1.34E-2</v>
      </c>
      <c r="O168">
        <v>0.221</v>
      </c>
      <c r="P168">
        <v>3.2</v>
      </c>
      <c r="Q168" t="s">
        <v>97</v>
      </c>
      <c r="R168" t="s">
        <v>62</v>
      </c>
      <c r="S168">
        <v>1.17E-2</v>
      </c>
      <c r="T168">
        <v>0.19800000000000001</v>
      </c>
      <c r="U168">
        <v>11.8</v>
      </c>
      <c r="W168" s="2">
        <v>1</v>
      </c>
      <c r="Y168" s="21">
        <f t="shared" si="15"/>
        <v>220</v>
      </c>
      <c r="AF168">
        <v>1</v>
      </c>
      <c r="AH168" s="20">
        <f t="shared" si="17"/>
        <v>3.2</v>
      </c>
      <c r="AO168">
        <v>1</v>
      </c>
      <c r="AQ168" s="20">
        <f t="shared" si="16"/>
        <v>11.8</v>
      </c>
    </row>
    <row r="169" spans="1:49">
      <c r="A169" s="1">
        <v>44874</v>
      </c>
      <c r="B169" t="s">
        <v>151</v>
      </c>
      <c r="C169" t="s">
        <v>229</v>
      </c>
      <c r="D169">
        <v>124</v>
      </c>
      <c r="E169">
        <v>1</v>
      </c>
      <c r="F169">
        <v>1</v>
      </c>
      <c r="G169" t="s">
        <v>61</v>
      </c>
      <c r="H169" t="s">
        <v>62</v>
      </c>
      <c r="I169">
        <v>1.6299999999999999E-2</v>
      </c>
      <c r="J169">
        <v>0.38200000000000001</v>
      </c>
      <c r="K169">
        <v>6.46</v>
      </c>
      <c r="L169" t="s">
        <v>63</v>
      </c>
      <c r="M169" t="s">
        <v>64</v>
      </c>
      <c r="N169">
        <v>1.24E-2</v>
      </c>
      <c r="O169">
        <v>0.20300000000000001</v>
      </c>
      <c r="P169">
        <v>2.76</v>
      </c>
      <c r="Q169" t="s">
        <v>97</v>
      </c>
      <c r="R169" t="s">
        <v>62</v>
      </c>
      <c r="S169">
        <v>2.4299999999999999E-3</v>
      </c>
      <c r="T169">
        <v>2.29E-2</v>
      </c>
      <c r="U169">
        <v>0.28999999999999998</v>
      </c>
      <c r="W169" s="2">
        <v>1</v>
      </c>
      <c r="Y169" s="21">
        <f t="shared" si="15"/>
        <v>6.46</v>
      </c>
      <c r="AF169">
        <v>1</v>
      </c>
      <c r="AH169" s="20">
        <f t="shared" si="17"/>
        <v>2.76</v>
      </c>
      <c r="AO169">
        <v>1</v>
      </c>
      <c r="AQ169" s="20">
        <f t="shared" si="16"/>
        <v>0.28999999999999998</v>
      </c>
    </row>
    <row r="170" spans="1:49">
      <c r="A170" s="1">
        <v>44874</v>
      </c>
      <c r="B170" t="s">
        <v>151</v>
      </c>
      <c r="C170" t="s">
        <v>230</v>
      </c>
      <c r="D170">
        <v>125</v>
      </c>
      <c r="E170">
        <v>1</v>
      </c>
      <c r="F170">
        <v>1</v>
      </c>
      <c r="G170" t="s">
        <v>61</v>
      </c>
      <c r="H170" t="s">
        <v>62</v>
      </c>
      <c r="I170">
        <v>2.5099999999999998</v>
      </c>
      <c r="J170">
        <v>47.6</v>
      </c>
      <c r="K170">
        <v>1060</v>
      </c>
      <c r="L170" t="s">
        <v>63</v>
      </c>
      <c r="M170" t="s">
        <v>64</v>
      </c>
      <c r="N170">
        <v>2.07E-2</v>
      </c>
      <c r="O170">
        <v>0.34</v>
      </c>
      <c r="P170">
        <v>6.09</v>
      </c>
      <c r="Q170" t="s">
        <v>97</v>
      </c>
      <c r="R170" t="s">
        <v>62</v>
      </c>
      <c r="S170">
        <v>6.9800000000000001E-3</v>
      </c>
      <c r="T170">
        <v>0.11700000000000001</v>
      </c>
      <c r="U170">
        <v>6.49</v>
      </c>
      <c r="W170" s="2">
        <v>1</v>
      </c>
      <c r="Y170" s="21">
        <f t="shared" si="15"/>
        <v>1060</v>
      </c>
      <c r="AF170">
        <v>1</v>
      </c>
      <c r="AH170" s="20">
        <f t="shared" si="17"/>
        <v>6.09</v>
      </c>
      <c r="AO170">
        <v>1</v>
      </c>
      <c r="AQ170" s="20">
        <f t="shared" si="16"/>
        <v>6.49</v>
      </c>
    </row>
    <row r="171" spans="1:49">
      <c r="A171" s="1">
        <v>44874</v>
      </c>
      <c r="B171" t="s">
        <v>151</v>
      </c>
      <c r="C171" t="s">
        <v>231</v>
      </c>
      <c r="D171">
        <v>126</v>
      </c>
      <c r="E171">
        <v>1</v>
      </c>
      <c r="F171">
        <v>1</v>
      </c>
      <c r="G171" t="s">
        <v>61</v>
      </c>
      <c r="H171" t="s">
        <v>62</v>
      </c>
      <c r="I171">
        <v>2.8799999999999999E-2</v>
      </c>
      <c r="J171">
        <v>0.58899999999999997</v>
      </c>
      <c r="K171">
        <v>11.3</v>
      </c>
      <c r="L171" t="s">
        <v>63</v>
      </c>
      <c r="M171" t="s">
        <v>64</v>
      </c>
      <c r="N171">
        <v>8.5500000000000003E-3</v>
      </c>
      <c r="O171">
        <v>0.161</v>
      </c>
      <c r="P171">
        <v>1.75</v>
      </c>
      <c r="Q171" t="s">
        <v>97</v>
      </c>
      <c r="R171" t="s">
        <v>62</v>
      </c>
      <c r="S171">
        <v>8.6300000000000002E-2</v>
      </c>
      <c r="T171">
        <v>1.28</v>
      </c>
      <c r="U171">
        <v>82.6</v>
      </c>
      <c r="V171" s="2"/>
      <c r="W171" s="2">
        <v>1</v>
      </c>
      <c r="Y171" s="21">
        <f t="shared" ref="Y171:Y195" si="18">K171</f>
        <v>11.3</v>
      </c>
      <c r="AF171">
        <v>1</v>
      </c>
      <c r="AH171" s="20">
        <f t="shared" si="17"/>
        <v>1.75</v>
      </c>
      <c r="AO171">
        <v>1</v>
      </c>
      <c r="AQ171" s="20">
        <f t="shared" si="16"/>
        <v>82.6</v>
      </c>
    </row>
    <row r="172" spans="1:49">
      <c r="A172" s="1">
        <v>44874</v>
      </c>
      <c r="B172" t="s">
        <v>151</v>
      </c>
      <c r="C172" t="s">
        <v>232</v>
      </c>
      <c r="D172">
        <v>127</v>
      </c>
      <c r="E172">
        <v>1</v>
      </c>
      <c r="F172">
        <v>1</v>
      </c>
      <c r="G172" t="s">
        <v>61</v>
      </c>
      <c r="H172" t="s">
        <v>62</v>
      </c>
      <c r="I172">
        <v>1.49</v>
      </c>
      <c r="J172">
        <v>28.3</v>
      </c>
      <c r="K172">
        <v>637</v>
      </c>
      <c r="L172" t="s">
        <v>63</v>
      </c>
      <c r="M172" t="s">
        <v>64</v>
      </c>
      <c r="N172">
        <v>2.5100000000000001E-2</v>
      </c>
      <c r="O172">
        <v>0.33200000000000002</v>
      </c>
      <c r="P172">
        <v>5.89</v>
      </c>
      <c r="Q172" t="s">
        <v>97</v>
      </c>
      <c r="R172" t="s">
        <v>62</v>
      </c>
      <c r="S172">
        <v>2.8E-3</v>
      </c>
      <c r="T172">
        <v>5.1999999999999998E-2</v>
      </c>
      <c r="U172">
        <v>2.2000000000000002</v>
      </c>
      <c r="W172" s="2">
        <v>1</v>
      </c>
      <c r="Y172" s="21">
        <f t="shared" si="18"/>
        <v>637</v>
      </c>
      <c r="AF172">
        <v>1</v>
      </c>
      <c r="AH172" s="20">
        <f t="shared" si="17"/>
        <v>5.89</v>
      </c>
      <c r="AO172">
        <v>1</v>
      </c>
      <c r="AQ172" s="20">
        <f t="shared" si="16"/>
        <v>2.2000000000000002</v>
      </c>
    </row>
    <row r="173" spans="1:49">
      <c r="A173" s="1">
        <v>44874</v>
      </c>
      <c r="B173" t="s">
        <v>151</v>
      </c>
      <c r="C173" t="s">
        <v>233</v>
      </c>
      <c r="D173">
        <v>128</v>
      </c>
      <c r="E173">
        <v>1</v>
      </c>
      <c r="F173">
        <v>1</v>
      </c>
      <c r="G173" t="s">
        <v>61</v>
      </c>
      <c r="H173" t="s">
        <v>62</v>
      </c>
      <c r="I173">
        <v>1.55E-2</v>
      </c>
      <c r="J173">
        <v>0.317</v>
      </c>
      <c r="K173">
        <v>4.96</v>
      </c>
      <c r="L173" t="s">
        <v>63</v>
      </c>
      <c r="M173" t="s">
        <v>64</v>
      </c>
      <c r="N173">
        <v>7.8700000000000003E-3</v>
      </c>
      <c r="O173">
        <v>0.152</v>
      </c>
      <c r="P173">
        <v>1.54</v>
      </c>
      <c r="Q173" t="s">
        <v>97</v>
      </c>
      <c r="R173" t="s">
        <v>62</v>
      </c>
      <c r="S173">
        <v>2.2599999999999999E-3</v>
      </c>
      <c r="T173">
        <v>2.35E-2</v>
      </c>
      <c r="U173">
        <v>0.33</v>
      </c>
      <c r="W173" s="2">
        <v>1</v>
      </c>
      <c r="Y173" s="21">
        <f t="shared" si="18"/>
        <v>4.96</v>
      </c>
      <c r="AF173">
        <v>1</v>
      </c>
      <c r="AH173" s="20">
        <f t="shared" si="17"/>
        <v>1.54</v>
      </c>
      <c r="AO173">
        <v>1</v>
      </c>
      <c r="AQ173" s="20">
        <f t="shared" si="16"/>
        <v>0.33</v>
      </c>
    </row>
    <row r="174" spans="1:49">
      <c r="A174" s="1">
        <v>44874</v>
      </c>
      <c r="B174" t="s">
        <v>151</v>
      </c>
      <c r="C174" t="s">
        <v>234</v>
      </c>
      <c r="D174">
        <v>129</v>
      </c>
      <c r="E174">
        <v>1</v>
      </c>
      <c r="F174">
        <v>1</v>
      </c>
      <c r="G174" t="s">
        <v>61</v>
      </c>
      <c r="H174" t="s">
        <v>62</v>
      </c>
      <c r="I174">
        <v>0.47</v>
      </c>
      <c r="J174">
        <v>9.01</v>
      </c>
      <c r="K174">
        <v>205</v>
      </c>
      <c r="L174" t="s">
        <v>63</v>
      </c>
      <c r="M174" t="s">
        <v>64</v>
      </c>
      <c r="N174">
        <v>9.9100000000000004E-3</v>
      </c>
      <c r="O174">
        <v>0.20300000000000001</v>
      </c>
      <c r="P174">
        <v>2.76</v>
      </c>
      <c r="Q174" t="s">
        <v>97</v>
      </c>
      <c r="R174" t="s">
        <v>62</v>
      </c>
      <c r="S174">
        <v>1.32E-2</v>
      </c>
      <c r="T174">
        <v>0.22700000000000001</v>
      </c>
      <c r="U174">
        <v>13.7</v>
      </c>
      <c r="W174" s="2">
        <v>1</v>
      </c>
      <c r="Y174" s="21">
        <f t="shared" si="18"/>
        <v>205</v>
      </c>
      <c r="AF174">
        <v>1</v>
      </c>
      <c r="AH174" s="20">
        <f t="shared" si="17"/>
        <v>2.76</v>
      </c>
      <c r="AO174">
        <v>1</v>
      </c>
      <c r="AQ174" s="20">
        <f t="shared" si="16"/>
        <v>13.7</v>
      </c>
    </row>
    <row r="175" spans="1:49">
      <c r="A175" s="1">
        <v>44874</v>
      </c>
      <c r="B175" t="s">
        <v>151</v>
      </c>
      <c r="C175" t="s">
        <v>235</v>
      </c>
      <c r="D175">
        <v>130</v>
      </c>
      <c r="E175">
        <v>1</v>
      </c>
      <c r="F175">
        <v>1</v>
      </c>
      <c r="G175" t="s">
        <v>61</v>
      </c>
      <c r="H175" t="s">
        <v>62</v>
      </c>
      <c r="I175">
        <v>2.5</v>
      </c>
      <c r="J175">
        <v>47.3</v>
      </c>
      <c r="K175">
        <v>1050</v>
      </c>
      <c r="L175" t="s">
        <v>63</v>
      </c>
      <c r="M175" t="s">
        <v>64</v>
      </c>
      <c r="N175">
        <v>1.9400000000000001E-2</v>
      </c>
      <c r="O175">
        <v>0.26100000000000001</v>
      </c>
      <c r="P175">
        <v>4.16</v>
      </c>
      <c r="Q175" t="s">
        <v>97</v>
      </c>
      <c r="R175" t="s">
        <v>62</v>
      </c>
      <c r="S175">
        <v>2.1199999999999999E-3</v>
      </c>
      <c r="T175">
        <v>9.3699999999999999E-3</v>
      </c>
      <c r="U175">
        <v>-0.60199999999999998</v>
      </c>
      <c r="W175" s="2">
        <v>1</v>
      </c>
      <c r="Y175" s="21">
        <f t="shared" si="18"/>
        <v>1050</v>
      </c>
      <c r="AF175">
        <v>1</v>
      </c>
      <c r="AH175" s="20">
        <f t="shared" si="17"/>
        <v>4.16</v>
      </c>
      <c r="AO175">
        <v>1</v>
      </c>
      <c r="AQ175" s="20">
        <f t="shared" si="16"/>
        <v>-0.60199999999999998</v>
      </c>
    </row>
    <row r="176" spans="1:49">
      <c r="A176" s="1">
        <v>44874</v>
      </c>
      <c r="B176" t="s">
        <v>151</v>
      </c>
      <c r="C176" t="s">
        <v>112</v>
      </c>
      <c r="D176">
        <v>134</v>
      </c>
      <c r="E176">
        <v>1</v>
      </c>
      <c r="F176">
        <v>1</v>
      </c>
      <c r="G176" t="s">
        <v>61</v>
      </c>
      <c r="H176" t="s">
        <v>62</v>
      </c>
      <c r="I176">
        <v>2.5</v>
      </c>
      <c r="J176">
        <v>47.4</v>
      </c>
      <c r="K176">
        <v>1050</v>
      </c>
      <c r="L176" t="s">
        <v>63</v>
      </c>
      <c r="M176" t="s">
        <v>64</v>
      </c>
      <c r="N176">
        <v>1.7100000000000001E-2</v>
      </c>
      <c r="O176">
        <v>0.28299999999999997</v>
      </c>
      <c r="P176">
        <v>4.71</v>
      </c>
      <c r="Q176" t="s">
        <v>97</v>
      </c>
      <c r="R176" t="s">
        <v>62</v>
      </c>
      <c r="S176">
        <v>6.2500000000000003E-3</v>
      </c>
      <c r="T176">
        <v>9.6199999999999994E-2</v>
      </c>
      <c r="U176">
        <v>5.1100000000000003</v>
      </c>
      <c r="W176" s="2">
        <v>1</v>
      </c>
      <c r="Y176" s="21">
        <f t="shared" si="18"/>
        <v>1050</v>
      </c>
      <c r="AB176">
        <f>ABS(100*ABS(Y176-Y170)/AVERAGE(Y176,Y170))</f>
        <v>0.94786729857819907</v>
      </c>
      <c r="AC176" t="str">
        <f>IF(Y176&gt;10, (IF((AND(AB176&gt;=0,AB176&lt;=20)=TRUE),"PASS","FAIL")),(IF((AND(AB176&gt;=0,AB176&lt;=100)=TRUE),"PASS","FAIL")))</f>
        <v>PASS</v>
      </c>
      <c r="AF176">
        <v>1</v>
      </c>
      <c r="AH176" s="20">
        <f t="shared" si="17"/>
        <v>4.71</v>
      </c>
      <c r="AK176">
        <f>ABS(100*ABS(AH176-AH170)/AVERAGE(AH176,AH170))</f>
        <v>25.555555555555554</v>
      </c>
      <c r="AL176" t="str">
        <f>IF(AH176&gt;10, (IF((AND(AK176&gt;=0,AK176&lt;=20)=TRUE),"PASS","FAIL")),(IF((AND(AK176&gt;=0,AK176&lt;=100)=TRUE),"PASS","FAIL")))</f>
        <v>PASS</v>
      </c>
      <c r="AO176">
        <v>1</v>
      </c>
      <c r="AQ176" s="20">
        <f t="shared" si="16"/>
        <v>5.1100000000000003</v>
      </c>
      <c r="AT176">
        <f>ABS(100*ABS(AQ176-AQ170)/AVERAGE(AQ176,AQ170))</f>
        <v>23.793103448275858</v>
      </c>
      <c r="AU176" t="str">
        <f>IF(AQ176&gt;10, (IF((AND(AT176&gt;=0,AT176&lt;=20)=TRUE),"PASS","FAIL")),(IF((AND(AT176&gt;=0,AT176&lt;=100)=TRUE),"PASS","FAIL")))</f>
        <v>PASS</v>
      </c>
    </row>
    <row r="177" spans="1:49">
      <c r="A177" s="1">
        <v>44874</v>
      </c>
      <c r="B177" t="s">
        <v>151</v>
      </c>
      <c r="C177" t="s">
        <v>113</v>
      </c>
      <c r="D177">
        <v>135</v>
      </c>
      <c r="E177">
        <v>1</v>
      </c>
      <c r="F177">
        <v>1</v>
      </c>
      <c r="G177" t="s">
        <v>61</v>
      </c>
      <c r="H177" t="s">
        <v>62</v>
      </c>
      <c r="I177">
        <v>2.48</v>
      </c>
      <c r="J177">
        <v>47</v>
      </c>
      <c r="K177">
        <v>1040</v>
      </c>
      <c r="L177" t="s">
        <v>63</v>
      </c>
      <c r="M177" t="s">
        <v>64</v>
      </c>
      <c r="N177">
        <v>2.8899999999999999E-2</v>
      </c>
      <c r="O177">
        <v>0.45900000000000002</v>
      </c>
      <c r="P177">
        <v>8.9600000000000009</v>
      </c>
      <c r="Q177" t="s">
        <v>97</v>
      </c>
      <c r="R177" t="s">
        <v>62</v>
      </c>
      <c r="S177">
        <v>2.12E-2</v>
      </c>
      <c r="T177">
        <v>0.34300000000000003</v>
      </c>
      <c r="U177">
        <v>21.4</v>
      </c>
      <c r="W177" s="2">
        <v>1</v>
      </c>
      <c r="Y177" s="21">
        <f t="shared" si="18"/>
        <v>1040</v>
      </c>
      <c r="AD177">
        <f>100*((Y177*4080)-(Y175*4000))/(1000*80)</f>
        <v>54</v>
      </c>
      <c r="AE177" t="str">
        <f>IF(Y175&gt;10, (IF((AND(AD177&gt;=80,AD177&lt;=120)=TRUE),"PASS","FAIL")),(IF((AND(AD177&gt;=20,AD177&lt;=180)=TRUE),"PASS","FAIL")))</f>
        <v>FAIL</v>
      </c>
      <c r="AF177">
        <v>1</v>
      </c>
      <c r="AH177" s="20">
        <f t="shared" si="17"/>
        <v>8.9600000000000009</v>
      </c>
      <c r="AM177">
        <f>100*((AH177*4080)-(AH175*4000))/(1000*80)</f>
        <v>24.896000000000004</v>
      </c>
      <c r="AN177" t="str">
        <f>IF(AH175&gt;10, (IF((AND(AM177&gt;=80,AM177&lt;=120)=TRUE),"PASS","FAIL")),(IF((AND(AM177&gt;=20,AM177&lt;=180)=TRUE),"PASS","FAIL")))</f>
        <v>PASS</v>
      </c>
      <c r="AO177">
        <v>1</v>
      </c>
      <c r="AQ177" s="20">
        <f t="shared" si="16"/>
        <v>21.4</v>
      </c>
      <c r="AV177">
        <f>100*((AQ177*4080)-(AQ175*4000))/(1000*80)</f>
        <v>112.15</v>
      </c>
      <c r="AW177" t="str">
        <f>IF(AQ175&gt;10, (IF((AND(AV177&gt;=80,AV177&lt;=120)=TRUE),"PASS","FAIL")),(IF((AND(AV177&gt;=20,AV177&lt;=180)=TRUE),"PASS","FAIL")))</f>
        <v>PASS</v>
      </c>
    </row>
    <row r="178" spans="1:49">
      <c r="A178" s="1">
        <v>44874</v>
      </c>
      <c r="B178" t="s">
        <v>151</v>
      </c>
      <c r="C178" t="s">
        <v>66</v>
      </c>
      <c r="D178" t="s">
        <v>11</v>
      </c>
      <c r="E178">
        <v>1</v>
      </c>
      <c r="F178">
        <v>1</v>
      </c>
      <c r="G178" t="s">
        <v>61</v>
      </c>
      <c r="H178" t="s">
        <v>62</v>
      </c>
      <c r="I178">
        <v>0.24099999999999999</v>
      </c>
      <c r="J178">
        <v>4.5999999999999996</v>
      </c>
      <c r="K178">
        <v>104</v>
      </c>
      <c r="L178" t="s">
        <v>63</v>
      </c>
      <c r="M178" t="s">
        <v>64</v>
      </c>
      <c r="N178">
        <v>0.27700000000000002</v>
      </c>
      <c r="O178">
        <v>4.1100000000000003</v>
      </c>
      <c r="P178">
        <v>97.5</v>
      </c>
      <c r="Q178" t="s">
        <v>97</v>
      </c>
      <c r="R178" t="s">
        <v>62</v>
      </c>
      <c r="S178">
        <v>0.1</v>
      </c>
      <c r="T178">
        <v>1.5</v>
      </c>
      <c r="U178">
        <v>97.2</v>
      </c>
      <c r="W178" s="2">
        <v>1</v>
      </c>
      <c r="Y178" s="21">
        <f t="shared" si="18"/>
        <v>104</v>
      </c>
      <c r="Z178">
        <f>100*(Y178-100)/100</f>
        <v>4</v>
      </c>
      <c r="AA178" t="str">
        <f>IF((ABS(Z178))&lt;=20,"PASS","FAIL")</f>
        <v>PASS</v>
      </c>
      <c r="AF178">
        <v>1</v>
      </c>
      <c r="AH178" s="20">
        <f t="shared" si="17"/>
        <v>97.5</v>
      </c>
      <c r="AI178">
        <f>100*(AH178-100)/100</f>
        <v>-2.5</v>
      </c>
      <c r="AJ178" t="str">
        <f>IF((ABS(AI178))&lt;=20,"PASS","FAIL")</f>
        <v>PASS</v>
      </c>
      <c r="AO178">
        <v>1</v>
      </c>
      <c r="AQ178" s="20">
        <f t="shared" si="16"/>
        <v>97.2</v>
      </c>
      <c r="AR178">
        <f>100*(AQ178-100)/100</f>
        <v>-2.7999999999999972</v>
      </c>
      <c r="AS178" t="str">
        <f>IF((ABS(AR178))&lt;=20,"PASS","FAIL")</f>
        <v>PASS</v>
      </c>
    </row>
    <row r="179" spans="1:49">
      <c r="A179" s="1">
        <v>44874</v>
      </c>
      <c r="B179" t="s">
        <v>151</v>
      </c>
      <c r="C179" t="s">
        <v>33</v>
      </c>
      <c r="D179" t="s">
        <v>100</v>
      </c>
      <c r="E179">
        <v>1</v>
      </c>
      <c r="F179">
        <v>1</v>
      </c>
      <c r="G179" t="s">
        <v>61</v>
      </c>
      <c r="H179" t="s">
        <v>62</v>
      </c>
      <c r="I179">
        <v>-5.1700000000000001E-3</v>
      </c>
      <c r="J179">
        <v>-5.8400000000000001E-2</v>
      </c>
      <c r="K179">
        <v>-3.72</v>
      </c>
      <c r="L179" t="s">
        <v>63</v>
      </c>
      <c r="M179" t="s">
        <v>64</v>
      </c>
      <c r="N179">
        <v>5.7099999999999998E-3</v>
      </c>
      <c r="O179">
        <v>0.123</v>
      </c>
      <c r="P179">
        <v>0.81599999999999995</v>
      </c>
      <c r="Q179" t="s">
        <v>97</v>
      </c>
      <c r="R179" t="s">
        <v>62</v>
      </c>
      <c r="S179">
        <v>-3.0699999999999998E-3</v>
      </c>
      <c r="T179">
        <v>-1.23E-2</v>
      </c>
      <c r="U179">
        <v>-2.0299999999999998</v>
      </c>
      <c r="W179" s="2">
        <v>1</v>
      </c>
      <c r="Y179" s="21">
        <f t="shared" si="18"/>
        <v>-3.72</v>
      </c>
      <c r="AF179">
        <v>1</v>
      </c>
      <c r="AH179" s="20">
        <f t="shared" si="17"/>
        <v>0.81599999999999995</v>
      </c>
      <c r="AO179">
        <v>1</v>
      </c>
      <c r="AQ179" s="20">
        <f t="shared" si="16"/>
        <v>-2.0299999999999998</v>
      </c>
    </row>
    <row r="180" spans="1:49">
      <c r="A180" s="1">
        <v>44874</v>
      </c>
      <c r="B180" t="s">
        <v>151</v>
      </c>
      <c r="C180" t="s">
        <v>236</v>
      </c>
      <c r="D180">
        <v>136</v>
      </c>
      <c r="E180">
        <v>1</v>
      </c>
      <c r="F180">
        <v>1</v>
      </c>
      <c r="G180" t="s">
        <v>61</v>
      </c>
      <c r="H180" t="s">
        <v>62</v>
      </c>
      <c r="I180">
        <v>3.59</v>
      </c>
      <c r="J180">
        <v>68.099999999999994</v>
      </c>
      <c r="K180">
        <v>1480</v>
      </c>
      <c r="L180" t="s">
        <v>63</v>
      </c>
      <c r="M180" t="s">
        <v>64</v>
      </c>
      <c r="N180">
        <v>1.54E-2</v>
      </c>
      <c r="O180">
        <v>0.25700000000000001</v>
      </c>
      <c r="P180">
        <v>4.08</v>
      </c>
      <c r="Q180" t="s">
        <v>97</v>
      </c>
      <c r="R180" t="s">
        <v>62</v>
      </c>
      <c r="S180">
        <v>2.5699999999999998E-3</v>
      </c>
      <c r="T180">
        <v>3.8699999999999998E-2</v>
      </c>
      <c r="U180">
        <v>1.33</v>
      </c>
      <c r="W180" s="2">
        <v>1</v>
      </c>
      <c r="Y180" s="21">
        <f t="shared" si="18"/>
        <v>1480</v>
      </c>
      <c r="AF180">
        <v>1</v>
      </c>
      <c r="AH180" s="20">
        <f t="shared" si="17"/>
        <v>4.08</v>
      </c>
      <c r="AO180">
        <v>1</v>
      </c>
      <c r="AQ180" s="20">
        <f t="shared" si="16"/>
        <v>1.33</v>
      </c>
    </row>
    <row r="181" spans="1:49">
      <c r="A181" s="1">
        <v>44874</v>
      </c>
      <c r="B181" t="s">
        <v>151</v>
      </c>
      <c r="C181" t="s">
        <v>237</v>
      </c>
      <c r="D181">
        <v>137</v>
      </c>
      <c r="E181">
        <v>1</v>
      </c>
      <c r="F181">
        <v>1</v>
      </c>
      <c r="G181" t="s">
        <v>61</v>
      </c>
      <c r="H181" t="s">
        <v>62</v>
      </c>
      <c r="I181">
        <v>0.32600000000000001</v>
      </c>
      <c r="J181">
        <v>6.21</v>
      </c>
      <c r="K181">
        <v>141</v>
      </c>
      <c r="L181" t="s">
        <v>63</v>
      </c>
      <c r="M181" t="s">
        <v>64</v>
      </c>
      <c r="N181">
        <v>1.2500000000000001E-2</v>
      </c>
      <c r="O181">
        <v>0.20499999999999999</v>
      </c>
      <c r="P181">
        <v>2.81</v>
      </c>
      <c r="Q181" t="s">
        <v>97</v>
      </c>
      <c r="R181" t="s">
        <v>62</v>
      </c>
      <c r="S181">
        <v>6.3499999999999997E-3</v>
      </c>
      <c r="T181">
        <v>8.8900000000000007E-2</v>
      </c>
      <c r="U181">
        <v>4.63</v>
      </c>
      <c r="W181" s="2">
        <v>1</v>
      </c>
      <c r="Y181" s="21">
        <f t="shared" si="18"/>
        <v>141</v>
      </c>
      <c r="AF181">
        <v>1</v>
      </c>
      <c r="AH181" s="20">
        <f t="shared" si="17"/>
        <v>2.81</v>
      </c>
      <c r="AO181">
        <v>1</v>
      </c>
      <c r="AQ181" s="20">
        <f t="shared" si="16"/>
        <v>4.63</v>
      </c>
    </row>
    <row r="182" spans="1:49">
      <c r="A182" s="1">
        <v>44874</v>
      </c>
      <c r="B182" t="s">
        <v>151</v>
      </c>
      <c r="C182" t="s">
        <v>117</v>
      </c>
      <c r="D182" t="s">
        <v>148</v>
      </c>
      <c r="E182">
        <v>1</v>
      </c>
      <c r="F182">
        <v>1</v>
      </c>
      <c r="G182" t="s">
        <v>61</v>
      </c>
      <c r="H182" t="s">
        <v>62</v>
      </c>
      <c r="I182">
        <v>4.91</v>
      </c>
      <c r="J182">
        <v>93.6</v>
      </c>
      <c r="K182">
        <v>2000</v>
      </c>
      <c r="L182" t="s">
        <v>63</v>
      </c>
      <c r="M182" t="s">
        <v>64</v>
      </c>
      <c r="N182">
        <v>5.64</v>
      </c>
      <c r="O182">
        <v>82.4</v>
      </c>
      <c r="P182">
        <v>2050</v>
      </c>
      <c r="Q182" t="s">
        <v>97</v>
      </c>
      <c r="R182" t="s">
        <v>62</v>
      </c>
      <c r="S182">
        <v>2.11</v>
      </c>
      <c r="T182">
        <v>32.299999999999997</v>
      </c>
      <c r="U182">
        <v>2050</v>
      </c>
      <c r="W182" s="2">
        <v>1</v>
      </c>
      <c r="Y182" s="21">
        <f t="shared" si="18"/>
        <v>2000</v>
      </c>
      <c r="AF182">
        <v>1</v>
      </c>
      <c r="AH182" s="20">
        <f t="shared" si="17"/>
        <v>2050</v>
      </c>
      <c r="AO182">
        <v>1</v>
      </c>
      <c r="AQ182" s="20">
        <f t="shared" si="16"/>
        <v>2050</v>
      </c>
    </row>
    <row r="183" spans="1:49">
      <c r="A183" s="1">
        <v>44874</v>
      </c>
      <c r="B183" t="s">
        <v>151</v>
      </c>
      <c r="C183" t="s">
        <v>65</v>
      </c>
      <c r="D183" t="s">
        <v>58</v>
      </c>
      <c r="E183">
        <v>1</v>
      </c>
      <c r="F183">
        <v>1</v>
      </c>
      <c r="G183" t="s">
        <v>61</v>
      </c>
      <c r="H183" t="s">
        <v>62</v>
      </c>
      <c r="I183">
        <v>2.42</v>
      </c>
      <c r="J183">
        <v>45.9</v>
      </c>
      <c r="K183">
        <v>1020</v>
      </c>
      <c r="L183" t="s">
        <v>63</v>
      </c>
      <c r="M183" t="s">
        <v>64</v>
      </c>
      <c r="N183">
        <v>2.79</v>
      </c>
      <c r="O183">
        <v>41</v>
      </c>
      <c r="P183">
        <v>1010</v>
      </c>
      <c r="Q183" t="s">
        <v>97</v>
      </c>
      <c r="R183" t="s">
        <v>62</v>
      </c>
      <c r="S183">
        <v>1.04</v>
      </c>
      <c r="T183">
        <v>15.7</v>
      </c>
      <c r="U183">
        <v>1010</v>
      </c>
      <c r="W183" s="2">
        <v>1</v>
      </c>
      <c r="Y183" s="21">
        <f t="shared" si="18"/>
        <v>1020</v>
      </c>
      <c r="AF183">
        <v>1</v>
      </c>
      <c r="AH183" s="20">
        <f t="shared" si="17"/>
        <v>1010</v>
      </c>
      <c r="AO183">
        <v>1</v>
      </c>
      <c r="AQ183" s="20">
        <f t="shared" si="16"/>
        <v>1010</v>
      </c>
    </row>
    <row r="184" spans="1:49">
      <c r="A184" s="1">
        <v>44874</v>
      </c>
      <c r="B184" t="s">
        <v>151</v>
      </c>
      <c r="C184" t="s">
        <v>70</v>
      </c>
      <c r="D184" t="s">
        <v>58</v>
      </c>
      <c r="E184">
        <v>2</v>
      </c>
      <c r="F184">
        <v>1</v>
      </c>
      <c r="G184" t="s">
        <v>61</v>
      </c>
      <c r="H184" t="s">
        <v>62</v>
      </c>
      <c r="I184">
        <v>1.18</v>
      </c>
      <c r="J184">
        <v>22.5</v>
      </c>
      <c r="K184">
        <v>509</v>
      </c>
      <c r="L184" t="s">
        <v>63</v>
      </c>
      <c r="M184" t="s">
        <v>64</v>
      </c>
      <c r="N184">
        <v>1.4</v>
      </c>
      <c r="O184">
        <v>20.8</v>
      </c>
      <c r="P184">
        <v>505</v>
      </c>
      <c r="Q184" t="s">
        <v>97</v>
      </c>
      <c r="R184" t="s">
        <v>62</v>
      </c>
      <c r="S184">
        <v>0.50700000000000001</v>
      </c>
      <c r="T184">
        <v>7.45</v>
      </c>
      <c r="U184">
        <v>485</v>
      </c>
      <c r="W184" s="2">
        <v>1</v>
      </c>
      <c r="Y184" s="21">
        <f t="shared" si="18"/>
        <v>509</v>
      </c>
      <c r="AF184">
        <v>1</v>
      </c>
      <c r="AH184" s="20">
        <f t="shared" si="17"/>
        <v>505</v>
      </c>
      <c r="AO184">
        <v>1</v>
      </c>
      <c r="AQ184" s="20">
        <f t="shared" si="16"/>
        <v>485</v>
      </c>
    </row>
    <row r="185" spans="1:49">
      <c r="A185" s="1">
        <v>44874</v>
      </c>
      <c r="B185" t="s">
        <v>151</v>
      </c>
      <c r="C185" t="s">
        <v>71</v>
      </c>
      <c r="D185" t="s">
        <v>58</v>
      </c>
      <c r="E185">
        <v>4</v>
      </c>
      <c r="F185">
        <v>1</v>
      </c>
      <c r="G185" t="s">
        <v>61</v>
      </c>
      <c r="H185" t="s">
        <v>62</v>
      </c>
      <c r="I185">
        <v>0.57299999999999995</v>
      </c>
      <c r="J185">
        <v>11</v>
      </c>
      <c r="K185">
        <v>249</v>
      </c>
      <c r="L185" t="s">
        <v>63</v>
      </c>
      <c r="M185" t="s">
        <v>64</v>
      </c>
      <c r="N185">
        <v>0.71199999999999997</v>
      </c>
      <c r="O185">
        <v>10.6</v>
      </c>
      <c r="P185">
        <v>255</v>
      </c>
      <c r="Q185" t="s">
        <v>97</v>
      </c>
      <c r="R185" t="s">
        <v>62</v>
      </c>
      <c r="S185">
        <v>0.26300000000000001</v>
      </c>
      <c r="T185">
        <v>3.91</v>
      </c>
      <c r="U185">
        <v>255</v>
      </c>
      <c r="W185" s="2">
        <v>1</v>
      </c>
      <c r="Y185" s="21">
        <f t="shared" si="18"/>
        <v>249</v>
      </c>
      <c r="AF185">
        <v>1</v>
      </c>
      <c r="AH185" s="20">
        <f t="shared" si="17"/>
        <v>255</v>
      </c>
      <c r="AO185">
        <v>1</v>
      </c>
      <c r="AQ185" s="20">
        <f t="shared" si="16"/>
        <v>255</v>
      </c>
    </row>
    <row r="186" spans="1:49">
      <c r="A186" s="1">
        <v>44874</v>
      </c>
      <c r="B186" t="s">
        <v>151</v>
      </c>
      <c r="C186" t="s">
        <v>66</v>
      </c>
      <c r="D186" t="s">
        <v>58</v>
      </c>
      <c r="E186">
        <v>10</v>
      </c>
      <c r="F186">
        <v>1</v>
      </c>
      <c r="G186" t="s">
        <v>61</v>
      </c>
      <c r="H186" t="s">
        <v>62</v>
      </c>
      <c r="I186">
        <v>0.215</v>
      </c>
      <c r="J186">
        <v>4.1500000000000004</v>
      </c>
      <c r="K186">
        <v>93.2</v>
      </c>
      <c r="L186" t="s">
        <v>63</v>
      </c>
      <c r="M186" t="s">
        <v>64</v>
      </c>
      <c r="N186">
        <v>0.28399999999999997</v>
      </c>
      <c r="O186">
        <v>4.24</v>
      </c>
      <c r="P186">
        <v>101</v>
      </c>
      <c r="Q186" t="s">
        <v>97</v>
      </c>
      <c r="R186" t="s">
        <v>62</v>
      </c>
      <c r="S186">
        <v>0.106</v>
      </c>
      <c r="T186">
        <v>1.58</v>
      </c>
      <c r="U186">
        <v>102</v>
      </c>
      <c r="W186" s="2">
        <v>1</v>
      </c>
      <c r="Y186" s="21">
        <f t="shared" si="18"/>
        <v>93.2</v>
      </c>
      <c r="AF186">
        <v>1</v>
      </c>
      <c r="AH186" s="20">
        <f t="shared" si="17"/>
        <v>101</v>
      </c>
      <c r="AO186">
        <v>1</v>
      </c>
      <c r="AQ186" s="20">
        <f t="shared" si="16"/>
        <v>102</v>
      </c>
    </row>
    <row r="187" spans="1:49">
      <c r="A187" s="1">
        <v>44874</v>
      </c>
      <c r="B187" t="s">
        <v>151</v>
      </c>
      <c r="C187" t="s">
        <v>72</v>
      </c>
      <c r="D187" t="s">
        <v>58</v>
      </c>
      <c r="E187">
        <v>20</v>
      </c>
      <c r="F187">
        <v>1</v>
      </c>
      <c r="G187" t="s">
        <v>61</v>
      </c>
      <c r="H187" t="s">
        <v>62</v>
      </c>
      <c r="I187">
        <v>0.108</v>
      </c>
      <c r="J187">
        <v>2.0699999999999998</v>
      </c>
      <c r="K187">
        <v>45.5</v>
      </c>
      <c r="L187" t="s">
        <v>63</v>
      </c>
      <c r="M187" t="s">
        <v>64</v>
      </c>
      <c r="N187">
        <v>0.14499999999999999</v>
      </c>
      <c r="O187">
        <v>2.1800000000000002</v>
      </c>
      <c r="P187">
        <v>50.8</v>
      </c>
      <c r="Q187" t="s">
        <v>97</v>
      </c>
      <c r="R187" t="s">
        <v>62</v>
      </c>
      <c r="S187">
        <v>5.33E-2</v>
      </c>
      <c r="T187">
        <v>0.79400000000000004</v>
      </c>
      <c r="U187">
        <v>51</v>
      </c>
      <c r="W187" s="2">
        <v>1</v>
      </c>
      <c r="Y187" s="21">
        <f t="shared" si="18"/>
        <v>45.5</v>
      </c>
      <c r="AF187">
        <v>1</v>
      </c>
      <c r="AH187" s="20">
        <f t="shared" si="17"/>
        <v>50.8</v>
      </c>
      <c r="AO187">
        <v>1</v>
      </c>
      <c r="AQ187" s="20">
        <f t="shared" si="16"/>
        <v>51</v>
      </c>
    </row>
    <row r="188" spans="1:49">
      <c r="A188" s="1">
        <v>44874</v>
      </c>
      <c r="B188" t="s">
        <v>151</v>
      </c>
      <c r="C188" t="s">
        <v>67</v>
      </c>
      <c r="D188" t="s">
        <v>58</v>
      </c>
      <c r="E188">
        <v>40</v>
      </c>
      <c r="F188">
        <v>1</v>
      </c>
      <c r="G188" t="s">
        <v>61</v>
      </c>
      <c r="H188" t="s">
        <v>62</v>
      </c>
      <c r="I188">
        <v>5.3100000000000001E-2</v>
      </c>
      <c r="J188">
        <v>1.01</v>
      </c>
      <c r="K188">
        <v>20.9</v>
      </c>
      <c r="L188" t="s">
        <v>63</v>
      </c>
      <c r="M188" t="s">
        <v>64</v>
      </c>
      <c r="N188">
        <v>7.4700000000000003E-2</v>
      </c>
      <c r="O188">
        <v>1.17</v>
      </c>
      <c r="P188">
        <v>26.3</v>
      </c>
      <c r="Q188" t="s">
        <v>97</v>
      </c>
      <c r="R188" t="s">
        <v>62</v>
      </c>
      <c r="S188">
        <v>2.5999999999999999E-2</v>
      </c>
      <c r="T188">
        <v>0.40300000000000002</v>
      </c>
      <c r="U188">
        <v>25.3</v>
      </c>
      <c r="W188" s="2">
        <v>1</v>
      </c>
      <c r="Y188" s="21">
        <f t="shared" si="18"/>
        <v>20.9</v>
      </c>
      <c r="AF188">
        <v>1</v>
      </c>
      <c r="AH188" s="20">
        <f t="shared" si="17"/>
        <v>26.3</v>
      </c>
      <c r="AO188">
        <v>1</v>
      </c>
      <c r="AQ188" s="20">
        <f t="shared" si="16"/>
        <v>25.3</v>
      </c>
    </row>
    <row r="189" spans="1:49">
      <c r="A189" s="1">
        <v>44874</v>
      </c>
      <c r="B189" t="s">
        <v>151</v>
      </c>
      <c r="C189" t="s">
        <v>73</v>
      </c>
      <c r="D189" t="s">
        <v>58</v>
      </c>
      <c r="E189">
        <v>100</v>
      </c>
      <c r="F189">
        <v>1</v>
      </c>
      <c r="G189" t="s">
        <v>61</v>
      </c>
      <c r="H189" t="s">
        <v>62</v>
      </c>
      <c r="I189">
        <v>2.2800000000000001E-2</v>
      </c>
      <c r="J189">
        <v>0.41299999999999998</v>
      </c>
      <c r="K189">
        <v>7.19</v>
      </c>
      <c r="L189" t="s">
        <v>63</v>
      </c>
      <c r="M189" t="s">
        <v>64</v>
      </c>
      <c r="N189">
        <v>3.5700000000000003E-2</v>
      </c>
      <c r="O189">
        <v>0.57599999999999996</v>
      </c>
      <c r="P189">
        <v>11.8</v>
      </c>
      <c r="Q189" t="s">
        <v>97</v>
      </c>
      <c r="R189" t="s">
        <v>62</v>
      </c>
      <c r="S189">
        <v>1.2800000000000001E-2</v>
      </c>
      <c r="T189">
        <v>0.21099999999999999</v>
      </c>
      <c r="U189">
        <v>12.7</v>
      </c>
      <c r="W189" s="2">
        <v>1</v>
      </c>
      <c r="Y189" s="21">
        <f t="shared" si="18"/>
        <v>7.19</v>
      </c>
      <c r="AF189">
        <v>1</v>
      </c>
      <c r="AH189" s="20">
        <f t="shared" si="17"/>
        <v>11.8</v>
      </c>
      <c r="AO189">
        <v>1</v>
      </c>
      <c r="AQ189" s="20">
        <f t="shared" si="16"/>
        <v>12.7</v>
      </c>
    </row>
    <row r="190" spans="1:49">
      <c r="A190" s="1">
        <v>44874</v>
      </c>
      <c r="B190" t="s">
        <v>151</v>
      </c>
      <c r="C190" t="s">
        <v>68</v>
      </c>
      <c r="D190" t="s">
        <v>58</v>
      </c>
      <c r="E190">
        <v>200</v>
      </c>
      <c r="F190">
        <v>1</v>
      </c>
      <c r="G190" t="s">
        <v>61</v>
      </c>
      <c r="H190" t="s">
        <v>62</v>
      </c>
      <c r="I190">
        <v>1.1599999999999999E-2</v>
      </c>
      <c r="J190">
        <v>0.25800000000000001</v>
      </c>
      <c r="K190">
        <v>3.6</v>
      </c>
      <c r="L190" t="s">
        <v>63</v>
      </c>
      <c r="M190" t="s">
        <v>64</v>
      </c>
      <c r="N190">
        <v>2.1000000000000001E-2</v>
      </c>
      <c r="O190">
        <v>0.376</v>
      </c>
      <c r="P190">
        <v>6.95</v>
      </c>
      <c r="Q190" t="s">
        <v>97</v>
      </c>
      <c r="R190" t="s">
        <v>62</v>
      </c>
      <c r="S190">
        <v>5.3099999999999996E-3</v>
      </c>
      <c r="T190">
        <v>7.8899999999999998E-2</v>
      </c>
      <c r="U190">
        <v>3.98</v>
      </c>
      <c r="W190" s="2">
        <v>1</v>
      </c>
      <c r="Y190" s="21">
        <f t="shared" si="18"/>
        <v>3.6</v>
      </c>
      <c r="AF190">
        <v>1</v>
      </c>
      <c r="AH190" s="20">
        <f t="shared" si="17"/>
        <v>6.95</v>
      </c>
      <c r="AO190">
        <v>1</v>
      </c>
      <c r="AQ190" s="20">
        <f t="shared" si="16"/>
        <v>3.98</v>
      </c>
    </row>
    <row r="191" spans="1:49">
      <c r="A191" s="1">
        <v>44874</v>
      </c>
      <c r="B191" t="s">
        <v>151</v>
      </c>
      <c r="C191" t="s">
        <v>120</v>
      </c>
      <c r="D191" t="s">
        <v>58</v>
      </c>
      <c r="E191">
        <v>400</v>
      </c>
      <c r="F191">
        <v>1</v>
      </c>
      <c r="G191" t="s">
        <v>61</v>
      </c>
      <c r="H191" t="s">
        <v>62</v>
      </c>
      <c r="I191">
        <v>8.2400000000000008E-3</v>
      </c>
      <c r="J191">
        <v>0.18</v>
      </c>
      <c r="K191">
        <v>1.79</v>
      </c>
      <c r="L191" t="s">
        <v>63</v>
      </c>
      <c r="M191" t="s">
        <v>64</v>
      </c>
      <c r="N191">
        <v>1.3100000000000001E-2</v>
      </c>
      <c r="O191">
        <v>0.22900000000000001</v>
      </c>
      <c r="P191">
        <v>3.4</v>
      </c>
      <c r="Q191" t="s">
        <v>97</v>
      </c>
      <c r="R191" t="s">
        <v>62</v>
      </c>
      <c r="S191">
        <v>2.6199999999999999E-3</v>
      </c>
      <c r="T191">
        <v>3.5999999999999997E-2</v>
      </c>
      <c r="U191">
        <v>1.1499999999999999</v>
      </c>
      <c r="W191" s="2">
        <v>1</v>
      </c>
      <c r="Y191" s="21">
        <f t="shared" si="18"/>
        <v>1.79</v>
      </c>
      <c r="AF191">
        <v>1</v>
      </c>
      <c r="AH191" s="20">
        <f t="shared" si="17"/>
        <v>3.4</v>
      </c>
      <c r="AO191">
        <v>1</v>
      </c>
      <c r="AQ191" s="20">
        <f t="shared" si="16"/>
        <v>1.1499999999999999</v>
      </c>
    </row>
    <row r="192" spans="1:49">
      <c r="A192" s="1">
        <v>44874</v>
      </c>
      <c r="B192" t="s">
        <v>151</v>
      </c>
      <c r="C192" t="s">
        <v>74</v>
      </c>
      <c r="D192" t="s">
        <v>100</v>
      </c>
      <c r="E192">
        <v>1</v>
      </c>
      <c r="F192">
        <v>1</v>
      </c>
      <c r="G192" t="s">
        <v>61</v>
      </c>
      <c r="H192" t="s">
        <v>62</v>
      </c>
      <c r="I192">
        <v>4.0800000000000003E-3</v>
      </c>
      <c r="J192">
        <v>0.115</v>
      </c>
      <c r="K192">
        <v>0.28799999999999998</v>
      </c>
      <c r="L192" t="s">
        <v>63</v>
      </c>
      <c r="M192" t="s">
        <v>64</v>
      </c>
      <c r="N192">
        <v>-4.5399999999999998E-3</v>
      </c>
      <c r="O192">
        <v>-3.1E-2</v>
      </c>
      <c r="P192">
        <v>-2.9</v>
      </c>
      <c r="Q192" t="s">
        <v>97</v>
      </c>
      <c r="R192" t="s">
        <v>62</v>
      </c>
      <c r="S192">
        <v>-1.89E-3</v>
      </c>
      <c r="T192">
        <v>-1.2500000000000001E-2</v>
      </c>
      <c r="U192">
        <v>-2.04</v>
      </c>
      <c r="W192" s="2">
        <v>1</v>
      </c>
      <c r="Y192" s="21">
        <f t="shared" si="18"/>
        <v>0.28799999999999998</v>
      </c>
      <c r="AF192">
        <v>1</v>
      </c>
      <c r="AH192" s="20">
        <f t="shared" si="17"/>
        <v>-2.9</v>
      </c>
      <c r="AO192">
        <v>1</v>
      </c>
      <c r="AQ192" s="20">
        <f t="shared" si="16"/>
        <v>-2.04</v>
      </c>
    </row>
    <row r="193" spans="1:43">
      <c r="A193" s="1">
        <v>44874</v>
      </c>
      <c r="B193" t="s">
        <v>151</v>
      </c>
      <c r="C193" t="s">
        <v>98</v>
      </c>
      <c r="D193" t="s">
        <v>58</v>
      </c>
      <c r="E193">
        <v>1</v>
      </c>
      <c r="F193">
        <v>1</v>
      </c>
      <c r="G193" t="s">
        <v>61</v>
      </c>
      <c r="H193" t="s">
        <v>62</v>
      </c>
      <c r="I193">
        <v>2.41</v>
      </c>
      <c r="J193">
        <v>45.8</v>
      </c>
      <c r="K193">
        <v>1020</v>
      </c>
      <c r="L193" t="s">
        <v>63</v>
      </c>
      <c r="M193" t="s">
        <v>64</v>
      </c>
      <c r="N193">
        <v>2.78</v>
      </c>
      <c r="O193">
        <v>40.9</v>
      </c>
      <c r="P193">
        <v>1000</v>
      </c>
      <c r="Q193" t="s">
        <v>97</v>
      </c>
      <c r="R193" t="s">
        <v>62</v>
      </c>
      <c r="S193">
        <v>1.03</v>
      </c>
      <c r="T193">
        <v>15.7</v>
      </c>
      <c r="U193">
        <v>1010</v>
      </c>
      <c r="W193" s="2">
        <v>1</v>
      </c>
      <c r="Y193" s="21">
        <f t="shared" si="18"/>
        <v>1020</v>
      </c>
      <c r="AF193">
        <v>1</v>
      </c>
      <c r="AH193" s="20">
        <f t="shared" si="17"/>
        <v>1000</v>
      </c>
      <c r="AO193">
        <v>1</v>
      </c>
      <c r="AQ193" s="20">
        <f t="shared" si="16"/>
        <v>1010</v>
      </c>
    </row>
    <row r="194" spans="1:43">
      <c r="A194" s="1">
        <v>44874</v>
      </c>
      <c r="B194" t="s">
        <v>151</v>
      </c>
      <c r="C194" t="s">
        <v>99</v>
      </c>
      <c r="D194" t="s">
        <v>115</v>
      </c>
      <c r="E194">
        <v>1</v>
      </c>
      <c r="F194">
        <v>1</v>
      </c>
      <c r="G194" t="s">
        <v>61</v>
      </c>
      <c r="H194" t="s">
        <v>62</v>
      </c>
      <c r="I194">
        <v>5.0499999999999998E-3</v>
      </c>
      <c r="J194">
        <v>4.58E-2</v>
      </c>
      <c r="K194">
        <v>-1.31</v>
      </c>
      <c r="L194" t="s">
        <v>63</v>
      </c>
      <c r="M194" t="s">
        <v>64</v>
      </c>
      <c r="N194">
        <v>-1.17E-2</v>
      </c>
      <c r="O194">
        <v>-0.112</v>
      </c>
      <c r="P194">
        <v>-4.8600000000000003</v>
      </c>
      <c r="Q194" t="s">
        <v>97</v>
      </c>
      <c r="R194" t="s">
        <v>62</v>
      </c>
      <c r="S194">
        <v>1.32</v>
      </c>
      <c r="T194">
        <v>19.399999999999999</v>
      </c>
      <c r="U194">
        <v>1250</v>
      </c>
      <c r="W194" s="2">
        <v>1</v>
      </c>
      <c r="Y194" s="21">
        <f t="shared" si="18"/>
        <v>-1.31</v>
      </c>
      <c r="AF194">
        <v>1</v>
      </c>
      <c r="AH194" s="20">
        <f t="shared" si="17"/>
        <v>-4.8600000000000003</v>
      </c>
      <c r="AO194">
        <v>1</v>
      </c>
      <c r="AQ194" s="20">
        <f t="shared" ref="AQ194:AQ195" si="19">U194</f>
        <v>1250</v>
      </c>
    </row>
    <row r="195" spans="1:43">
      <c r="A195" s="1">
        <v>44874</v>
      </c>
      <c r="B195" t="s">
        <v>151</v>
      </c>
      <c r="C195" t="s">
        <v>179</v>
      </c>
      <c r="D195">
        <v>47</v>
      </c>
      <c r="E195">
        <v>10</v>
      </c>
      <c r="F195">
        <v>1</v>
      </c>
      <c r="G195" t="s">
        <v>61</v>
      </c>
      <c r="H195" t="s">
        <v>62</v>
      </c>
      <c r="I195">
        <v>0.73299999999999998</v>
      </c>
      <c r="J195">
        <v>13.9</v>
      </c>
      <c r="K195">
        <v>316</v>
      </c>
      <c r="L195" t="s">
        <v>63</v>
      </c>
      <c r="M195" t="s">
        <v>64</v>
      </c>
      <c r="N195">
        <v>1.0500000000000001E-2</v>
      </c>
      <c r="O195">
        <v>0.16900000000000001</v>
      </c>
      <c r="P195">
        <v>1.94</v>
      </c>
      <c r="Q195" t="s">
        <v>97</v>
      </c>
      <c r="R195" t="s">
        <v>62</v>
      </c>
      <c r="S195">
        <v>2.0300000000000001E-3</v>
      </c>
      <c r="T195">
        <v>2.87E-2</v>
      </c>
      <c r="U195">
        <v>0.67100000000000004</v>
      </c>
      <c r="W195" s="2">
        <v>1</v>
      </c>
      <c r="Y195" s="21">
        <f t="shared" si="18"/>
        <v>316</v>
      </c>
      <c r="AF195">
        <v>1</v>
      </c>
      <c r="AH195" s="20">
        <f t="shared" si="17"/>
        <v>1.94</v>
      </c>
      <c r="AO195">
        <v>1</v>
      </c>
      <c r="AQ195" s="20">
        <f t="shared" si="19"/>
        <v>0.67100000000000004</v>
      </c>
    </row>
    <row r="196" spans="1:43">
      <c r="A196" s="1"/>
      <c r="W196" s="2"/>
      <c r="Y196" s="21"/>
      <c r="AH196" s="20"/>
      <c r="AQ196" s="20"/>
    </row>
    <row r="197" spans="1:43">
      <c r="A197" s="1"/>
      <c r="W197" s="2"/>
      <c r="Y197" s="21"/>
      <c r="AH197" s="20"/>
      <c r="AQ197" s="20"/>
    </row>
    <row r="198" spans="1:43">
      <c r="A198" s="1"/>
      <c r="V198" s="2"/>
      <c r="W198" s="2"/>
      <c r="Y198" s="21"/>
      <c r="AH198" s="20"/>
      <c r="AQ198" s="20"/>
    </row>
    <row r="199" spans="1:43">
      <c r="A199" s="1"/>
      <c r="W199" s="2"/>
      <c r="Y199" s="21"/>
      <c r="AH199" s="20"/>
      <c r="AQ199" s="20"/>
    </row>
    <row r="200" spans="1:43">
      <c r="A200" s="1"/>
      <c r="W200" s="2"/>
      <c r="Y200" s="21"/>
      <c r="AH200" s="20"/>
      <c r="AQ200" s="20"/>
    </row>
    <row r="201" spans="1:43">
      <c r="A201" s="1"/>
      <c r="W201" s="2"/>
      <c r="Y201" s="21"/>
      <c r="AH201" s="20"/>
      <c r="AQ201" s="20"/>
    </row>
    <row r="202" spans="1:43">
      <c r="A202" s="1"/>
      <c r="W202" s="2"/>
      <c r="Y202" s="21"/>
      <c r="AH202" s="20"/>
      <c r="AQ202" s="20"/>
    </row>
    <row r="203" spans="1:43">
      <c r="A203" s="1"/>
      <c r="W203" s="2"/>
      <c r="Y203" s="21"/>
      <c r="AH203" s="20"/>
      <c r="AQ203" s="20"/>
    </row>
    <row r="204" spans="1:43">
      <c r="A204" s="1"/>
      <c r="W204" s="2"/>
      <c r="Y204" s="21"/>
      <c r="AH204" s="20"/>
      <c r="AQ204" s="20"/>
    </row>
    <row r="205" spans="1:43">
      <c r="A205" s="1"/>
      <c r="W205" s="2"/>
      <c r="Y205" s="21"/>
      <c r="AH205" s="20"/>
      <c r="AQ205" s="20"/>
    </row>
    <row r="206" spans="1:43">
      <c r="A206" s="1"/>
      <c r="W206" s="2"/>
      <c r="Y206" s="21"/>
      <c r="AH206" s="20"/>
      <c r="AQ206" s="20"/>
    </row>
    <row r="207" spans="1:43">
      <c r="A207" s="1"/>
      <c r="W207" s="2"/>
      <c r="Y207" s="21"/>
      <c r="AH207" s="20"/>
      <c r="AQ207" s="20"/>
    </row>
    <row r="208" spans="1:43">
      <c r="A208" s="1"/>
      <c r="W208" s="2"/>
      <c r="Y208" s="21"/>
      <c r="AH208" s="20"/>
      <c r="AQ208" s="20"/>
    </row>
    <row r="209" spans="1:43">
      <c r="A209" s="1"/>
      <c r="V209" s="2"/>
      <c r="W209" s="2"/>
      <c r="Y209" s="21"/>
      <c r="AH209" s="20"/>
      <c r="AQ209" s="20"/>
    </row>
    <row r="210" spans="1:43">
      <c r="V210" s="2"/>
      <c r="W210" s="2"/>
      <c r="Y210" s="21"/>
      <c r="AH210" s="20"/>
      <c r="AQ210" s="20"/>
    </row>
    <row r="211" spans="1:43">
      <c r="W211" s="2"/>
      <c r="Y211" s="21"/>
      <c r="AH211" s="20"/>
      <c r="AQ211" s="20"/>
    </row>
    <row r="212" spans="1:43">
      <c r="V212" s="2"/>
      <c r="W212" s="2"/>
      <c r="Y212" s="21"/>
      <c r="AH212" s="20"/>
      <c r="AQ212" s="20"/>
    </row>
    <row r="213" spans="1:43">
      <c r="W213" s="2"/>
      <c r="Y213" s="21"/>
      <c r="AH213" s="20"/>
      <c r="AQ213" s="20"/>
    </row>
    <row r="214" spans="1:43">
      <c r="W214" s="2"/>
      <c r="Y214" s="21"/>
      <c r="AH214" s="20"/>
      <c r="AQ214" s="20"/>
    </row>
    <row r="215" spans="1:43">
      <c r="V215" s="2"/>
      <c r="W215" s="2"/>
      <c r="Y215" s="21"/>
      <c r="AH215" s="20"/>
      <c r="AQ215" s="20"/>
    </row>
    <row r="216" spans="1:43">
      <c r="V216" s="2"/>
      <c r="W216" s="2"/>
      <c r="Y216" s="21"/>
      <c r="AH216" s="20"/>
      <c r="AQ216" s="20"/>
    </row>
    <row r="217" spans="1:43">
      <c r="W217" s="2"/>
      <c r="Y217" s="21"/>
      <c r="AH217" s="20"/>
      <c r="AQ217" s="20"/>
    </row>
    <row r="218" spans="1:43">
      <c r="W218" s="2"/>
      <c r="Y218" s="21"/>
      <c r="AH218" s="20"/>
      <c r="AQ218" s="20"/>
    </row>
    <row r="219" spans="1:43">
      <c r="W219" s="2"/>
      <c r="Y219" s="21"/>
      <c r="AH219" s="20"/>
      <c r="AQ219" s="20"/>
    </row>
    <row r="220" spans="1:43">
      <c r="W220" s="2"/>
      <c r="Y220" s="21"/>
      <c r="AH220" s="20"/>
      <c r="AQ220" s="20"/>
    </row>
    <row r="221" spans="1:43">
      <c r="W221" s="2"/>
      <c r="Y221" s="21"/>
      <c r="AH221" s="20"/>
      <c r="AQ221" s="20"/>
    </row>
    <row r="222" spans="1:43">
      <c r="W222" s="2"/>
      <c r="Y222" s="21"/>
      <c r="AH222" s="20"/>
      <c r="AQ222" s="20"/>
    </row>
    <row r="223" spans="1:43">
      <c r="W223" s="2"/>
      <c r="Y223" s="21"/>
      <c r="AF223" s="2"/>
      <c r="AH223" s="20"/>
      <c r="AQ223" s="20"/>
    </row>
    <row r="224" spans="1:43">
      <c r="W224" s="2"/>
      <c r="Y224" s="21"/>
      <c r="AF224" s="2"/>
      <c r="AH224" s="20"/>
      <c r="AO224" s="2"/>
      <c r="AQ224" s="20"/>
    </row>
    <row r="225" spans="23:43">
      <c r="W225" s="2"/>
      <c r="Y225" s="21"/>
      <c r="AF225" s="2"/>
      <c r="AH225" s="20"/>
      <c r="AO225" s="2"/>
      <c r="AQ225" s="20"/>
    </row>
    <row r="226" spans="23:43">
      <c r="W226" s="2"/>
      <c r="Y226" s="21"/>
      <c r="AF226" s="2"/>
      <c r="AH226" s="20"/>
      <c r="AO226" s="2"/>
      <c r="AQ226" s="20"/>
    </row>
    <row r="227" spans="23:43">
      <c r="W227" s="2"/>
      <c r="Y227" s="21"/>
      <c r="AF227" s="2"/>
      <c r="AG227" s="2"/>
      <c r="AH227" s="20"/>
      <c r="AO227" s="2"/>
      <c r="AP227" s="2"/>
      <c r="AQ227" s="20"/>
    </row>
    <row r="228" spans="23:43">
      <c r="W228" s="2"/>
      <c r="Y228" s="21"/>
      <c r="AF228" s="2"/>
      <c r="AG228" s="2"/>
      <c r="AH228" s="20"/>
      <c r="AO228" s="2"/>
      <c r="AP228" s="2"/>
      <c r="AQ228" s="20"/>
    </row>
    <row r="229" spans="23:43">
      <c r="W229" s="2"/>
      <c r="Y229" s="21"/>
      <c r="AF229" s="2"/>
      <c r="AG229" s="2"/>
      <c r="AH229" s="20"/>
      <c r="AO229" s="2"/>
      <c r="AP229" s="2"/>
      <c r="AQ229" s="20"/>
    </row>
    <row r="230" spans="23:43">
      <c r="W230" s="2"/>
      <c r="Y230" s="21"/>
      <c r="AF230" s="2"/>
      <c r="AG230" s="2"/>
      <c r="AH230" s="20"/>
      <c r="AO230" s="2"/>
      <c r="AP230" s="2"/>
      <c r="AQ230" s="20"/>
    </row>
    <row r="231" spans="23:43">
      <c r="W231" s="2"/>
      <c r="Y231" s="21"/>
      <c r="AF231" s="2"/>
      <c r="AG231" s="2"/>
      <c r="AH231" s="20"/>
      <c r="AO231" s="2"/>
      <c r="AP231" s="2"/>
      <c r="AQ231" s="20"/>
    </row>
    <row r="232" spans="23:43">
      <c r="W232" s="2"/>
      <c r="Y232" s="21"/>
      <c r="AF232" s="2"/>
      <c r="AG232" s="2"/>
      <c r="AH232" s="20"/>
      <c r="AO232" s="2"/>
      <c r="AP232" s="2"/>
      <c r="AQ232" s="20"/>
    </row>
    <row r="233" spans="23:43">
      <c r="W233" s="2"/>
      <c r="Y233" s="21"/>
      <c r="AF233" s="2"/>
      <c r="AG233" s="2"/>
      <c r="AH233" s="20"/>
      <c r="AO233" s="2"/>
      <c r="AP233" s="2"/>
      <c r="AQ233" s="20"/>
    </row>
    <row r="234" spans="23:43">
      <c r="W234" s="2"/>
      <c r="Y234" s="21"/>
      <c r="AF234" s="2"/>
      <c r="AG234" s="2"/>
      <c r="AH234" s="20"/>
      <c r="AO234" s="2"/>
      <c r="AP234" s="2"/>
      <c r="AQ234" s="20"/>
    </row>
    <row r="235" spans="23:43">
      <c r="W235" s="2"/>
      <c r="Y235" s="21"/>
      <c r="AF235" s="2"/>
      <c r="AG235" s="2"/>
      <c r="AH235" s="20"/>
      <c r="AO235" s="2"/>
      <c r="AP235" s="2"/>
      <c r="AQ235" s="20"/>
    </row>
    <row r="236" spans="23:43">
      <c r="W236" s="2"/>
      <c r="Y236" s="21"/>
      <c r="AF236" s="2"/>
      <c r="AG236" s="2"/>
      <c r="AH236" s="20"/>
      <c r="AO236" s="2"/>
      <c r="AP236" s="2"/>
      <c r="AQ236" s="20"/>
    </row>
    <row r="237" spans="23:43">
      <c r="W237" s="2"/>
      <c r="Y237" s="21"/>
      <c r="AF237" s="2"/>
      <c r="AG237" s="2"/>
      <c r="AH237" s="20"/>
      <c r="AO237" s="2"/>
      <c r="AP237" s="2"/>
      <c r="AQ237" s="20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workbookViewId="0">
      <selection activeCell="D33" sqref="D33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54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>
      <c r="A2" s="1">
        <v>44874</v>
      </c>
      <c r="B2" t="s">
        <v>150</v>
      </c>
      <c r="C2" t="s">
        <v>68</v>
      </c>
      <c r="D2" t="s">
        <v>57</v>
      </c>
      <c r="E2">
        <v>1</v>
      </c>
      <c r="F2">
        <v>1</v>
      </c>
      <c r="G2" t="s">
        <v>61</v>
      </c>
      <c r="H2" t="s">
        <v>62</v>
      </c>
      <c r="I2">
        <v>1.6299999999999999E-2</v>
      </c>
      <c r="J2">
        <v>0.315</v>
      </c>
      <c r="K2">
        <v>4.91</v>
      </c>
      <c r="L2" t="s">
        <v>63</v>
      </c>
      <c r="M2" t="s">
        <v>64</v>
      </c>
      <c r="N2">
        <v>1.6799999999999999E-2</v>
      </c>
      <c r="O2">
        <v>0.28199999999999997</v>
      </c>
      <c r="P2">
        <v>4.6900000000000004</v>
      </c>
      <c r="Q2" t="s">
        <v>97</v>
      </c>
      <c r="R2" t="s">
        <v>62</v>
      </c>
      <c r="S2">
        <v>6.7400000000000003E-3</v>
      </c>
      <c r="T2">
        <v>0.107</v>
      </c>
      <c r="U2">
        <v>5.82</v>
      </c>
      <c r="W2" s="2">
        <v>1</v>
      </c>
      <c r="X2"/>
      <c r="Y2" s="21">
        <v>4.91</v>
      </c>
      <c r="AF2">
        <v>1</v>
      </c>
      <c r="AG2"/>
      <c r="AH2" s="20">
        <v>4.6900000000000004</v>
      </c>
      <c r="AO2">
        <v>1</v>
      </c>
      <c r="AP2"/>
      <c r="AQ2" s="20">
        <v>5.82</v>
      </c>
      <c r="AX2"/>
      <c r="AY2"/>
      <c r="AZ2"/>
      <c r="BA2"/>
      <c r="BB2"/>
    </row>
    <row r="3" spans="1:54" s="2" customFormat="1">
      <c r="A3" s="1">
        <v>44874</v>
      </c>
      <c r="B3" t="s">
        <v>150</v>
      </c>
      <c r="C3" t="s">
        <v>68</v>
      </c>
      <c r="D3" t="s">
        <v>57</v>
      </c>
      <c r="E3">
        <v>1</v>
      </c>
      <c r="F3">
        <v>1</v>
      </c>
      <c r="G3" t="s">
        <v>61</v>
      </c>
      <c r="H3" t="s">
        <v>62</v>
      </c>
      <c r="I3">
        <v>1.55E-2</v>
      </c>
      <c r="J3">
        <v>0.29699999999999999</v>
      </c>
      <c r="K3">
        <v>4.49</v>
      </c>
      <c r="L3" t="s">
        <v>63</v>
      </c>
      <c r="M3" t="s">
        <v>64</v>
      </c>
      <c r="N3">
        <v>1.7999999999999999E-2</v>
      </c>
      <c r="O3">
        <v>0.28699999999999998</v>
      </c>
      <c r="P3">
        <v>4.79</v>
      </c>
      <c r="Q3" t="s">
        <v>97</v>
      </c>
      <c r="R3" t="s">
        <v>62</v>
      </c>
      <c r="S3">
        <v>4.47E-3</v>
      </c>
      <c r="T3">
        <v>9.1999999999999998E-2</v>
      </c>
      <c r="U3">
        <v>4.83</v>
      </c>
      <c r="W3" s="2">
        <v>1</v>
      </c>
      <c r="X3"/>
      <c r="Y3" s="21">
        <v>4.49</v>
      </c>
      <c r="AF3">
        <v>1</v>
      </c>
      <c r="AG3"/>
      <c r="AH3" s="20">
        <v>4.79</v>
      </c>
      <c r="AO3">
        <v>1</v>
      </c>
      <c r="AP3"/>
      <c r="AQ3" s="20">
        <v>4.83</v>
      </c>
      <c r="AX3"/>
      <c r="AY3"/>
      <c r="AZ3"/>
      <c r="BA3"/>
      <c r="BB3"/>
    </row>
    <row r="4" spans="1:54">
      <c r="A4" s="1">
        <v>44874</v>
      </c>
      <c r="B4" t="s">
        <v>150</v>
      </c>
      <c r="C4" t="s">
        <v>68</v>
      </c>
      <c r="D4" t="s">
        <v>57</v>
      </c>
      <c r="E4">
        <v>1</v>
      </c>
      <c r="F4">
        <v>1</v>
      </c>
      <c r="G4" t="s">
        <v>61</v>
      </c>
      <c r="H4" t="s">
        <v>62</v>
      </c>
      <c r="I4">
        <v>1.7000000000000001E-2</v>
      </c>
      <c r="J4">
        <v>0.33400000000000002</v>
      </c>
      <c r="K4">
        <v>5.36</v>
      </c>
      <c r="L4" t="s">
        <v>63</v>
      </c>
      <c r="M4" t="s">
        <v>64</v>
      </c>
      <c r="N4">
        <v>1.77E-2</v>
      </c>
      <c r="O4">
        <v>0.29099999999999998</v>
      </c>
      <c r="P4">
        <v>4.8899999999999997</v>
      </c>
      <c r="Q4" t="s">
        <v>97</v>
      </c>
      <c r="R4" t="s">
        <v>62</v>
      </c>
      <c r="S4">
        <v>6.8300000000000001E-3</v>
      </c>
      <c r="T4">
        <v>0.115</v>
      </c>
      <c r="U4">
        <v>6.33</v>
      </c>
      <c r="W4" s="2">
        <v>1</v>
      </c>
      <c r="Y4" s="21">
        <v>5.36</v>
      </c>
      <c r="AF4">
        <v>1</v>
      </c>
      <c r="AH4" s="20">
        <v>4.8899999999999997</v>
      </c>
      <c r="AO4">
        <v>1</v>
      </c>
      <c r="AQ4" s="20">
        <v>6.33</v>
      </c>
    </row>
    <row r="5" spans="1:54">
      <c r="A5" s="1">
        <v>44874</v>
      </c>
      <c r="B5" t="s">
        <v>150</v>
      </c>
      <c r="C5" t="s">
        <v>68</v>
      </c>
      <c r="D5" t="s">
        <v>57</v>
      </c>
      <c r="E5">
        <v>1</v>
      </c>
      <c r="F5">
        <v>1</v>
      </c>
      <c r="G5" t="s">
        <v>61</v>
      </c>
      <c r="H5" t="s">
        <v>62</v>
      </c>
      <c r="I5">
        <v>1.55E-2</v>
      </c>
      <c r="J5">
        <v>0.33300000000000002</v>
      </c>
      <c r="K5">
        <v>5.33</v>
      </c>
      <c r="L5" t="s">
        <v>63</v>
      </c>
      <c r="M5" t="s">
        <v>64</v>
      </c>
      <c r="N5">
        <v>1.84E-2</v>
      </c>
      <c r="O5">
        <v>0.28999999999999998</v>
      </c>
      <c r="P5">
        <v>4.87</v>
      </c>
      <c r="Q5" t="s">
        <v>97</v>
      </c>
      <c r="R5" t="s">
        <v>62</v>
      </c>
      <c r="S5">
        <v>5.3699999999999998E-3</v>
      </c>
      <c r="T5">
        <v>0.106</v>
      </c>
      <c r="U5">
        <v>5.76</v>
      </c>
      <c r="W5" s="2">
        <v>1</v>
      </c>
      <c r="Y5" s="21">
        <v>5.33</v>
      </c>
      <c r="AF5">
        <v>1</v>
      </c>
      <c r="AH5" s="20">
        <v>4.87</v>
      </c>
      <c r="AO5">
        <v>1</v>
      </c>
      <c r="AQ5" s="20">
        <v>5.76</v>
      </c>
    </row>
    <row r="6" spans="1:54">
      <c r="A6" s="1">
        <v>44874</v>
      </c>
      <c r="B6" t="s">
        <v>150</v>
      </c>
      <c r="C6" t="s">
        <v>68</v>
      </c>
      <c r="D6" t="s">
        <v>57</v>
      </c>
      <c r="E6">
        <v>1</v>
      </c>
      <c r="F6">
        <v>1</v>
      </c>
      <c r="G6" t="s">
        <v>61</v>
      </c>
      <c r="H6" t="s">
        <v>62</v>
      </c>
      <c r="I6">
        <v>1.6199999999999999E-2</v>
      </c>
      <c r="J6">
        <v>0.35199999999999998</v>
      </c>
      <c r="K6">
        <v>5.77</v>
      </c>
      <c r="L6" t="s">
        <v>63</v>
      </c>
      <c r="M6" t="s">
        <v>64</v>
      </c>
      <c r="N6">
        <v>1.7899999999999999E-2</v>
      </c>
      <c r="O6">
        <v>0.28999999999999998</v>
      </c>
      <c r="P6">
        <v>4.87</v>
      </c>
      <c r="Q6" t="s">
        <v>97</v>
      </c>
      <c r="R6" t="s">
        <v>62</v>
      </c>
      <c r="S6">
        <v>5.94E-3</v>
      </c>
      <c r="T6">
        <v>0.113</v>
      </c>
      <c r="U6">
        <v>6.21</v>
      </c>
      <c r="W6" s="2">
        <v>1</v>
      </c>
      <c r="Y6" s="21">
        <v>5.77</v>
      </c>
      <c r="AF6">
        <v>1</v>
      </c>
      <c r="AH6" s="20">
        <v>4.87</v>
      </c>
      <c r="AO6">
        <v>1</v>
      </c>
      <c r="AQ6" s="20">
        <v>6.21</v>
      </c>
    </row>
    <row r="7" spans="1:54">
      <c r="A7" s="1">
        <v>44874</v>
      </c>
      <c r="B7" t="s">
        <v>150</v>
      </c>
      <c r="C7" t="s">
        <v>68</v>
      </c>
      <c r="D7" t="s">
        <v>57</v>
      </c>
      <c r="E7">
        <v>1</v>
      </c>
      <c r="F7">
        <v>1</v>
      </c>
      <c r="G7" t="s">
        <v>61</v>
      </c>
      <c r="H7" t="s">
        <v>62</v>
      </c>
      <c r="I7">
        <v>1.61E-2</v>
      </c>
      <c r="J7">
        <v>0.35599999999999998</v>
      </c>
      <c r="K7">
        <v>5.87</v>
      </c>
      <c r="L7" t="s">
        <v>63</v>
      </c>
      <c r="M7" t="s">
        <v>64</v>
      </c>
      <c r="N7">
        <v>1.8200000000000001E-2</v>
      </c>
      <c r="O7">
        <v>0.29799999999999999</v>
      </c>
      <c r="P7">
        <v>5.0599999999999996</v>
      </c>
      <c r="Q7" t="s">
        <v>97</v>
      </c>
      <c r="R7" t="s">
        <v>62</v>
      </c>
      <c r="S7">
        <v>6.1599999999999997E-3</v>
      </c>
      <c r="T7">
        <v>9.7500000000000003E-2</v>
      </c>
      <c r="U7">
        <v>5.19</v>
      </c>
      <c r="W7" s="2">
        <v>1</v>
      </c>
      <c r="Y7" s="21">
        <v>5.87</v>
      </c>
      <c r="Z7" s="2"/>
      <c r="AA7" s="2"/>
      <c r="AB7" s="2"/>
      <c r="AC7" s="2"/>
      <c r="AD7" s="2"/>
      <c r="AE7" s="2"/>
      <c r="AF7">
        <v>1</v>
      </c>
      <c r="AH7" s="20">
        <v>5.0599999999999996</v>
      </c>
      <c r="AI7" s="2"/>
      <c r="AJ7" s="2"/>
      <c r="AK7" s="2"/>
      <c r="AL7" s="2"/>
      <c r="AM7" s="2"/>
      <c r="AN7" s="2"/>
      <c r="AO7">
        <v>1</v>
      </c>
      <c r="AQ7" s="20">
        <v>5.19</v>
      </c>
      <c r="AR7" s="2"/>
      <c r="AS7" s="2"/>
      <c r="AT7" s="2"/>
      <c r="AU7" s="2"/>
      <c r="AV7" s="2"/>
      <c r="AW7" s="2"/>
    </row>
    <row r="8" spans="1:54">
      <c r="A8" s="1">
        <v>44874</v>
      </c>
      <c r="B8" t="s">
        <v>150</v>
      </c>
      <c r="C8" t="s">
        <v>68</v>
      </c>
      <c r="D8" t="s">
        <v>57</v>
      </c>
      <c r="E8">
        <v>1</v>
      </c>
      <c r="F8">
        <v>1</v>
      </c>
      <c r="G8" t="s">
        <v>61</v>
      </c>
      <c r="H8" t="s">
        <v>62</v>
      </c>
      <c r="I8">
        <v>1.38E-2</v>
      </c>
      <c r="J8">
        <v>0.309</v>
      </c>
      <c r="K8">
        <v>4.7699999999999996</v>
      </c>
      <c r="L8" t="s">
        <v>63</v>
      </c>
      <c r="M8" t="s">
        <v>64</v>
      </c>
      <c r="N8">
        <v>1.6899999999999998E-2</v>
      </c>
      <c r="O8">
        <v>0.26400000000000001</v>
      </c>
      <c r="P8">
        <v>4.25</v>
      </c>
      <c r="Q8" t="s">
        <v>97</v>
      </c>
      <c r="R8" t="s">
        <v>62</v>
      </c>
      <c r="S8">
        <v>6.2599999999999999E-3</v>
      </c>
      <c r="T8">
        <v>9.8199999999999996E-2</v>
      </c>
      <c r="U8">
        <v>5.24</v>
      </c>
      <c r="W8" s="2">
        <v>1</v>
      </c>
      <c r="Y8" s="21">
        <v>4.7699999999999996</v>
      </c>
      <c r="Z8" s="2"/>
      <c r="AA8" s="2"/>
      <c r="AB8" s="2"/>
      <c r="AC8" s="2"/>
      <c r="AD8" s="2"/>
      <c r="AE8" s="2"/>
      <c r="AF8">
        <v>1</v>
      </c>
      <c r="AH8" s="20">
        <v>4.25</v>
      </c>
      <c r="AI8" s="2"/>
      <c r="AJ8" s="2"/>
      <c r="AK8" s="2"/>
      <c r="AL8" s="2"/>
      <c r="AM8" s="2"/>
      <c r="AN8" s="2"/>
      <c r="AO8">
        <v>1</v>
      </c>
      <c r="AQ8" s="20">
        <v>5.24</v>
      </c>
      <c r="AR8" s="2"/>
      <c r="AS8" s="2"/>
      <c r="AT8" s="2"/>
      <c r="AU8" s="2"/>
      <c r="AV8" s="2"/>
      <c r="AW8" s="2"/>
    </row>
    <row r="9" spans="1:54">
      <c r="A9" s="1">
        <v>44874</v>
      </c>
      <c r="B9" t="s">
        <v>150</v>
      </c>
      <c r="C9" t="s">
        <v>68</v>
      </c>
      <c r="D9" t="s">
        <v>57</v>
      </c>
      <c r="E9">
        <v>1</v>
      </c>
      <c r="F9">
        <v>1</v>
      </c>
      <c r="G9" t="s">
        <v>61</v>
      </c>
      <c r="H9" t="s">
        <v>62</v>
      </c>
      <c r="I9">
        <v>1.7299999999999999E-2</v>
      </c>
      <c r="J9">
        <v>0.35899999999999999</v>
      </c>
      <c r="K9">
        <v>5.94</v>
      </c>
      <c r="L9" t="s">
        <v>63</v>
      </c>
      <c r="M9" t="s">
        <v>64</v>
      </c>
      <c r="N9">
        <v>1.72E-2</v>
      </c>
      <c r="O9">
        <v>0.28399999999999997</v>
      </c>
      <c r="P9">
        <v>4.7300000000000004</v>
      </c>
      <c r="Q9" t="s">
        <v>97</v>
      </c>
      <c r="R9" t="s">
        <v>62</v>
      </c>
      <c r="S9">
        <v>6.5900000000000004E-3</v>
      </c>
      <c r="T9">
        <v>9.8199999999999996E-2</v>
      </c>
      <c r="U9">
        <v>5.24</v>
      </c>
      <c r="V9" s="2"/>
      <c r="W9" s="2">
        <v>1</v>
      </c>
      <c r="Y9" s="21">
        <v>5.94</v>
      </c>
      <c r="Z9" s="2"/>
      <c r="AA9" s="2"/>
      <c r="AB9" s="2"/>
      <c r="AC9" s="2"/>
      <c r="AD9" s="2"/>
      <c r="AE9" s="2"/>
      <c r="AF9">
        <v>1</v>
      </c>
      <c r="AH9" s="20">
        <v>4.7300000000000004</v>
      </c>
      <c r="AI9" s="2"/>
      <c r="AJ9" s="2"/>
      <c r="AK9" s="2"/>
      <c r="AL9" s="2"/>
      <c r="AM9" s="2"/>
      <c r="AN9" s="2"/>
      <c r="AO9">
        <v>1</v>
      </c>
      <c r="AQ9" s="20">
        <v>5.24</v>
      </c>
      <c r="AR9" s="2"/>
      <c r="AS9" s="2"/>
      <c r="AT9" s="2"/>
      <c r="AU9" s="2"/>
      <c r="AV9" s="2"/>
      <c r="AW9" s="2"/>
    </row>
    <row r="11" spans="1:54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54">
      <c r="J12" t="s">
        <v>28</v>
      </c>
      <c r="K12" s="4">
        <f>AVERAGE(K3:K9)</f>
        <v>5.3614285714285712</v>
      </c>
      <c r="O12" t="s">
        <v>28</v>
      </c>
      <c r="P12" s="4">
        <f>AVERAGE(P3:P9)</f>
        <v>4.78</v>
      </c>
      <c r="R12" s="3"/>
      <c r="T12" t="s">
        <v>28</v>
      </c>
      <c r="U12" s="4">
        <f>AVERAGE(U3:U9)</f>
        <v>5.5428571428571436</v>
      </c>
    </row>
    <row r="13" spans="1:54">
      <c r="J13" t="s">
        <v>29</v>
      </c>
      <c r="K13" s="4">
        <f>STDEV(K3:K9)</f>
        <v>0.55834363885300875</v>
      </c>
      <c r="O13" t="s">
        <v>29</v>
      </c>
      <c r="P13" s="4">
        <f>STDEV(P3:P9)</f>
        <v>0.25501633934580209</v>
      </c>
      <c r="T13" t="s">
        <v>29</v>
      </c>
      <c r="U13" s="4">
        <f>STDEV(U3:U9)</f>
        <v>0.56685431066880798</v>
      </c>
    </row>
    <row r="14" spans="1:54">
      <c r="J14" t="s">
        <v>45</v>
      </c>
      <c r="K14" s="4">
        <f>100*K13/K12</f>
        <v>10.41408332526262</v>
      </c>
      <c r="O14" t="s">
        <v>45</v>
      </c>
      <c r="P14" s="4">
        <f>100*P13/P12</f>
        <v>5.3350698607908384</v>
      </c>
      <c r="T14" t="s">
        <v>45</v>
      </c>
      <c r="U14" s="4">
        <f>100*U13/U12</f>
        <v>10.226753027530039</v>
      </c>
    </row>
    <row r="15" spans="1:54">
      <c r="J15" t="s">
        <v>30</v>
      </c>
      <c r="K15" s="4">
        <f>TINV(0.02,6)</f>
        <v>3.1426684032909828</v>
      </c>
      <c r="O15" t="s">
        <v>30</v>
      </c>
      <c r="P15" s="4">
        <f>TINV(0.02,6)</f>
        <v>3.1426684032909828</v>
      </c>
      <c r="T15" t="s">
        <v>30</v>
      </c>
      <c r="U15" s="4">
        <f>TINV(0.02,6)</f>
        <v>3.1426684032909828</v>
      </c>
    </row>
    <row r="16" spans="1:54" s="2" customFormat="1">
      <c r="J16" t="s">
        <v>31</v>
      </c>
      <c r="K16" s="4">
        <f>K13*K15</f>
        <v>1.7546889120018623</v>
      </c>
      <c r="O16" t="s">
        <v>31</v>
      </c>
      <c r="P16" s="4">
        <f>P13*P15</f>
        <v>0.80143179198498327</v>
      </c>
      <c r="Q16"/>
      <c r="R16"/>
      <c r="T16" t="s">
        <v>31</v>
      </c>
      <c r="U16" s="4">
        <f>U13*U15</f>
        <v>1.7814351314081536</v>
      </c>
    </row>
    <row r="17" spans="10:23">
      <c r="J17" t="s">
        <v>32</v>
      </c>
      <c r="K17" s="4">
        <f>10*K13</f>
        <v>5.5834363885300871</v>
      </c>
      <c r="O17" t="s">
        <v>32</v>
      </c>
      <c r="P17" s="4">
        <f>10*P13</f>
        <v>2.5501633934580208</v>
      </c>
      <c r="T17" t="s">
        <v>32</v>
      </c>
      <c r="U17" s="4">
        <f>10*U13</f>
        <v>5.6685431066880803</v>
      </c>
    </row>
    <row r="18" spans="10:23">
      <c r="J18" t="s">
        <v>46</v>
      </c>
      <c r="K18" s="4">
        <f>100*(K12-K11)/K11</f>
        <v>7.2285714285714251</v>
      </c>
      <c r="O18" t="s">
        <v>46</v>
      </c>
      <c r="P18" s="4">
        <f>100*(P12-P11)/P11</f>
        <v>-4.399999999999995</v>
      </c>
      <c r="T18" t="s">
        <v>46</v>
      </c>
      <c r="U18" s="4">
        <f>100*(U12-U11)/U11</f>
        <v>10.857142857142872</v>
      </c>
    </row>
    <row r="19" spans="10:23">
      <c r="J19" t="s">
        <v>47</v>
      </c>
      <c r="K19" s="4">
        <f>K11/K16</f>
        <v>2.8495079474205358</v>
      </c>
      <c r="O19" t="s">
        <v>47</v>
      </c>
      <c r="P19" s="4">
        <f>P11/P16</f>
        <v>6.2388341091585833</v>
      </c>
      <c r="T19" t="s">
        <v>47</v>
      </c>
      <c r="U19" s="4">
        <f>U11/U16</f>
        <v>2.8067258312390524</v>
      </c>
    </row>
    <row r="20" spans="10:23">
      <c r="J20" t="s">
        <v>48</v>
      </c>
      <c r="K20" s="4">
        <f>100*K12/K11</f>
        <v>107.22857142857143</v>
      </c>
      <c r="O20" t="s">
        <v>48</v>
      </c>
      <c r="P20" s="4">
        <f>100*P12/P11</f>
        <v>95.6</v>
      </c>
      <c r="T20" t="s">
        <v>48</v>
      </c>
      <c r="U20" s="4">
        <f>100*U12/U11</f>
        <v>110.85714285714286</v>
      </c>
    </row>
    <row r="21" spans="10:23">
      <c r="J21" t="s">
        <v>49</v>
      </c>
      <c r="K21" s="4">
        <f>K12/K13</f>
        <v>9.6023813980265249</v>
      </c>
      <c r="O21" t="s">
        <v>49</v>
      </c>
      <c r="P21" s="4">
        <f>P12/P13</f>
        <v>18.743897007784749</v>
      </c>
      <c r="T21" t="s">
        <v>49</v>
      </c>
      <c r="U21" s="4">
        <f>U12/U13</f>
        <v>9.7782746616451686</v>
      </c>
    </row>
    <row r="22" spans="10:23">
      <c r="L22" s="3"/>
      <c r="W22" s="3"/>
    </row>
    <row r="23" spans="10:23">
      <c r="J23" t="s">
        <v>50</v>
      </c>
    </row>
    <row r="25" spans="10:23">
      <c r="J25" t="s">
        <v>51</v>
      </c>
    </row>
    <row r="26" spans="10:23">
      <c r="K26" t="s">
        <v>52</v>
      </c>
    </row>
    <row r="27" spans="10:23">
      <c r="K27" t="s">
        <v>53</v>
      </c>
    </row>
    <row r="28" spans="10:23">
      <c r="K28" t="s">
        <v>54</v>
      </c>
    </row>
    <row r="30" spans="10:23">
      <c r="J30" t="s">
        <v>55</v>
      </c>
    </row>
    <row r="31" spans="10:23">
      <c r="K31" t="s">
        <v>56</v>
      </c>
    </row>
    <row r="35" spans="1:5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s="1"/>
      <c r="W36" s="2"/>
      <c r="Y36" s="21"/>
      <c r="AH36" s="20"/>
      <c r="AQ36" s="20"/>
    </row>
    <row r="37" spans="1:54">
      <c r="A37" s="1"/>
      <c r="W37" s="2"/>
      <c r="Y37" s="21"/>
      <c r="AH37" s="20"/>
      <c r="AQ37" s="20"/>
    </row>
    <row r="38" spans="1:54">
      <c r="A38" s="1"/>
      <c r="W38" s="2"/>
      <c r="Y38" s="21"/>
      <c r="AH38" s="20"/>
      <c r="AQ38" s="20"/>
    </row>
    <row r="39" spans="1:54">
      <c r="A39" s="1"/>
      <c r="W39" s="2"/>
      <c r="Y39" s="21"/>
      <c r="AH39" s="20"/>
      <c r="AQ39" s="20"/>
    </row>
    <row r="40" spans="1:54">
      <c r="A40" s="1"/>
      <c r="W40" s="2"/>
      <c r="Y40" s="21"/>
      <c r="AH40" s="20"/>
      <c r="AQ40" s="20"/>
    </row>
    <row r="41" spans="1:54">
      <c r="A41" s="1"/>
      <c r="W41" s="2"/>
      <c r="Y41" s="21"/>
      <c r="AH41" s="20"/>
      <c r="AQ41" s="20"/>
    </row>
    <row r="42" spans="1:54">
      <c r="A42" s="1"/>
      <c r="W42" s="2"/>
      <c r="Y42" s="21"/>
      <c r="AH42" s="20"/>
      <c r="AQ42" s="20"/>
    </row>
    <row r="43" spans="1:54">
      <c r="A43" s="1"/>
      <c r="W43" s="2"/>
      <c r="Y43" s="21"/>
      <c r="AH43" s="20"/>
      <c r="AQ43" s="20"/>
    </row>
    <row r="46" spans="1:54">
      <c r="K46" s="4"/>
      <c r="P46" s="4"/>
      <c r="R46" s="3"/>
      <c r="U46" s="4"/>
    </row>
    <row r="47" spans="1:54">
      <c r="K47" s="4"/>
      <c r="P47" s="4"/>
      <c r="U47" s="4"/>
    </row>
    <row r="48" spans="1:54">
      <c r="K48" s="4"/>
      <c r="P48" s="4"/>
      <c r="U48" s="4"/>
    </row>
    <row r="49" spans="1:54">
      <c r="K49" s="4"/>
      <c r="P49" s="4"/>
      <c r="U49" s="4"/>
    </row>
    <row r="50" spans="1:54">
      <c r="A50" s="2"/>
      <c r="B50" s="2"/>
      <c r="C50" s="2"/>
      <c r="D50" s="2"/>
      <c r="E50" s="2"/>
      <c r="F50" s="2"/>
      <c r="G50" s="2"/>
      <c r="H50" s="2"/>
      <c r="I50" s="2"/>
      <c r="K50" s="4"/>
      <c r="L50" s="2"/>
      <c r="M50" s="2"/>
      <c r="N50" s="2"/>
      <c r="P50" s="4"/>
      <c r="S50" s="2"/>
      <c r="U50" s="4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>
      <c r="K51" s="4"/>
      <c r="P51" s="4"/>
      <c r="U51" s="4"/>
    </row>
    <row r="52" spans="1:54">
      <c r="K52" s="4"/>
      <c r="P52" s="4"/>
      <c r="U52" s="4"/>
    </row>
    <row r="53" spans="1:54">
      <c r="K53" s="4"/>
      <c r="P53" s="4"/>
      <c r="U53" s="4"/>
    </row>
    <row r="54" spans="1:54">
      <c r="K54" s="4"/>
      <c r="P54" s="4"/>
      <c r="U54" s="4"/>
    </row>
    <row r="55" spans="1:54">
      <c r="K55" s="4"/>
      <c r="P55" s="4"/>
      <c r="U55" s="4"/>
    </row>
    <row r="56" spans="1:54">
      <c r="L56" s="3"/>
      <c r="W56" s="3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5191-2E9D-4171-BF46-9613AF7FB36D}">
  <sheetPr>
    <pageSetUpPr fitToPage="1"/>
  </sheetPr>
  <dimension ref="A17:CK145"/>
  <sheetViews>
    <sheetView topLeftCell="Y17" zoomScale="162" zoomScaleNormal="85" workbookViewId="0">
      <pane ySplit="1" topLeftCell="A107" activePane="bottomLeft" state="frozen"/>
      <selection activeCell="A17" sqref="A17"/>
      <selection pane="bottomLeft" activeCell="AQ115" sqref="AQ115"/>
    </sheetView>
  </sheetViews>
  <sheetFormatPr baseColWidth="10" defaultColWidth="8.83203125" defaultRowHeight="16"/>
  <cols>
    <col min="1" max="1" width="24.5" style="16" customWidth="1"/>
    <col min="2" max="2" width="22.6640625" style="18" customWidth="1"/>
    <col min="3" max="3" width="23.5" style="16" customWidth="1"/>
    <col min="4" max="4" width="14.5" style="16" customWidth="1"/>
    <col min="5" max="5" width="21.1640625" style="16" customWidth="1"/>
    <col min="6" max="6" width="6.5" style="16" customWidth="1"/>
    <col min="7" max="7" width="8.33203125" style="16" customWidth="1"/>
    <col min="8" max="8" width="6.6640625" style="16" customWidth="1"/>
    <col min="9" max="9" width="9.1640625" style="16" customWidth="1"/>
    <col min="10" max="10" width="7" style="16" customWidth="1"/>
    <col min="11" max="11" width="8.6640625" style="16" customWidth="1"/>
    <col min="12" max="12" width="13.33203125" style="17" customWidth="1"/>
    <col min="13" max="13" width="7.33203125" style="17" customWidth="1"/>
    <col min="14" max="14" width="6" style="16" customWidth="1"/>
    <col min="15" max="15" width="12" style="5" bestFit="1" customWidth="1"/>
    <col min="16" max="16" width="9.33203125" style="5" bestFit="1" customWidth="1"/>
    <col min="17" max="17" width="7.1640625" style="5" customWidth="1"/>
    <col min="18" max="20" width="9.33203125" style="5" bestFit="1" customWidth="1"/>
    <col min="21" max="21" width="9.6640625" style="5" bestFit="1" customWidth="1"/>
    <col min="22" max="22" width="10.83203125" style="5" bestFit="1" customWidth="1"/>
    <col min="23" max="23" width="9.33203125" style="5" bestFit="1" customWidth="1"/>
    <col min="24" max="24" width="14.1640625" style="5" customWidth="1"/>
    <col min="25" max="25" width="12.6640625" style="15" customWidth="1"/>
    <col min="26" max="27" width="12.6640625" style="5" customWidth="1"/>
    <col min="28" max="190" width="8.6640625" style="5"/>
    <col min="191" max="191" width="24.83203125" style="5" customWidth="1"/>
    <col min="192" max="192" width="13.5" style="5" customWidth="1"/>
    <col min="193" max="193" width="8.6640625" style="5"/>
    <col min="194" max="194" width="6.6640625" style="5" customWidth="1"/>
    <col min="195" max="195" width="6.5" style="5" customWidth="1"/>
    <col min="196" max="196" width="8.33203125" style="5" customWidth="1"/>
    <col min="197" max="197" width="6.6640625" style="5" customWidth="1"/>
    <col min="198" max="198" width="4.83203125" style="5" customWidth="1"/>
    <col min="199" max="200" width="5" style="5" customWidth="1"/>
    <col min="201" max="201" width="8.6640625" style="5"/>
    <col min="202" max="202" width="10.5" style="5" customWidth="1"/>
    <col min="203" max="203" width="3.83203125" style="5" customWidth="1"/>
    <col min="204" max="205" width="8.6640625" style="5"/>
    <col min="206" max="206" width="3.6640625" style="5" customWidth="1"/>
    <col min="207" max="446" width="8.6640625" style="5"/>
    <col min="447" max="447" width="24.83203125" style="5" customWidth="1"/>
    <col min="448" max="448" width="13.5" style="5" customWidth="1"/>
    <col min="449" max="449" width="8.6640625" style="5"/>
    <col min="450" max="450" width="6.6640625" style="5" customWidth="1"/>
    <col min="451" max="451" width="6.5" style="5" customWidth="1"/>
    <col min="452" max="452" width="8.33203125" style="5" customWidth="1"/>
    <col min="453" max="453" width="6.6640625" style="5" customWidth="1"/>
    <col min="454" max="454" width="4.83203125" style="5" customWidth="1"/>
    <col min="455" max="456" width="5" style="5" customWidth="1"/>
    <col min="457" max="457" width="8.6640625" style="5"/>
    <col min="458" max="458" width="10.5" style="5" customWidth="1"/>
    <col min="459" max="459" width="3.83203125" style="5" customWidth="1"/>
    <col min="460" max="461" width="8.6640625" style="5"/>
    <col min="462" max="462" width="3.6640625" style="5" customWidth="1"/>
    <col min="463" max="702" width="8.6640625" style="5"/>
    <col min="703" max="703" width="24.83203125" style="5" customWidth="1"/>
    <col min="704" max="704" width="13.5" style="5" customWidth="1"/>
    <col min="705" max="705" width="8.6640625" style="5"/>
    <col min="706" max="706" width="6.6640625" style="5" customWidth="1"/>
    <col min="707" max="707" width="6.5" style="5" customWidth="1"/>
    <col min="708" max="708" width="8.33203125" style="5" customWidth="1"/>
    <col min="709" max="709" width="6.6640625" style="5" customWidth="1"/>
    <col min="710" max="710" width="4.83203125" style="5" customWidth="1"/>
    <col min="711" max="712" width="5" style="5" customWidth="1"/>
    <col min="713" max="713" width="8.6640625" style="5"/>
    <col min="714" max="714" width="10.5" style="5" customWidth="1"/>
    <col min="715" max="715" width="3.83203125" style="5" customWidth="1"/>
    <col min="716" max="717" width="8.6640625" style="5"/>
    <col min="718" max="718" width="3.6640625" style="5" customWidth="1"/>
    <col min="719" max="958" width="8.6640625" style="5"/>
    <col min="959" max="959" width="24.83203125" style="5" customWidth="1"/>
    <col min="960" max="960" width="13.5" style="5" customWidth="1"/>
    <col min="961" max="961" width="8.6640625" style="5"/>
    <col min="962" max="962" width="6.6640625" style="5" customWidth="1"/>
    <col min="963" max="963" width="6.5" style="5" customWidth="1"/>
    <col min="964" max="964" width="8.33203125" style="5" customWidth="1"/>
    <col min="965" max="965" width="6.6640625" style="5" customWidth="1"/>
    <col min="966" max="966" width="4.83203125" style="5" customWidth="1"/>
    <col min="967" max="968" width="5" style="5" customWidth="1"/>
    <col min="969" max="969" width="8.6640625" style="5"/>
    <col min="970" max="970" width="10.5" style="5" customWidth="1"/>
    <col min="971" max="971" width="3.83203125" style="5" customWidth="1"/>
    <col min="972" max="973" width="8.6640625" style="5"/>
    <col min="974" max="974" width="3.6640625" style="5" customWidth="1"/>
    <col min="975" max="1214" width="8.6640625" style="5"/>
    <col min="1215" max="1215" width="24.83203125" style="5" customWidth="1"/>
    <col min="1216" max="1216" width="13.5" style="5" customWidth="1"/>
    <col min="1217" max="1217" width="8.6640625" style="5"/>
    <col min="1218" max="1218" width="6.6640625" style="5" customWidth="1"/>
    <col min="1219" max="1219" width="6.5" style="5" customWidth="1"/>
    <col min="1220" max="1220" width="8.33203125" style="5" customWidth="1"/>
    <col min="1221" max="1221" width="6.6640625" style="5" customWidth="1"/>
    <col min="1222" max="1222" width="4.83203125" style="5" customWidth="1"/>
    <col min="1223" max="1224" width="5" style="5" customWidth="1"/>
    <col min="1225" max="1225" width="8.6640625" style="5"/>
    <col min="1226" max="1226" width="10.5" style="5" customWidth="1"/>
    <col min="1227" max="1227" width="3.83203125" style="5" customWidth="1"/>
    <col min="1228" max="1229" width="8.6640625" style="5"/>
    <col min="1230" max="1230" width="3.6640625" style="5" customWidth="1"/>
    <col min="1231" max="1470" width="8.6640625" style="5"/>
    <col min="1471" max="1471" width="24.83203125" style="5" customWidth="1"/>
    <col min="1472" max="1472" width="13.5" style="5" customWidth="1"/>
    <col min="1473" max="1473" width="8.6640625" style="5"/>
    <col min="1474" max="1474" width="6.6640625" style="5" customWidth="1"/>
    <col min="1475" max="1475" width="6.5" style="5" customWidth="1"/>
    <col min="1476" max="1476" width="8.33203125" style="5" customWidth="1"/>
    <col min="1477" max="1477" width="6.6640625" style="5" customWidth="1"/>
    <col min="1478" max="1478" width="4.83203125" style="5" customWidth="1"/>
    <col min="1479" max="1480" width="5" style="5" customWidth="1"/>
    <col min="1481" max="1481" width="8.6640625" style="5"/>
    <col min="1482" max="1482" width="10.5" style="5" customWidth="1"/>
    <col min="1483" max="1483" width="3.83203125" style="5" customWidth="1"/>
    <col min="1484" max="1485" width="8.6640625" style="5"/>
    <col min="1486" max="1486" width="3.6640625" style="5" customWidth="1"/>
    <col min="1487" max="1726" width="8.6640625" style="5"/>
    <col min="1727" max="1727" width="24.83203125" style="5" customWidth="1"/>
    <col min="1728" max="1728" width="13.5" style="5" customWidth="1"/>
    <col min="1729" max="1729" width="8.6640625" style="5"/>
    <col min="1730" max="1730" width="6.6640625" style="5" customWidth="1"/>
    <col min="1731" max="1731" width="6.5" style="5" customWidth="1"/>
    <col min="1732" max="1732" width="8.33203125" style="5" customWidth="1"/>
    <col min="1733" max="1733" width="6.6640625" style="5" customWidth="1"/>
    <col min="1734" max="1734" width="4.83203125" style="5" customWidth="1"/>
    <col min="1735" max="1736" width="5" style="5" customWidth="1"/>
    <col min="1737" max="1737" width="8.6640625" style="5"/>
    <col min="1738" max="1738" width="10.5" style="5" customWidth="1"/>
    <col min="1739" max="1739" width="3.83203125" style="5" customWidth="1"/>
    <col min="1740" max="1741" width="8.6640625" style="5"/>
    <col min="1742" max="1742" width="3.6640625" style="5" customWidth="1"/>
    <col min="1743" max="1982" width="8.6640625" style="5"/>
    <col min="1983" max="1983" width="24.83203125" style="5" customWidth="1"/>
    <col min="1984" max="1984" width="13.5" style="5" customWidth="1"/>
    <col min="1985" max="1985" width="8.6640625" style="5"/>
    <col min="1986" max="1986" width="6.6640625" style="5" customWidth="1"/>
    <col min="1987" max="1987" width="6.5" style="5" customWidth="1"/>
    <col min="1988" max="1988" width="8.33203125" style="5" customWidth="1"/>
    <col min="1989" max="1989" width="6.6640625" style="5" customWidth="1"/>
    <col min="1990" max="1990" width="4.83203125" style="5" customWidth="1"/>
    <col min="1991" max="1992" width="5" style="5" customWidth="1"/>
    <col min="1993" max="1993" width="8.6640625" style="5"/>
    <col min="1994" max="1994" width="10.5" style="5" customWidth="1"/>
    <col min="1995" max="1995" width="3.83203125" style="5" customWidth="1"/>
    <col min="1996" max="1997" width="8.6640625" style="5"/>
    <col min="1998" max="1998" width="3.6640625" style="5" customWidth="1"/>
    <col min="1999" max="2238" width="8.6640625" style="5"/>
    <col min="2239" max="2239" width="24.83203125" style="5" customWidth="1"/>
    <col min="2240" max="2240" width="13.5" style="5" customWidth="1"/>
    <col min="2241" max="2241" width="8.6640625" style="5"/>
    <col min="2242" max="2242" width="6.6640625" style="5" customWidth="1"/>
    <col min="2243" max="2243" width="6.5" style="5" customWidth="1"/>
    <col min="2244" max="2244" width="8.33203125" style="5" customWidth="1"/>
    <col min="2245" max="2245" width="6.6640625" style="5" customWidth="1"/>
    <col min="2246" max="2246" width="4.83203125" style="5" customWidth="1"/>
    <col min="2247" max="2248" width="5" style="5" customWidth="1"/>
    <col min="2249" max="2249" width="8.6640625" style="5"/>
    <col min="2250" max="2250" width="10.5" style="5" customWidth="1"/>
    <col min="2251" max="2251" width="3.83203125" style="5" customWidth="1"/>
    <col min="2252" max="2253" width="8.6640625" style="5"/>
    <col min="2254" max="2254" width="3.6640625" style="5" customWidth="1"/>
    <col min="2255" max="2494" width="8.6640625" style="5"/>
    <col min="2495" max="2495" width="24.83203125" style="5" customWidth="1"/>
    <col min="2496" max="2496" width="13.5" style="5" customWidth="1"/>
    <col min="2497" max="2497" width="8.6640625" style="5"/>
    <col min="2498" max="2498" width="6.6640625" style="5" customWidth="1"/>
    <col min="2499" max="2499" width="6.5" style="5" customWidth="1"/>
    <col min="2500" max="2500" width="8.33203125" style="5" customWidth="1"/>
    <col min="2501" max="2501" width="6.6640625" style="5" customWidth="1"/>
    <col min="2502" max="2502" width="4.83203125" style="5" customWidth="1"/>
    <col min="2503" max="2504" width="5" style="5" customWidth="1"/>
    <col min="2505" max="2505" width="8.6640625" style="5"/>
    <col min="2506" max="2506" width="10.5" style="5" customWidth="1"/>
    <col min="2507" max="2507" width="3.83203125" style="5" customWidth="1"/>
    <col min="2508" max="2509" width="8.6640625" style="5"/>
    <col min="2510" max="2510" width="3.6640625" style="5" customWidth="1"/>
    <col min="2511" max="2750" width="8.6640625" style="5"/>
    <col min="2751" max="2751" width="24.83203125" style="5" customWidth="1"/>
    <col min="2752" max="2752" width="13.5" style="5" customWidth="1"/>
    <col min="2753" max="2753" width="8.6640625" style="5"/>
    <col min="2754" max="2754" width="6.6640625" style="5" customWidth="1"/>
    <col min="2755" max="2755" width="6.5" style="5" customWidth="1"/>
    <col min="2756" max="2756" width="8.33203125" style="5" customWidth="1"/>
    <col min="2757" max="2757" width="6.6640625" style="5" customWidth="1"/>
    <col min="2758" max="2758" width="4.83203125" style="5" customWidth="1"/>
    <col min="2759" max="2760" width="5" style="5" customWidth="1"/>
    <col min="2761" max="2761" width="8.6640625" style="5"/>
    <col min="2762" max="2762" width="10.5" style="5" customWidth="1"/>
    <col min="2763" max="2763" width="3.83203125" style="5" customWidth="1"/>
    <col min="2764" max="2765" width="8.6640625" style="5"/>
    <col min="2766" max="2766" width="3.6640625" style="5" customWidth="1"/>
    <col min="2767" max="3006" width="8.6640625" style="5"/>
    <col min="3007" max="3007" width="24.83203125" style="5" customWidth="1"/>
    <col min="3008" max="3008" width="13.5" style="5" customWidth="1"/>
    <col min="3009" max="3009" width="8.6640625" style="5"/>
    <col min="3010" max="3010" width="6.6640625" style="5" customWidth="1"/>
    <col min="3011" max="3011" width="6.5" style="5" customWidth="1"/>
    <col min="3012" max="3012" width="8.33203125" style="5" customWidth="1"/>
    <col min="3013" max="3013" width="6.6640625" style="5" customWidth="1"/>
    <col min="3014" max="3014" width="4.83203125" style="5" customWidth="1"/>
    <col min="3015" max="3016" width="5" style="5" customWidth="1"/>
    <col min="3017" max="3017" width="8.6640625" style="5"/>
    <col min="3018" max="3018" width="10.5" style="5" customWidth="1"/>
    <col min="3019" max="3019" width="3.83203125" style="5" customWidth="1"/>
    <col min="3020" max="3021" width="8.6640625" style="5"/>
    <col min="3022" max="3022" width="3.6640625" style="5" customWidth="1"/>
    <col min="3023" max="3262" width="8.6640625" style="5"/>
    <col min="3263" max="3263" width="24.83203125" style="5" customWidth="1"/>
    <col min="3264" max="3264" width="13.5" style="5" customWidth="1"/>
    <col min="3265" max="3265" width="8.6640625" style="5"/>
    <col min="3266" max="3266" width="6.6640625" style="5" customWidth="1"/>
    <col min="3267" max="3267" width="6.5" style="5" customWidth="1"/>
    <col min="3268" max="3268" width="8.33203125" style="5" customWidth="1"/>
    <col min="3269" max="3269" width="6.6640625" style="5" customWidth="1"/>
    <col min="3270" max="3270" width="4.83203125" style="5" customWidth="1"/>
    <col min="3271" max="3272" width="5" style="5" customWidth="1"/>
    <col min="3273" max="3273" width="8.6640625" style="5"/>
    <col min="3274" max="3274" width="10.5" style="5" customWidth="1"/>
    <col min="3275" max="3275" width="3.83203125" style="5" customWidth="1"/>
    <col min="3276" max="3277" width="8.6640625" style="5"/>
    <col min="3278" max="3278" width="3.6640625" style="5" customWidth="1"/>
    <col min="3279" max="3518" width="8.6640625" style="5"/>
    <col min="3519" max="3519" width="24.83203125" style="5" customWidth="1"/>
    <col min="3520" max="3520" width="13.5" style="5" customWidth="1"/>
    <col min="3521" max="3521" width="8.6640625" style="5"/>
    <col min="3522" max="3522" width="6.6640625" style="5" customWidth="1"/>
    <col min="3523" max="3523" width="6.5" style="5" customWidth="1"/>
    <col min="3524" max="3524" width="8.33203125" style="5" customWidth="1"/>
    <col min="3525" max="3525" width="6.6640625" style="5" customWidth="1"/>
    <col min="3526" max="3526" width="4.83203125" style="5" customWidth="1"/>
    <col min="3527" max="3528" width="5" style="5" customWidth="1"/>
    <col min="3529" max="3529" width="8.6640625" style="5"/>
    <col min="3530" max="3530" width="10.5" style="5" customWidth="1"/>
    <col min="3531" max="3531" width="3.83203125" style="5" customWidth="1"/>
    <col min="3532" max="3533" width="8.6640625" style="5"/>
    <col min="3534" max="3534" width="3.6640625" style="5" customWidth="1"/>
    <col min="3535" max="3774" width="8.6640625" style="5"/>
    <col min="3775" max="3775" width="24.83203125" style="5" customWidth="1"/>
    <col min="3776" max="3776" width="13.5" style="5" customWidth="1"/>
    <col min="3777" max="3777" width="8.6640625" style="5"/>
    <col min="3778" max="3778" width="6.6640625" style="5" customWidth="1"/>
    <col min="3779" max="3779" width="6.5" style="5" customWidth="1"/>
    <col min="3780" max="3780" width="8.33203125" style="5" customWidth="1"/>
    <col min="3781" max="3781" width="6.6640625" style="5" customWidth="1"/>
    <col min="3782" max="3782" width="4.83203125" style="5" customWidth="1"/>
    <col min="3783" max="3784" width="5" style="5" customWidth="1"/>
    <col min="3785" max="3785" width="8.6640625" style="5"/>
    <col min="3786" max="3786" width="10.5" style="5" customWidth="1"/>
    <col min="3787" max="3787" width="3.83203125" style="5" customWidth="1"/>
    <col min="3788" max="3789" width="8.6640625" style="5"/>
    <col min="3790" max="3790" width="3.6640625" style="5" customWidth="1"/>
    <col min="3791" max="4030" width="8.6640625" style="5"/>
    <col min="4031" max="4031" width="24.83203125" style="5" customWidth="1"/>
    <col min="4032" max="4032" width="13.5" style="5" customWidth="1"/>
    <col min="4033" max="4033" width="8.6640625" style="5"/>
    <col min="4034" max="4034" width="6.6640625" style="5" customWidth="1"/>
    <col min="4035" max="4035" width="6.5" style="5" customWidth="1"/>
    <col min="4036" max="4036" width="8.33203125" style="5" customWidth="1"/>
    <col min="4037" max="4037" width="6.6640625" style="5" customWidth="1"/>
    <col min="4038" max="4038" width="4.83203125" style="5" customWidth="1"/>
    <col min="4039" max="4040" width="5" style="5" customWidth="1"/>
    <col min="4041" max="4041" width="8.6640625" style="5"/>
    <col min="4042" max="4042" width="10.5" style="5" customWidth="1"/>
    <col min="4043" max="4043" width="3.83203125" style="5" customWidth="1"/>
    <col min="4044" max="4045" width="8.6640625" style="5"/>
    <col min="4046" max="4046" width="3.6640625" style="5" customWidth="1"/>
    <col min="4047" max="4286" width="8.6640625" style="5"/>
    <col min="4287" max="4287" width="24.83203125" style="5" customWidth="1"/>
    <col min="4288" max="4288" width="13.5" style="5" customWidth="1"/>
    <col min="4289" max="4289" width="8.6640625" style="5"/>
    <col min="4290" max="4290" width="6.6640625" style="5" customWidth="1"/>
    <col min="4291" max="4291" width="6.5" style="5" customWidth="1"/>
    <col min="4292" max="4292" width="8.33203125" style="5" customWidth="1"/>
    <col min="4293" max="4293" width="6.6640625" style="5" customWidth="1"/>
    <col min="4294" max="4294" width="4.83203125" style="5" customWidth="1"/>
    <col min="4295" max="4296" width="5" style="5" customWidth="1"/>
    <col min="4297" max="4297" width="8.6640625" style="5"/>
    <col min="4298" max="4298" width="10.5" style="5" customWidth="1"/>
    <col min="4299" max="4299" width="3.83203125" style="5" customWidth="1"/>
    <col min="4300" max="4301" width="8.6640625" style="5"/>
    <col min="4302" max="4302" width="3.6640625" style="5" customWidth="1"/>
    <col min="4303" max="4542" width="8.6640625" style="5"/>
    <col min="4543" max="4543" width="24.83203125" style="5" customWidth="1"/>
    <col min="4544" max="4544" width="13.5" style="5" customWidth="1"/>
    <col min="4545" max="4545" width="8.6640625" style="5"/>
    <col min="4546" max="4546" width="6.6640625" style="5" customWidth="1"/>
    <col min="4547" max="4547" width="6.5" style="5" customWidth="1"/>
    <col min="4548" max="4548" width="8.33203125" style="5" customWidth="1"/>
    <col min="4549" max="4549" width="6.6640625" style="5" customWidth="1"/>
    <col min="4550" max="4550" width="4.83203125" style="5" customWidth="1"/>
    <col min="4551" max="4552" width="5" style="5" customWidth="1"/>
    <col min="4553" max="4553" width="8.6640625" style="5"/>
    <col min="4554" max="4554" width="10.5" style="5" customWidth="1"/>
    <col min="4555" max="4555" width="3.83203125" style="5" customWidth="1"/>
    <col min="4556" max="4557" width="8.6640625" style="5"/>
    <col min="4558" max="4558" width="3.6640625" style="5" customWidth="1"/>
    <col min="4559" max="4798" width="8.6640625" style="5"/>
    <col min="4799" max="4799" width="24.83203125" style="5" customWidth="1"/>
    <col min="4800" max="4800" width="13.5" style="5" customWidth="1"/>
    <col min="4801" max="4801" width="8.6640625" style="5"/>
    <col min="4802" max="4802" width="6.6640625" style="5" customWidth="1"/>
    <col min="4803" max="4803" width="6.5" style="5" customWidth="1"/>
    <col min="4804" max="4804" width="8.33203125" style="5" customWidth="1"/>
    <col min="4805" max="4805" width="6.6640625" style="5" customWidth="1"/>
    <col min="4806" max="4806" width="4.83203125" style="5" customWidth="1"/>
    <col min="4807" max="4808" width="5" style="5" customWidth="1"/>
    <col min="4809" max="4809" width="8.6640625" style="5"/>
    <col min="4810" max="4810" width="10.5" style="5" customWidth="1"/>
    <col min="4811" max="4811" width="3.83203125" style="5" customWidth="1"/>
    <col min="4812" max="4813" width="8.6640625" style="5"/>
    <col min="4814" max="4814" width="3.6640625" style="5" customWidth="1"/>
    <col min="4815" max="5054" width="8.6640625" style="5"/>
    <col min="5055" max="5055" width="24.83203125" style="5" customWidth="1"/>
    <col min="5056" max="5056" width="13.5" style="5" customWidth="1"/>
    <col min="5057" max="5057" width="8.6640625" style="5"/>
    <col min="5058" max="5058" width="6.6640625" style="5" customWidth="1"/>
    <col min="5059" max="5059" width="6.5" style="5" customWidth="1"/>
    <col min="5060" max="5060" width="8.33203125" style="5" customWidth="1"/>
    <col min="5061" max="5061" width="6.6640625" style="5" customWidth="1"/>
    <col min="5062" max="5062" width="4.83203125" style="5" customWidth="1"/>
    <col min="5063" max="5064" width="5" style="5" customWidth="1"/>
    <col min="5065" max="5065" width="8.6640625" style="5"/>
    <col min="5066" max="5066" width="10.5" style="5" customWidth="1"/>
    <col min="5067" max="5067" width="3.83203125" style="5" customWidth="1"/>
    <col min="5068" max="5069" width="8.6640625" style="5"/>
    <col min="5070" max="5070" width="3.6640625" style="5" customWidth="1"/>
    <col min="5071" max="5310" width="8.6640625" style="5"/>
    <col min="5311" max="5311" width="24.83203125" style="5" customWidth="1"/>
    <col min="5312" max="5312" width="13.5" style="5" customWidth="1"/>
    <col min="5313" max="5313" width="8.6640625" style="5"/>
    <col min="5314" max="5314" width="6.6640625" style="5" customWidth="1"/>
    <col min="5315" max="5315" width="6.5" style="5" customWidth="1"/>
    <col min="5316" max="5316" width="8.33203125" style="5" customWidth="1"/>
    <col min="5317" max="5317" width="6.6640625" style="5" customWidth="1"/>
    <col min="5318" max="5318" width="4.83203125" style="5" customWidth="1"/>
    <col min="5319" max="5320" width="5" style="5" customWidth="1"/>
    <col min="5321" max="5321" width="8.6640625" style="5"/>
    <col min="5322" max="5322" width="10.5" style="5" customWidth="1"/>
    <col min="5323" max="5323" width="3.83203125" style="5" customWidth="1"/>
    <col min="5324" max="5325" width="8.6640625" style="5"/>
    <col min="5326" max="5326" width="3.6640625" style="5" customWidth="1"/>
    <col min="5327" max="5566" width="8.6640625" style="5"/>
    <col min="5567" max="5567" width="24.83203125" style="5" customWidth="1"/>
    <col min="5568" max="5568" width="13.5" style="5" customWidth="1"/>
    <col min="5569" max="5569" width="8.6640625" style="5"/>
    <col min="5570" max="5570" width="6.6640625" style="5" customWidth="1"/>
    <col min="5571" max="5571" width="6.5" style="5" customWidth="1"/>
    <col min="5572" max="5572" width="8.33203125" style="5" customWidth="1"/>
    <col min="5573" max="5573" width="6.6640625" style="5" customWidth="1"/>
    <col min="5574" max="5574" width="4.83203125" style="5" customWidth="1"/>
    <col min="5575" max="5576" width="5" style="5" customWidth="1"/>
    <col min="5577" max="5577" width="8.6640625" style="5"/>
    <col min="5578" max="5578" width="10.5" style="5" customWidth="1"/>
    <col min="5579" max="5579" width="3.83203125" style="5" customWidth="1"/>
    <col min="5580" max="5581" width="8.6640625" style="5"/>
    <col min="5582" max="5582" width="3.6640625" style="5" customWidth="1"/>
    <col min="5583" max="5822" width="8.6640625" style="5"/>
    <col min="5823" max="5823" width="24.83203125" style="5" customWidth="1"/>
    <col min="5824" max="5824" width="13.5" style="5" customWidth="1"/>
    <col min="5825" max="5825" width="8.6640625" style="5"/>
    <col min="5826" max="5826" width="6.6640625" style="5" customWidth="1"/>
    <col min="5827" max="5827" width="6.5" style="5" customWidth="1"/>
    <col min="5828" max="5828" width="8.33203125" style="5" customWidth="1"/>
    <col min="5829" max="5829" width="6.6640625" style="5" customWidth="1"/>
    <col min="5830" max="5830" width="4.83203125" style="5" customWidth="1"/>
    <col min="5831" max="5832" width="5" style="5" customWidth="1"/>
    <col min="5833" max="5833" width="8.6640625" style="5"/>
    <col min="5834" max="5834" width="10.5" style="5" customWidth="1"/>
    <col min="5835" max="5835" width="3.83203125" style="5" customWidth="1"/>
    <col min="5836" max="5837" width="8.6640625" style="5"/>
    <col min="5838" max="5838" width="3.6640625" style="5" customWidth="1"/>
    <col min="5839" max="6078" width="8.6640625" style="5"/>
    <col min="6079" max="6079" width="24.83203125" style="5" customWidth="1"/>
    <col min="6080" max="6080" width="13.5" style="5" customWidth="1"/>
    <col min="6081" max="6081" width="8.6640625" style="5"/>
    <col min="6082" max="6082" width="6.6640625" style="5" customWidth="1"/>
    <col min="6083" max="6083" width="6.5" style="5" customWidth="1"/>
    <col min="6084" max="6084" width="8.33203125" style="5" customWidth="1"/>
    <col min="6085" max="6085" width="6.6640625" style="5" customWidth="1"/>
    <col min="6086" max="6086" width="4.83203125" style="5" customWidth="1"/>
    <col min="6087" max="6088" width="5" style="5" customWidth="1"/>
    <col min="6089" max="6089" width="8.6640625" style="5"/>
    <col min="6090" max="6090" width="10.5" style="5" customWidth="1"/>
    <col min="6091" max="6091" width="3.83203125" style="5" customWidth="1"/>
    <col min="6092" max="6093" width="8.6640625" style="5"/>
    <col min="6094" max="6094" width="3.6640625" style="5" customWidth="1"/>
    <col min="6095" max="6334" width="8.6640625" style="5"/>
    <col min="6335" max="6335" width="24.83203125" style="5" customWidth="1"/>
    <col min="6336" max="6336" width="13.5" style="5" customWidth="1"/>
    <col min="6337" max="6337" width="8.6640625" style="5"/>
    <col min="6338" max="6338" width="6.6640625" style="5" customWidth="1"/>
    <col min="6339" max="6339" width="6.5" style="5" customWidth="1"/>
    <col min="6340" max="6340" width="8.33203125" style="5" customWidth="1"/>
    <col min="6341" max="6341" width="6.6640625" style="5" customWidth="1"/>
    <col min="6342" max="6342" width="4.83203125" style="5" customWidth="1"/>
    <col min="6343" max="6344" width="5" style="5" customWidth="1"/>
    <col min="6345" max="6345" width="8.6640625" style="5"/>
    <col min="6346" max="6346" width="10.5" style="5" customWidth="1"/>
    <col min="6347" max="6347" width="3.83203125" style="5" customWidth="1"/>
    <col min="6348" max="6349" width="8.6640625" style="5"/>
    <col min="6350" max="6350" width="3.6640625" style="5" customWidth="1"/>
    <col min="6351" max="6590" width="8.6640625" style="5"/>
    <col min="6591" max="6591" width="24.83203125" style="5" customWidth="1"/>
    <col min="6592" max="6592" width="13.5" style="5" customWidth="1"/>
    <col min="6593" max="6593" width="8.6640625" style="5"/>
    <col min="6594" max="6594" width="6.6640625" style="5" customWidth="1"/>
    <col min="6595" max="6595" width="6.5" style="5" customWidth="1"/>
    <col min="6596" max="6596" width="8.33203125" style="5" customWidth="1"/>
    <col min="6597" max="6597" width="6.6640625" style="5" customWidth="1"/>
    <col min="6598" max="6598" width="4.83203125" style="5" customWidth="1"/>
    <col min="6599" max="6600" width="5" style="5" customWidth="1"/>
    <col min="6601" max="6601" width="8.6640625" style="5"/>
    <col min="6602" max="6602" width="10.5" style="5" customWidth="1"/>
    <col min="6603" max="6603" width="3.83203125" style="5" customWidth="1"/>
    <col min="6604" max="6605" width="8.6640625" style="5"/>
    <col min="6606" max="6606" width="3.6640625" style="5" customWidth="1"/>
    <col min="6607" max="6846" width="8.6640625" style="5"/>
    <col min="6847" max="6847" width="24.83203125" style="5" customWidth="1"/>
    <col min="6848" max="6848" width="13.5" style="5" customWidth="1"/>
    <col min="6849" max="6849" width="8.6640625" style="5"/>
    <col min="6850" max="6850" width="6.6640625" style="5" customWidth="1"/>
    <col min="6851" max="6851" width="6.5" style="5" customWidth="1"/>
    <col min="6852" max="6852" width="8.33203125" style="5" customWidth="1"/>
    <col min="6853" max="6853" width="6.6640625" style="5" customWidth="1"/>
    <col min="6854" max="6854" width="4.83203125" style="5" customWidth="1"/>
    <col min="6855" max="6856" width="5" style="5" customWidth="1"/>
    <col min="6857" max="6857" width="8.6640625" style="5"/>
    <col min="6858" max="6858" width="10.5" style="5" customWidth="1"/>
    <col min="6859" max="6859" width="3.83203125" style="5" customWidth="1"/>
    <col min="6860" max="6861" width="8.6640625" style="5"/>
    <col min="6862" max="6862" width="3.6640625" style="5" customWidth="1"/>
    <col min="6863" max="7102" width="8.6640625" style="5"/>
    <col min="7103" max="7103" width="24.83203125" style="5" customWidth="1"/>
    <col min="7104" max="7104" width="13.5" style="5" customWidth="1"/>
    <col min="7105" max="7105" width="8.6640625" style="5"/>
    <col min="7106" max="7106" width="6.6640625" style="5" customWidth="1"/>
    <col min="7107" max="7107" width="6.5" style="5" customWidth="1"/>
    <col min="7108" max="7108" width="8.33203125" style="5" customWidth="1"/>
    <col min="7109" max="7109" width="6.6640625" style="5" customWidth="1"/>
    <col min="7110" max="7110" width="4.83203125" style="5" customWidth="1"/>
    <col min="7111" max="7112" width="5" style="5" customWidth="1"/>
    <col min="7113" max="7113" width="8.6640625" style="5"/>
    <col min="7114" max="7114" width="10.5" style="5" customWidth="1"/>
    <col min="7115" max="7115" width="3.83203125" style="5" customWidth="1"/>
    <col min="7116" max="7117" width="8.6640625" style="5"/>
    <col min="7118" max="7118" width="3.6640625" style="5" customWidth="1"/>
    <col min="7119" max="7358" width="8.6640625" style="5"/>
    <col min="7359" max="7359" width="24.83203125" style="5" customWidth="1"/>
    <col min="7360" max="7360" width="13.5" style="5" customWidth="1"/>
    <col min="7361" max="7361" width="8.6640625" style="5"/>
    <col min="7362" max="7362" width="6.6640625" style="5" customWidth="1"/>
    <col min="7363" max="7363" width="6.5" style="5" customWidth="1"/>
    <col min="7364" max="7364" width="8.33203125" style="5" customWidth="1"/>
    <col min="7365" max="7365" width="6.6640625" style="5" customWidth="1"/>
    <col min="7366" max="7366" width="4.83203125" style="5" customWidth="1"/>
    <col min="7367" max="7368" width="5" style="5" customWidth="1"/>
    <col min="7369" max="7369" width="8.6640625" style="5"/>
    <col min="7370" max="7370" width="10.5" style="5" customWidth="1"/>
    <col min="7371" max="7371" width="3.83203125" style="5" customWidth="1"/>
    <col min="7372" max="7373" width="8.6640625" style="5"/>
    <col min="7374" max="7374" width="3.6640625" style="5" customWidth="1"/>
    <col min="7375" max="7614" width="8.6640625" style="5"/>
    <col min="7615" max="7615" width="24.83203125" style="5" customWidth="1"/>
    <col min="7616" max="7616" width="13.5" style="5" customWidth="1"/>
    <col min="7617" max="7617" width="8.6640625" style="5"/>
    <col min="7618" max="7618" width="6.6640625" style="5" customWidth="1"/>
    <col min="7619" max="7619" width="6.5" style="5" customWidth="1"/>
    <col min="7620" max="7620" width="8.33203125" style="5" customWidth="1"/>
    <col min="7621" max="7621" width="6.6640625" style="5" customWidth="1"/>
    <col min="7622" max="7622" width="4.83203125" style="5" customWidth="1"/>
    <col min="7623" max="7624" width="5" style="5" customWidth="1"/>
    <col min="7625" max="7625" width="8.6640625" style="5"/>
    <col min="7626" max="7626" width="10.5" style="5" customWidth="1"/>
    <col min="7627" max="7627" width="3.83203125" style="5" customWidth="1"/>
    <col min="7628" max="7629" width="8.6640625" style="5"/>
    <col min="7630" max="7630" width="3.6640625" style="5" customWidth="1"/>
    <col min="7631" max="7870" width="8.6640625" style="5"/>
    <col min="7871" max="7871" width="24.83203125" style="5" customWidth="1"/>
    <col min="7872" max="7872" width="13.5" style="5" customWidth="1"/>
    <col min="7873" max="7873" width="8.6640625" style="5"/>
    <col min="7874" max="7874" width="6.6640625" style="5" customWidth="1"/>
    <col min="7875" max="7875" width="6.5" style="5" customWidth="1"/>
    <col min="7876" max="7876" width="8.33203125" style="5" customWidth="1"/>
    <col min="7877" max="7877" width="6.6640625" style="5" customWidth="1"/>
    <col min="7878" max="7878" width="4.83203125" style="5" customWidth="1"/>
    <col min="7879" max="7880" width="5" style="5" customWidth="1"/>
    <col min="7881" max="7881" width="8.6640625" style="5"/>
    <col min="7882" max="7882" width="10.5" style="5" customWidth="1"/>
    <col min="7883" max="7883" width="3.83203125" style="5" customWidth="1"/>
    <col min="7884" max="7885" width="8.6640625" style="5"/>
    <col min="7886" max="7886" width="3.6640625" style="5" customWidth="1"/>
    <col min="7887" max="8126" width="8.6640625" style="5"/>
    <col min="8127" max="8127" width="24.83203125" style="5" customWidth="1"/>
    <col min="8128" max="8128" width="13.5" style="5" customWidth="1"/>
    <col min="8129" max="8129" width="8.6640625" style="5"/>
    <col min="8130" max="8130" width="6.6640625" style="5" customWidth="1"/>
    <col min="8131" max="8131" width="6.5" style="5" customWidth="1"/>
    <col min="8132" max="8132" width="8.33203125" style="5" customWidth="1"/>
    <col min="8133" max="8133" width="6.6640625" style="5" customWidth="1"/>
    <col min="8134" max="8134" width="4.83203125" style="5" customWidth="1"/>
    <col min="8135" max="8136" width="5" style="5" customWidth="1"/>
    <col min="8137" max="8137" width="8.6640625" style="5"/>
    <col min="8138" max="8138" width="10.5" style="5" customWidth="1"/>
    <col min="8139" max="8139" width="3.83203125" style="5" customWidth="1"/>
    <col min="8140" max="8141" width="8.6640625" style="5"/>
    <col min="8142" max="8142" width="3.6640625" style="5" customWidth="1"/>
    <col min="8143" max="8382" width="8.6640625" style="5"/>
    <col min="8383" max="8383" width="24.83203125" style="5" customWidth="1"/>
    <col min="8384" max="8384" width="13.5" style="5" customWidth="1"/>
    <col min="8385" max="8385" width="8.6640625" style="5"/>
    <col min="8386" max="8386" width="6.6640625" style="5" customWidth="1"/>
    <col min="8387" max="8387" width="6.5" style="5" customWidth="1"/>
    <col min="8388" max="8388" width="8.33203125" style="5" customWidth="1"/>
    <col min="8389" max="8389" width="6.6640625" style="5" customWidth="1"/>
    <col min="8390" max="8390" width="4.83203125" style="5" customWidth="1"/>
    <col min="8391" max="8392" width="5" style="5" customWidth="1"/>
    <col min="8393" max="8393" width="8.6640625" style="5"/>
    <col min="8394" max="8394" width="10.5" style="5" customWidth="1"/>
    <col min="8395" max="8395" width="3.83203125" style="5" customWidth="1"/>
    <col min="8396" max="8397" width="8.6640625" style="5"/>
    <col min="8398" max="8398" width="3.6640625" style="5" customWidth="1"/>
    <col min="8399" max="8638" width="8.6640625" style="5"/>
    <col min="8639" max="8639" width="24.83203125" style="5" customWidth="1"/>
    <col min="8640" max="8640" width="13.5" style="5" customWidth="1"/>
    <col min="8641" max="8641" width="8.6640625" style="5"/>
    <col min="8642" max="8642" width="6.6640625" style="5" customWidth="1"/>
    <col min="8643" max="8643" width="6.5" style="5" customWidth="1"/>
    <col min="8644" max="8644" width="8.33203125" style="5" customWidth="1"/>
    <col min="8645" max="8645" width="6.6640625" style="5" customWidth="1"/>
    <col min="8646" max="8646" width="4.83203125" style="5" customWidth="1"/>
    <col min="8647" max="8648" width="5" style="5" customWidth="1"/>
    <col min="8649" max="8649" width="8.6640625" style="5"/>
    <col min="8650" max="8650" width="10.5" style="5" customWidth="1"/>
    <col min="8651" max="8651" width="3.83203125" style="5" customWidth="1"/>
    <col min="8652" max="8653" width="8.6640625" style="5"/>
    <col min="8654" max="8654" width="3.6640625" style="5" customWidth="1"/>
    <col min="8655" max="8894" width="8.6640625" style="5"/>
    <col min="8895" max="8895" width="24.83203125" style="5" customWidth="1"/>
    <col min="8896" max="8896" width="13.5" style="5" customWidth="1"/>
    <col min="8897" max="8897" width="8.6640625" style="5"/>
    <col min="8898" max="8898" width="6.6640625" style="5" customWidth="1"/>
    <col min="8899" max="8899" width="6.5" style="5" customWidth="1"/>
    <col min="8900" max="8900" width="8.33203125" style="5" customWidth="1"/>
    <col min="8901" max="8901" width="6.6640625" style="5" customWidth="1"/>
    <col min="8902" max="8902" width="4.83203125" style="5" customWidth="1"/>
    <col min="8903" max="8904" width="5" style="5" customWidth="1"/>
    <col min="8905" max="8905" width="8.6640625" style="5"/>
    <col min="8906" max="8906" width="10.5" style="5" customWidth="1"/>
    <col min="8907" max="8907" width="3.83203125" style="5" customWidth="1"/>
    <col min="8908" max="8909" width="8.6640625" style="5"/>
    <col min="8910" max="8910" width="3.6640625" style="5" customWidth="1"/>
    <col min="8911" max="9150" width="8.6640625" style="5"/>
    <col min="9151" max="9151" width="24.83203125" style="5" customWidth="1"/>
    <col min="9152" max="9152" width="13.5" style="5" customWidth="1"/>
    <col min="9153" max="9153" width="8.6640625" style="5"/>
    <col min="9154" max="9154" width="6.6640625" style="5" customWidth="1"/>
    <col min="9155" max="9155" width="6.5" style="5" customWidth="1"/>
    <col min="9156" max="9156" width="8.33203125" style="5" customWidth="1"/>
    <col min="9157" max="9157" width="6.6640625" style="5" customWidth="1"/>
    <col min="9158" max="9158" width="4.83203125" style="5" customWidth="1"/>
    <col min="9159" max="9160" width="5" style="5" customWidth="1"/>
    <col min="9161" max="9161" width="8.6640625" style="5"/>
    <col min="9162" max="9162" width="10.5" style="5" customWidth="1"/>
    <col min="9163" max="9163" width="3.83203125" style="5" customWidth="1"/>
    <col min="9164" max="9165" width="8.6640625" style="5"/>
    <col min="9166" max="9166" width="3.6640625" style="5" customWidth="1"/>
    <col min="9167" max="9406" width="8.6640625" style="5"/>
    <col min="9407" max="9407" width="24.83203125" style="5" customWidth="1"/>
    <col min="9408" max="9408" width="13.5" style="5" customWidth="1"/>
    <col min="9409" max="9409" width="8.6640625" style="5"/>
    <col min="9410" max="9410" width="6.6640625" style="5" customWidth="1"/>
    <col min="9411" max="9411" width="6.5" style="5" customWidth="1"/>
    <col min="9412" max="9412" width="8.33203125" style="5" customWidth="1"/>
    <col min="9413" max="9413" width="6.6640625" style="5" customWidth="1"/>
    <col min="9414" max="9414" width="4.83203125" style="5" customWidth="1"/>
    <col min="9415" max="9416" width="5" style="5" customWidth="1"/>
    <col min="9417" max="9417" width="8.6640625" style="5"/>
    <col min="9418" max="9418" width="10.5" style="5" customWidth="1"/>
    <col min="9419" max="9419" width="3.83203125" style="5" customWidth="1"/>
    <col min="9420" max="9421" width="8.6640625" style="5"/>
    <col min="9422" max="9422" width="3.6640625" style="5" customWidth="1"/>
    <col min="9423" max="9662" width="8.6640625" style="5"/>
    <col min="9663" max="9663" width="24.83203125" style="5" customWidth="1"/>
    <col min="9664" max="9664" width="13.5" style="5" customWidth="1"/>
    <col min="9665" max="9665" width="8.6640625" style="5"/>
    <col min="9666" max="9666" width="6.6640625" style="5" customWidth="1"/>
    <col min="9667" max="9667" width="6.5" style="5" customWidth="1"/>
    <col min="9668" max="9668" width="8.33203125" style="5" customWidth="1"/>
    <col min="9669" max="9669" width="6.6640625" style="5" customWidth="1"/>
    <col min="9670" max="9670" width="4.83203125" style="5" customWidth="1"/>
    <col min="9671" max="9672" width="5" style="5" customWidth="1"/>
    <col min="9673" max="9673" width="8.6640625" style="5"/>
    <col min="9674" max="9674" width="10.5" style="5" customWidth="1"/>
    <col min="9675" max="9675" width="3.83203125" style="5" customWidth="1"/>
    <col min="9676" max="9677" width="8.6640625" style="5"/>
    <col min="9678" max="9678" width="3.6640625" style="5" customWidth="1"/>
    <col min="9679" max="9918" width="8.6640625" style="5"/>
    <col min="9919" max="9919" width="24.83203125" style="5" customWidth="1"/>
    <col min="9920" max="9920" width="13.5" style="5" customWidth="1"/>
    <col min="9921" max="9921" width="8.6640625" style="5"/>
    <col min="9922" max="9922" width="6.6640625" style="5" customWidth="1"/>
    <col min="9923" max="9923" width="6.5" style="5" customWidth="1"/>
    <col min="9924" max="9924" width="8.33203125" style="5" customWidth="1"/>
    <col min="9925" max="9925" width="6.6640625" style="5" customWidth="1"/>
    <col min="9926" max="9926" width="4.83203125" style="5" customWidth="1"/>
    <col min="9927" max="9928" width="5" style="5" customWidth="1"/>
    <col min="9929" max="9929" width="8.6640625" style="5"/>
    <col min="9930" max="9930" width="10.5" style="5" customWidth="1"/>
    <col min="9931" max="9931" width="3.83203125" style="5" customWidth="1"/>
    <col min="9932" max="9933" width="8.6640625" style="5"/>
    <col min="9934" max="9934" width="3.6640625" style="5" customWidth="1"/>
    <col min="9935" max="10174" width="8.6640625" style="5"/>
    <col min="10175" max="10175" width="24.83203125" style="5" customWidth="1"/>
    <col min="10176" max="10176" width="13.5" style="5" customWidth="1"/>
    <col min="10177" max="10177" width="8.6640625" style="5"/>
    <col min="10178" max="10178" width="6.6640625" style="5" customWidth="1"/>
    <col min="10179" max="10179" width="6.5" style="5" customWidth="1"/>
    <col min="10180" max="10180" width="8.33203125" style="5" customWidth="1"/>
    <col min="10181" max="10181" width="6.6640625" style="5" customWidth="1"/>
    <col min="10182" max="10182" width="4.83203125" style="5" customWidth="1"/>
    <col min="10183" max="10184" width="5" style="5" customWidth="1"/>
    <col min="10185" max="10185" width="8.6640625" style="5"/>
    <col min="10186" max="10186" width="10.5" style="5" customWidth="1"/>
    <col min="10187" max="10187" width="3.83203125" style="5" customWidth="1"/>
    <col min="10188" max="10189" width="8.6640625" style="5"/>
    <col min="10190" max="10190" width="3.6640625" style="5" customWidth="1"/>
    <col min="10191" max="10430" width="8.6640625" style="5"/>
    <col min="10431" max="10431" width="24.83203125" style="5" customWidth="1"/>
    <col min="10432" max="10432" width="13.5" style="5" customWidth="1"/>
    <col min="10433" max="10433" width="8.6640625" style="5"/>
    <col min="10434" max="10434" width="6.6640625" style="5" customWidth="1"/>
    <col min="10435" max="10435" width="6.5" style="5" customWidth="1"/>
    <col min="10436" max="10436" width="8.33203125" style="5" customWidth="1"/>
    <col min="10437" max="10437" width="6.6640625" style="5" customWidth="1"/>
    <col min="10438" max="10438" width="4.83203125" style="5" customWidth="1"/>
    <col min="10439" max="10440" width="5" style="5" customWidth="1"/>
    <col min="10441" max="10441" width="8.6640625" style="5"/>
    <col min="10442" max="10442" width="10.5" style="5" customWidth="1"/>
    <col min="10443" max="10443" width="3.83203125" style="5" customWidth="1"/>
    <col min="10444" max="10445" width="8.6640625" style="5"/>
    <col min="10446" max="10446" width="3.6640625" style="5" customWidth="1"/>
    <col min="10447" max="10686" width="8.6640625" style="5"/>
    <col min="10687" max="10687" width="24.83203125" style="5" customWidth="1"/>
    <col min="10688" max="10688" width="13.5" style="5" customWidth="1"/>
    <col min="10689" max="10689" width="8.6640625" style="5"/>
    <col min="10690" max="10690" width="6.6640625" style="5" customWidth="1"/>
    <col min="10691" max="10691" width="6.5" style="5" customWidth="1"/>
    <col min="10692" max="10692" width="8.33203125" style="5" customWidth="1"/>
    <col min="10693" max="10693" width="6.6640625" style="5" customWidth="1"/>
    <col min="10694" max="10694" width="4.83203125" style="5" customWidth="1"/>
    <col min="10695" max="10696" width="5" style="5" customWidth="1"/>
    <col min="10697" max="10697" width="8.6640625" style="5"/>
    <col min="10698" max="10698" width="10.5" style="5" customWidth="1"/>
    <col min="10699" max="10699" width="3.83203125" style="5" customWidth="1"/>
    <col min="10700" max="10701" width="8.6640625" style="5"/>
    <col min="10702" max="10702" width="3.6640625" style="5" customWidth="1"/>
    <col min="10703" max="10942" width="8.6640625" style="5"/>
    <col min="10943" max="10943" width="24.83203125" style="5" customWidth="1"/>
    <col min="10944" max="10944" width="13.5" style="5" customWidth="1"/>
    <col min="10945" max="10945" width="8.6640625" style="5"/>
    <col min="10946" max="10946" width="6.6640625" style="5" customWidth="1"/>
    <col min="10947" max="10947" width="6.5" style="5" customWidth="1"/>
    <col min="10948" max="10948" width="8.33203125" style="5" customWidth="1"/>
    <col min="10949" max="10949" width="6.6640625" style="5" customWidth="1"/>
    <col min="10950" max="10950" width="4.83203125" style="5" customWidth="1"/>
    <col min="10951" max="10952" width="5" style="5" customWidth="1"/>
    <col min="10953" max="10953" width="8.6640625" style="5"/>
    <col min="10954" max="10954" width="10.5" style="5" customWidth="1"/>
    <col min="10955" max="10955" width="3.83203125" style="5" customWidth="1"/>
    <col min="10956" max="10957" width="8.6640625" style="5"/>
    <col min="10958" max="10958" width="3.6640625" style="5" customWidth="1"/>
    <col min="10959" max="11198" width="8.6640625" style="5"/>
    <col min="11199" max="11199" width="24.83203125" style="5" customWidth="1"/>
    <col min="11200" max="11200" width="13.5" style="5" customWidth="1"/>
    <col min="11201" max="11201" width="8.6640625" style="5"/>
    <col min="11202" max="11202" width="6.6640625" style="5" customWidth="1"/>
    <col min="11203" max="11203" width="6.5" style="5" customWidth="1"/>
    <col min="11204" max="11204" width="8.33203125" style="5" customWidth="1"/>
    <col min="11205" max="11205" width="6.6640625" style="5" customWidth="1"/>
    <col min="11206" max="11206" width="4.83203125" style="5" customWidth="1"/>
    <col min="11207" max="11208" width="5" style="5" customWidth="1"/>
    <col min="11209" max="11209" width="8.6640625" style="5"/>
    <col min="11210" max="11210" width="10.5" style="5" customWidth="1"/>
    <col min="11211" max="11211" width="3.83203125" style="5" customWidth="1"/>
    <col min="11212" max="11213" width="8.6640625" style="5"/>
    <col min="11214" max="11214" width="3.6640625" style="5" customWidth="1"/>
    <col min="11215" max="11454" width="8.6640625" style="5"/>
    <col min="11455" max="11455" width="24.83203125" style="5" customWidth="1"/>
    <col min="11456" max="11456" width="13.5" style="5" customWidth="1"/>
    <col min="11457" max="11457" width="8.6640625" style="5"/>
    <col min="11458" max="11458" width="6.6640625" style="5" customWidth="1"/>
    <col min="11459" max="11459" width="6.5" style="5" customWidth="1"/>
    <col min="11460" max="11460" width="8.33203125" style="5" customWidth="1"/>
    <col min="11461" max="11461" width="6.6640625" style="5" customWidth="1"/>
    <col min="11462" max="11462" width="4.83203125" style="5" customWidth="1"/>
    <col min="11463" max="11464" width="5" style="5" customWidth="1"/>
    <col min="11465" max="11465" width="8.6640625" style="5"/>
    <col min="11466" max="11466" width="10.5" style="5" customWidth="1"/>
    <col min="11467" max="11467" width="3.83203125" style="5" customWidth="1"/>
    <col min="11468" max="11469" width="8.6640625" style="5"/>
    <col min="11470" max="11470" width="3.6640625" style="5" customWidth="1"/>
    <col min="11471" max="11710" width="8.6640625" style="5"/>
    <col min="11711" max="11711" width="24.83203125" style="5" customWidth="1"/>
    <col min="11712" max="11712" width="13.5" style="5" customWidth="1"/>
    <col min="11713" max="11713" width="8.6640625" style="5"/>
    <col min="11714" max="11714" width="6.6640625" style="5" customWidth="1"/>
    <col min="11715" max="11715" width="6.5" style="5" customWidth="1"/>
    <col min="11716" max="11716" width="8.33203125" style="5" customWidth="1"/>
    <col min="11717" max="11717" width="6.6640625" style="5" customWidth="1"/>
    <col min="11718" max="11718" width="4.83203125" style="5" customWidth="1"/>
    <col min="11719" max="11720" width="5" style="5" customWidth="1"/>
    <col min="11721" max="11721" width="8.6640625" style="5"/>
    <col min="11722" max="11722" width="10.5" style="5" customWidth="1"/>
    <col min="11723" max="11723" width="3.83203125" style="5" customWidth="1"/>
    <col min="11724" max="11725" width="8.6640625" style="5"/>
    <col min="11726" max="11726" width="3.6640625" style="5" customWidth="1"/>
    <col min="11727" max="11966" width="8.6640625" style="5"/>
    <col min="11967" max="11967" width="24.83203125" style="5" customWidth="1"/>
    <col min="11968" max="11968" width="13.5" style="5" customWidth="1"/>
    <col min="11969" max="11969" width="8.6640625" style="5"/>
    <col min="11970" max="11970" width="6.6640625" style="5" customWidth="1"/>
    <col min="11971" max="11971" width="6.5" style="5" customWidth="1"/>
    <col min="11972" max="11972" width="8.33203125" style="5" customWidth="1"/>
    <col min="11973" max="11973" width="6.6640625" style="5" customWidth="1"/>
    <col min="11974" max="11974" width="4.83203125" style="5" customWidth="1"/>
    <col min="11975" max="11976" width="5" style="5" customWidth="1"/>
    <col min="11977" max="11977" width="8.6640625" style="5"/>
    <col min="11978" max="11978" width="10.5" style="5" customWidth="1"/>
    <col min="11979" max="11979" width="3.83203125" style="5" customWidth="1"/>
    <col min="11980" max="11981" width="8.6640625" style="5"/>
    <col min="11982" max="11982" width="3.6640625" style="5" customWidth="1"/>
    <col min="11983" max="12222" width="8.6640625" style="5"/>
    <col min="12223" max="12223" width="24.83203125" style="5" customWidth="1"/>
    <col min="12224" max="12224" width="13.5" style="5" customWidth="1"/>
    <col min="12225" max="12225" width="8.6640625" style="5"/>
    <col min="12226" max="12226" width="6.6640625" style="5" customWidth="1"/>
    <col min="12227" max="12227" width="6.5" style="5" customWidth="1"/>
    <col min="12228" max="12228" width="8.33203125" style="5" customWidth="1"/>
    <col min="12229" max="12229" width="6.6640625" style="5" customWidth="1"/>
    <col min="12230" max="12230" width="4.83203125" style="5" customWidth="1"/>
    <col min="12231" max="12232" width="5" style="5" customWidth="1"/>
    <col min="12233" max="12233" width="8.6640625" style="5"/>
    <col min="12234" max="12234" width="10.5" style="5" customWidth="1"/>
    <col min="12235" max="12235" width="3.83203125" style="5" customWidth="1"/>
    <col min="12236" max="12237" width="8.6640625" style="5"/>
    <col min="12238" max="12238" width="3.6640625" style="5" customWidth="1"/>
    <col min="12239" max="12478" width="8.6640625" style="5"/>
    <col min="12479" max="12479" width="24.83203125" style="5" customWidth="1"/>
    <col min="12480" max="12480" width="13.5" style="5" customWidth="1"/>
    <col min="12481" max="12481" width="8.6640625" style="5"/>
    <col min="12482" max="12482" width="6.6640625" style="5" customWidth="1"/>
    <col min="12483" max="12483" width="6.5" style="5" customWidth="1"/>
    <col min="12484" max="12484" width="8.33203125" style="5" customWidth="1"/>
    <col min="12485" max="12485" width="6.6640625" style="5" customWidth="1"/>
    <col min="12486" max="12486" width="4.83203125" style="5" customWidth="1"/>
    <col min="12487" max="12488" width="5" style="5" customWidth="1"/>
    <col min="12489" max="12489" width="8.6640625" style="5"/>
    <col min="12490" max="12490" width="10.5" style="5" customWidth="1"/>
    <col min="12491" max="12491" width="3.83203125" style="5" customWidth="1"/>
    <col min="12492" max="12493" width="8.6640625" style="5"/>
    <col min="12494" max="12494" width="3.6640625" style="5" customWidth="1"/>
    <col min="12495" max="12734" width="8.6640625" style="5"/>
    <col min="12735" max="12735" width="24.83203125" style="5" customWidth="1"/>
    <col min="12736" max="12736" width="13.5" style="5" customWidth="1"/>
    <col min="12737" max="12737" width="8.6640625" style="5"/>
    <col min="12738" max="12738" width="6.6640625" style="5" customWidth="1"/>
    <col min="12739" max="12739" width="6.5" style="5" customWidth="1"/>
    <col min="12740" max="12740" width="8.33203125" style="5" customWidth="1"/>
    <col min="12741" max="12741" width="6.6640625" style="5" customWidth="1"/>
    <col min="12742" max="12742" width="4.83203125" style="5" customWidth="1"/>
    <col min="12743" max="12744" width="5" style="5" customWidth="1"/>
    <col min="12745" max="12745" width="8.6640625" style="5"/>
    <col min="12746" max="12746" width="10.5" style="5" customWidth="1"/>
    <col min="12747" max="12747" width="3.83203125" style="5" customWidth="1"/>
    <col min="12748" max="12749" width="8.6640625" style="5"/>
    <col min="12750" max="12750" width="3.6640625" style="5" customWidth="1"/>
    <col min="12751" max="12990" width="8.6640625" style="5"/>
    <col min="12991" max="12991" width="24.83203125" style="5" customWidth="1"/>
    <col min="12992" max="12992" width="13.5" style="5" customWidth="1"/>
    <col min="12993" max="12993" width="8.6640625" style="5"/>
    <col min="12994" max="12994" width="6.6640625" style="5" customWidth="1"/>
    <col min="12995" max="12995" width="6.5" style="5" customWidth="1"/>
    <col min="12996" max="12996" width="8.33203125" style="5" customWidth="1"/>
    <col min="12997" max="12997" width="6.6640625" style="5" customWidth="1"/>
    <col min="12998" max="12998" width="4.83203125" style="5" customWidth="1"/>
    <col min="12999" max="13000" width="5" style="5" customWidth="1"/>
    <col min="13001" max="13001" width="8.6640625" style="5"/>
    <col min="13002" max="13002" width="10.5" style="5" customWidth="1"/>
    <col min="13003" max="13003" width="3.83203125" style="5" customWidth="1"/>
    <col min="13004" max="13005" width="8.6640625" style="5"/>
    <col min="13006" max="13006" width="3.6640625" style="5" customWidth="1"/>
    <col min="13007" max="13246" width="8.6640625" style="5"/>
    <col min="13247" max="13247" width="24.83203125" style="5" customWidth="1"/>
    <col min="13248" max="13248" width="13.5" style="5" customWidth="1"/>
    <col min="13249" max="13249" width="8.6640625" style="5"/>
    <col min="13250" max="13250" width="6.6640625" style="5" customWidth="1"/>
    <col min="13251" max="13251" width="6.5" style="5" customWidth="1"/>
    <col min="13252" max="13252" width="8.33203125" style="5" customWidth="1"/>
    <col min="13253" max="13253" width="6.6640625" style="5" customWidth="1"/>
    <col min="13254" max="13254" width="4.83203125" style="5" customWidth="1"/>
    <col min="13255" max="13256" width="5" style="5" customWidth="1"/>
    <col min="13257" max="13257" width="8.6640625" style="5"/>
    <col min="13258" max="13258" width="10.5" style="5" customWidth="1"/>
    <col min="13259" max="13259" width="3.83203125" style="5" customWidth="1"/>
    <col min="13260" max="13261" width="8.6640625" style="5"/>
    <col min="13262" max="13262" width="3.6640625" style="5" customWidth="1"/>
    <col min="13263" max="13502" width="8.6640625" style="5"/>
    <col min="13503" max="13503" width="24.83203125" style="5" customWidth="1"/>
    <col min="13504" max="13504" width="13.5" style="5" customWidth="1"/>
    <col min="13505" max="13505" width="8.6640625" style="5"/>
    <col min="13506" max="13506" width="6.6640625" style="5" customWidth="1"/>
    <col min="13507" max="13507" width="6.5" style="5" customWidth="1"/>
    <col min="13508" max="13508" width="8.33203125" style="5" customWidth="1"/>
    <col min="13509" max="13509" width="6.6640625" style="5" customWidth="1"/>
    <col min="13510" max="13510" width="4.83203125" style="5" customWidth="1"/>
    <col min="13511" max="13512" width="5" style="5" customWidth="1"/>
    <col min="13513" max="13513" width="8.6640625" style="5"/>
    <col min="13514" max="13514" width="10.5" style="5" customWidth="1"/>
    <col min="13515" max="13515" width="3.83203125" style="5" customWidth="1"/>
    <col min="13516" max="13517" width="8.6640625" style="5"/>
    <col min="13518" max="13518" width="3.6640625" style="5" customWidth="1"/>
    <col min="13519" max="13758" width="8.6640625" style="5"/>
    <col min="13759" max="13759" width="24.83203125" style="5" customWidth="1"/>
    <col min="13760" max="13760" width="13.5" style="5" customWidth="1"/>
    <col min="13761" max="13761" width="8.6640625" style="5"/>
    <col min="13762" max="13762" width="6.6640625" style="5" customWidth="1"/>
    <col min="13763" max="13763" width="6.5" style="5" customWidth="1"/>
    <col min="13764" max="13764" width="8.33203125" style="5" customWidth="1"/>
    <col min="13765" max="13765" width="6.6640625" style="5" customWidth="1"/>
    <col min="13766" max="13766" width="4.83203125" style="5" customWidth="1"/>
    <col min="13767" max="13768" width="5" style="5" customWidth="1"/>
    <col min="13769" max="13769" width="8.6640625" style="5"/>
    <col min="13770" max="13770" width="10.5" style="5" customWidth="1"/>
    <col min="13771" max="13771" width="3.83203125" style="5" customWidth="1"/>
    <col min="13772" max="13773" width="8.6640625" style="5"/>
    <col min="13774" max="13774" width="3.6640625" style="5" customWidth="1"/>
    <col min="13775" max="14014" width="8.6640625" style="5"/>
    <col min="14015" max="14015" width="24.83203125" style="5" customWidth="1"/>
    <col min="14016" max="14016" width="13.5" style="5" customWidth="1"/>
    <col min="14017" max="14017" width="8.6640625" style="5"/>
    <col min="14018" max="14018" width="6.6640625" style="5" customWidth="1"/>
    <col min="14019" max="14019" width="6.5" style="5" customWidth="1"/>
    <col min="14020" max="14020" width="8.33203125" style="5" customWidth="1"/>
    <col min="14021" max="14021" width="6.6640625" style="5" customWidth="1"/>
    <col min="14022" max="14022" width="4.83203125" style="5" customWidth="1"/>
    <col min="14023" max="14024" width="5" style="5" customWidth="1"/>
    <col min="14025" max="14025" width="8.6640625" style="5"/>
    <col min="14026" max="14026" width="10.5" style="5" customWidth="1"/>
    <col min="14027" max="14027" width="3.83203125" style="5" customWidth="1"/>
    <col min="14028" max="14029" width="8.6640625" style="5"/>
    <col min="14030" max="14030" width="3.6640625" style="5" customWidth="1"/>
    <col min="14031" max="14270" width="8.6640625" style="5"/>
    <col min="14271" max="14271" width="24.83203125" style="5" customWidth="1"/>
    <col min="14272" max="14272" width="13.5" style="5" customWidth="1"/>
    <col min="14273" max="14273" width="8.6640625" style="5"/>
    <col min="14274" max="14274" width="6.6640625" style="5" customWidth="1"/>
    <col min="14275" max="14275" width="6.5" style="5" customWidth="1"/>
    <col min="14276" max="14276" width="8.33203125" style="5" customWidth="1"/>
    <col min="14277" max="14277" width="6.6640625" style="5" customWidth="1"/>
    <col min="14278" max="14278" width="4.83203125" style="5" customWidth="1"/>
    <col min="14279" max="14280" width="5" style="5" customWidth="1"/>
    <col min="14281" max="14281" width="8.6640625" style="5"/>
    <col min="14282" max="14282" width="10.5" style="5" customWidth="1"/>
    <col min="14283" max="14283" width="3.83203125" style="5" customWidth="1"/>
    <col min="14284" max="14285" width="8.6640625" style="5"/>
    <col min="14286" max="14286" width="3.6640625" style="5" customWidth="1"/>
    <col min="14287" max="14526" width="8.6640625" style="5"/>
    <col min="14527" max="14527" width="24.83203125" style="5" customWidth="1"/>
    <col min="14528" max="14528" width="13.5" style="5" customWidth="1"/>
    <col min="14529" max="14529" width="8.6640625" style="5"/>
    <col min="14530" max="14530" width="6.6640625" style="5" customWidth="1"/>
    <col min="14531" max="14531" width="6.5" style="5" customWidth="1"/>
    <col min="14532" max="14532" width="8.33203125" style="5" customWidth="1"/>
    <col min="14533" max="14533" width="6.6640625" style="5" customWidth="1"/>
    <col min="14534" max="14534" width="4.83203125" style="5" customWidth="1"/>
    <col min="14535" max="14536" width="5" style="5" customWidth="1"/>
    <col min="14537" max="14537" width="8.6640625" style="5"/>
    <col min="14538" max="14538" width="10.5" style="5" customWidth="1"/>
    <col min="14539" max="14539" width="3.83203125" style="5" customWidth="1"/>
    <col min="14540" max="14541" width="8.6640625" style="5"/>
    <col min="14542" max="14542" width="3.6640625" style="5" customWidth="1"/>
    <col min="14543" max="14782" width="8.6640625" style="5"/>
    <col min="14783" max="14783" width="24.83203125" style="5" customWidth="1"/>
    <col min="14784" max="14784" width="13.5" style="5" customWidth="1"/>
    <col min="14785" max="14785" width="8.6640625" style="5"/>
    <col min="14786" max="14786" width="6.6640625" style="5" customWidth="1"/>
    <col min="14787" max="14787" width="6.5" style="5" customWidth="1"/>
    <col min="14788" max="14788" width="8.33203125" style="5" customWidth="1"/>
    <col min="14789" max="14789" width="6.6640625" style="5" customWidth="1"/>
    <col min="14790" max="14790" width="4.83203125" style="5" customWidth="1"/>
    <col min="14791" max="14792" width="5" style="5" customWidth="1"/>
    <col min="14793" max="14793" width="8.6640625" style="5"/>
    <col min="14794" max="14794" width="10.5" style="5" customWidth="1"/>
    <col min="14795" max="14795" width="3.83203125" style="5" customWidth="1"/>
    <col min="14796" max="14797" width="8.6640625" style="5"/>
    <col min="14798" max="14798" width="3.6640625" style="5" customWidth="1"/>
    <col min="14799" max="15038" width="8.6640625" style="5"/>
    <col min="15039" max="15039" width="24.83203125" style="5" customWidth="1"/>
    <col min="15040" max="15040" width="13.5" style="5" customWidth="1"/>
    <col min="15041" max="15041" width="8.6640625" style="5"/>
    <col min="15042" max="15042" width="6.6640625" style="5" customWidth="1"/>
    <col min="15043" max="15043" width="6.5" style="5" customWidth="1"/>
    <col min="15044" max="15044" width="8.33203125" style="5" customWidth="1"/>
    <col min="15045" max="15045" width="6.6640625" style="5" customWidth="1"/>
    <col min="15046" max="15046" width="4.83203125" style="5" customWidth="1"/>
    <col min="15047" max="15048" width="5" style="5" customWidth="1"/>
    <col min="15049" max="15049" width="8.6640625" style="5"/>
    <col min="15050" max="15050" width="10.5" style="5" customWidth="1"/>
    <col min="15051" max="15051" width="3.83203125" style="5" customWidth="1"/>
    <col min="15052" max="15053" width="8.6640625" style="5"/>
    <col min="15054" max="15054" width="3.6640625" style="5" customWidth="1"/>
    <col min="15055" max="15294" width="8.6640625" style="5"/>
    <col min="15295" max="15295" width="24.83203125" style="5" customWidth="1"/>
    <col min="15296" max="15296" width="13.5" style="5" customWidth="1"/>
    <col min="15297" max="15297" width="8.6640625" style="5"/>
    <col min="15298" max="15298" width="6.6640625" style="5" customWidth="1"/>
    <col min="15299" max="15299" width="6.5" style="5" customWidth="1"/>
    <col min="15300" max="15300" width="8.33203125" style="5" customWidth="1"/>
    <col min="15301" max="15301" width="6.6640625" style="5" customWidth="1"/>
    <col min="15302" max="15302" width="4.83203125" style="5" customWidth="1"/>
    <col min="15303" max="15304" width="5" style="5" customWidth="1"/>
    <col min="15305" max="15305" width="8.6640625" style="5"/>
    <col min="15306" max="15306" width="10.5" style="5" customWidth="1"/>
    <col min="15307" max="15307" width="3.83203125" style="5" customWidth="1"/>
    <col min="15308" max="15309" width="8.6640625" style="5"/>
    <col min="15310" max="15310" width="3.6640625" style="5" customWidth="1"/>
    <col min="15311" max="15550" width="8.6640625" style="5"/>
    <col min="15551" max="15551" width="24.83203125" style="5" customWidth="1"/>
    <col min="15552" max="15552" width="13.5" style="5" customWidth="1"/>
    <col min="15553" max="15553" width="8.6640625" style="5"/>
    <col min="15554" max="15554" width="6.6640625" style="5" customWidth="1"/>
    <col min="15555" max="15555" width="6.5" style="5" customWidth="1"/>
    <col min="15556" max="15556" width="8.33203125" style="5" customWidth="1"/>
    <col min="15557" max="15557" width="6.6640625" style="5" customWidth="1"/>
    <col min="15558" max="15558" width="4.83203125" style="5" customWidth="1"/>
    <col min="15559" max="15560" width="5" style="5" customWidth="1"/>
    <col min="15561" max="15561" width="8.6640625" style="5"/>
    <col min="15562" max="15562" width="10.5" style="5" customWidth="1"/>
    <col min="15563" max="15563" width="3.83203125" style="5" customWidth="1"/>
    <col min="15564" max="15565" width="8.6640625" style="5"/>
    <col min="15566" max="15566" width="3.6640625" style="5" customWidth="1"/>
    <col min="15567" max="15806" width="8.6640625" style="5"/>
    <col min="15807" max="15807" width="24.83203125" style="5" customWidth="1"/>
    <col min="15808" max="15808" width="13.5" style="5" customWidth="1"/>
    <col min="15809" max="15809" width="8.6640625" style="5"/>
    <col min="15810" max="15810" width="6.6640625" style="5" customWidth="1"/>
    <col min="15811" max="15811" width="6.5" style="5" customWidth="1"/>
    <col min="15812" max="15812" width="8.33203125" style="5" customWidth="1"/>
    <col min="15813" max="15813" width="6.6640625" style="5" customWidth="1"/>
    <col min="15814" max="15814" width="4.83203125" style="5" customWidth="1"/>
    <col min="15815" max="15816" width="5" style="5" customWidth="1"/>
    <col min="15817" max="15817" width="8.6640625" style="5"/>
    <col min="15818" max="15818" width="10.5" style="5" customWidth="1"/>
    <col min="15819" max="15819" width="3.83203125" style="5" customWidth="1"/>
    <col min="15820" max="15821" width="8.6640625" style="5"/>
    <col min="15822" max="15822" width="3.6640625" style="5" customWidth="1"/>
    <col min="15823" max="16062" width="8.6640625" style="5"/>
    <col min="16063" max="16063" width="24.83203125" style="5" customWidth="1"/>
    <col min="16064" max="16064" width="13.5" style="5" customWidth="1"/>
    <col min="16065" max="16065" width="8.6640625" style="5"/>
    <col min="16066" max="16066" width="6.6640625" style="5" customWidth="1"/>
    <col min="16067" max="16067" width="6.5" style="5" customWidth="1"/>
    <col min="16068" max="16068" width="8.33203125" style="5" customWidth="1"/>
    <col min="16069" max="16069" width="6.6640625" style="5" customWidth="1"/>
    <col min="16070" max="16070" width="4.83203125" style="5" customWidth="1"/>
    <col min="16071" max="16072" width="5" style="5" customWidth="1"/>
    <col min="16073" max="16073" width="8.6640625" style="5"/>
    <col min="16074" max="16074" width="10.5" style="5" customWidth="1"/>
    <col min="16075" max="16075" width="3.83203125" style="5" customWidth="1"/>
    <col min="16076" max="16077" width="8.6640625" style="5"/>
    <col min="16078" max="16078" width="3.6640625" style="5" customWidth="1"/>
    <col min="16079" max="16384" width="8.6640625" style="5"/>
  </cols>
  <sheetData>
    <row r="17" spans="1:51" s="2" customFormat="1" ht="14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59</v>
      </c>
      <c r="X17" s="2" t="s">
        <v>60</v>
      </c>
      <c r="Y17" s="2" t="s">
        <v>42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44</v>
      </c>
      <c r="AG17" s="2" t="s">
        <v>34</v>
      </c>
      <c r="AH17" s="2" t="s">
        <v>41</v>
      </c>
      <c r="AI17" s="2" t="s">
        <v>35</v>
      </c>
      <c r="AJ17" s="2" t="s">
        <v>36</v>
      </c>
      <c r="AK17" s="2" t="s">
        <v>37</v>
      </c>
      <c r="AL17" s="2" t="s">
        <v>38</v>
      </c>
      <c r="AM17" s="2" t="s">
        <v>39</v>
      </c>
      <c r="AN17" s="2" t="s">
        <v>40</v>
      </c>
      <c r="AO17" s="2" t="s">
        <v>44</v>
      </c>
      <c r="AP17" s="2" t="s">
        <v>13</v>
      </c>
      <c r="AQ17" s="2" t="s">
        <v>43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75</v>
      </c>
    </row>
    <row r="18" spans="1:51" s="2" customFormat="1" ht="15">
      <c r="A18" s="1">
        <v>44223</v>
      </c>
      <c r="B18" t="s">
        <v>111</v>
      </c>
      <c r="C18" t="s">
        <v>69</v>
      </c>
      <c r="D18">
        <v>143</v>
      </c>
      <c r="E18">
        <v>1</v>
      </c>
      <c r="F18">
        <v>1</v>
      </c>
      <c r="G18" t="s">
        <v>61</v>
      </c>
      <c r="H18" t="s">
        <v>62</v>
      </c>
      <c r="I18">
        <v>3.09E-2</v>
      </c>
      <c r="J18">
        <v>0.83599999999999997</v>
      </c>
      <c r="K18">
        <v>16</v>
      </c>
      <c r="L18" t="s">
        <v>63</v>
      </c>
      <c r="M18" t="s">
        <v>64</v>
      </c>
      <c r="N18">
        <v>5.8599999999999999E-2</v>
      </c>
      <c r="O18">
        <v>0.94199999999999995</v>
      </c>
      <c r="P18">
        <v>19.2</v>
      </c>
      <c r="Q18" t="s">
        <v>97</v>
      </c>
      <c r="R18" t="s">
        <v>62</v>
      </c>
      <c r="S18">
        <v>6.0999999999999999E-2</v>
      </c>
      <c r="T18">
        <v>0.73699999999999999</v>
      </c>
      <c r="U18">
        <v>18.3</v>
      </c>
      <c r="W18" s="2">
        <v>1</v>
      </c>
      <c r="X18" t="s">
        <v>121</v>
      </c>
      <c r="AA18"/>
      <c r="AF18" s="2">
        <v>1</v>
      </c>
      <c r="AH18" s="2">
        <v>19.2</v>
      </c>
      <c r="AM18" s="5"/>
      <c r="AO18" s="2">
        <v>1</v>
      </c>
      <c r="AQ18" s="2">
        <v>18.3</v>
      </c>
      <c r="AY18">
        <v>1</v>
      </c>
    </row>
    <row r="19" spans="1:51" s="2" customFormat="1" ht="15">
      <c r="A19" s="1">
        <v>44223</v>
      </c>
      <c r="B19" t="s">
        <v>111</v>
      </c>
      <c r="C19" t="s">
        <v>69</v>
      </c>
      <c r="D19">
        <v>144</v>
      </c>
      <c r="E19">
        <v>1</v>
      </c>
      <c r="F19">
        <v>1</v>
      </c>
      <c r="G19" t="s">
        <v>61</v>
      </c>
      <c r="H19" t="s">
        <v>62</v>
      </c>
      <c r="I19">
        <v>3.9300000000000002E-2</v>
      </c>
      <c r="J19">
        <v>1.08</v>
      </c>
      <c r="K19">
        <v>21.1</v>
      </c>
      <c r="L19" t="s">
        <v>63</v>
      </c>
      <c r="M19" t="s">
        <v>64</v>
      </c>
      <c r="N19">
        <v>5.8400000000000001E-2</v>
      </c>
      <c r="O19">
        <v>0.95799999999999996</v>
      </c>
      <c r="P19">
        <v>19.5</v>
      </c>
      <c r="Q19" t="s">
        <v>97</v>
      </c>
      <c r="R19" t="s">
        <v>62</v>
      </c>
      <c r="S19">
        <v>6.1600000000000002E-2</v>
      </c>
      <c r="T19">
        <v>0.745</v>
      </c>
      <c r="U19">
        <v>18.5</v>
      </c>
      <c r="W19" s="2">
        <v>1</v>
      </c>
      <c r="X19" t="s">
        <v>121</v>
      </c>
      <c r="AA19"/>
      <c r="AF19" s="2">
        <v>1</v>
      </c>
      <c r="AH19" s="2">
        <v>19.5</v>
      </c>
      <c r="AM19" s="5"/>
      <c r="AO19" s="2">
        <v>1</v>
      </c>
      <c r="AQ19" s="2">
        <v>18.5</v>
      </c>
      <c r="AY19">
        <v>2</v>
      </c>
    </row>
    <row r="20" spans="1:51" s="2" customFormat="1" ht="15">
      <c r="A20" s="1">
        <v>44223</v>
      </c>
      <c r="B20" t="s">
        <v>111</v>
      </c>
      <c r="C20" t="s">
        <v>69</v>
      </c>
      <c r="D20">
        <v>145</v>
      </c>
      <c r="E20">
        <v>1</v>
      </c>
      <c r="F20">
        <v>1</v>
      </c>
      <c r="G20" t="s">
        <v>61</v>
      </c>
      <c r="H20" t="s">
        <v>62</v>
      </c>
      <c r="I20">
        <v>3.4200000000000001E-2</v>
      </c>
      <c r="J20">
        <v>0.84599999999999997</v>
      </c>
      <c r="K20">
        <v>16.2</v>
      </c>
      <c r="L20" t="s">
        <v>63</v>
      </c>
      <c r="M20" t="s">
        <v>64</v>
      </c>
      <c r="N20">
        <v>5.96E-2</v>
      </c>
      <c r="O20">
        <v>0.95399999999999996</v>
      </c>
      <c r="P20">
        <v>19.399999999999999</v>
      </c>
      <c r="Q20" t="s">
        <v>97</v>
      </c>
      <c r="R20" t="s">
        <v>62</v>
      </c>
      <c r="S20">
        <v>6.54E-2</v>
      </c>
      <c r="T20">
        <v>0.79100000000000004</v>
      </c>
      <c r="U20">
        <v>19.7</v>
      </c>
      <c r="W20" s="2">
        <v>1</v>
      </c>
      <c r="X20" t="s">
        <v>121</v>
      </c>
      <c r="AA20"/>
      <c r="AF20" s="2">
        <v>1</v>
      </c>
      <c r="AH20" s="2">
        <v>19.399999999999999</v>
      </c>
      <c r="AM20" s="5"/>
      <c r="AO20" s="2">
        <v>1</v>
      </c>
      <c r="AQ20" s="2">
        <v>19.7</v>
      </c>
      <c r="AY20">
        <v>3</v>
      </c>
    </row>
    <row r="21" spans="1:51" s="2" customFormat="1" ht="15">
      <c r="A21" s="1">
        <v>44363</v>
      </c>
      <c r="B21" t="s">
        <v>116</v>
      </c>
      <c r="C21" t="s">
        <v>69</v>
      </c>
      <c r="D21">
        <v>1</v>
      </c>
      <c r="E21">
        <v>1</v>
      </c>
      <c r="F21">
        <v>1</v>
      </c>
      <c r="G21" t="s">
        <v>61</v>
      </c>
      <c r="H21" t="s">
        <v>62</v>
      </c>
      <c r="I21">
        <v>3.5200000000000002E-2</v>
      </c>
      <c r="J21">
        <v>0.82399999999999995</v>
      </c>
      <c r="K21">
        <v>16.5</v>
      </c>
      <c r="L21" t="s">
        <v>63</v>
      </c>
      <c r="M21" t="s">
        <v>64</v>
      </c>
      <c r="N21">
        <v>8.43E-2</v>
      </c>
      <c r="O21">
        <v>1.08</v>
      </c>
      <c r="P21">
        <v>19.5</v>
      </c>
      <c r="Q21" t="s">
        <v>97</v>
      </c>
      <c r="R21" t="s">
        <v>62</v>
      </c>
      <c r="S21">
        <v>3.3099999999999997E-2</v>
      </c>
      <c r="T21">
        <v>0.42799999999999999</v>
      </c>
      <c r="U21">
        <v>20.399999999999999</v>
      </c>
      <c r="W21" s="2">
        <v>1</v>
      </c>
      <c r="X21" t="s">
        <v>121</v>
      </c>
      <c r="AA21"/>
      <c r="AF21" s="2">
        <v>1</v>
      </c>
      <c r="AH21" s="2">
        <v>19.5</v>
      </c>
      <c r="AM21" s="5"/>
      <c r="AO21" s="2">
        <v>1</v>
      </c>
      <c r="AQ21" s="2">
        <v>20.399999999999999</v>
      </c>
      <c r="AY21">
        <v>4</v>
      </c>
    </row>
    <row r="22" spans="1:51" s="2" customFormat="1" ht="15">
      <c r="A22" s="1">
        <v>44363</v>
      </c>
      <c r="B22" t="s">
        <v>116</v>
      </c>
      <c r="C22" t="s">
        <v>69</v>
      </c>
      <c r="D22">
        <v>2</v>
      </c>
      <c r="E22">
        <v>1</v>
      </c>
      <c r="F22">
        <v>1</v>
      </c>
      <c r="G22" t="s">
        <v>61</v>
      </c>
      <c r="H22" t="s">
        <v>62</v>
      </c>
      <c r="I22">
        <v>3.4000000000000002E-2</v>
      </c>
      <c r="J22">
        <v>0.71899999999999997</v>
      </c>
      <c r="K22">
        <v>14.4</v>
      </c>
      <c r="L22" t="s">
        <v>63</v>
      </c>
      <c r="M22" t="s">
        <v>64</v>
      </c>
      <c r="N22">
        <v>7.9899999999999999E-2</v>
      </c>
      <c r="O22">
        <v>1.07</v>
      </c>
      <c r="P22">
        <v>19.399999999999999</v>
      </c>
      <c r="Q22" t="s">
        <v>97</v>
      </c>
      <c r="R22" t="s">
        <v>62</v>
      </c>
      <c r="S22">
        <v>3.1099999999999999E-2</v>
      </c>
      <c r="T22">
        <v>0.38900000000000001</v>
      </c>
      <c r="U22">
        <v>18.3</v>
      </c>
      <c r="W22" s="2">
        <v>1</v>
      </c>
      <c r="X22" t="s">
        <v>121</v>
      </c>
      <c r="AA22"/>
      <c r="AF22" s="2">
        <v>1</v>
      </c>
      <c r="AH22" s="2">
        <v>19.399999999999999</v>
      </c>
      <c r="AM22" s="5"/>
      <c r="AO22" s="2">
        <v>1</v>
      </c>
      <c r="AQ22" s="2">
        <v>18.3</v>
      </c>
      <c r="AY22">
        <v>5</v>
      </c>
    </row>
    <row r="23" spans="1:51" s="2" customFormat="1" ht="15">
      <c r="A23" s="1">
        <v>44363</v>
      </c>
      <c r="B23" t="s">
        <v>116</v>
      </c>
      <c r="C23" t="s">
        <v>69</v>
      </c>
      <c r="D23">
        <v>3</v>
      </c>
      <c r="E23">
        <v>1</v>
      </c>
      <c r="F23">
        <v>1</v>
      </c>
      <c r="G23" t="s">
        <v>61</v>
      </c>
      <c r="H23" t="s">
        <v>62</v>
      </c>
      <c r="I23">
        <v>3.9399999999999998E-2</v>
      </c>
      <c r="J23">
        <v>0.70899999999999996</v>
      </c>
      <c r="K23">
        <v>14.2</v>
      </c>
      <c r="L23" t="s">
        <v>63</v>
      </c>
      <c r="M23" t="s">
        <v>64</v>
      </c>
      <c r="N23">
        <v>8.5199999999999998E-2</v>
      </c>
      <c r="O23">
        <v>1</v>
      </c>
      <c r="P23">
        <v>17.899999999999999</v>
      </c>
      <c r="Q23" t="s">
        <v>97</v>
      </c>
      <c r="R23" t="s">
        <v>62</v>
      </c>
      <c r="S23">
        <v>2.7799999999999998E-2</v>
      </c>
      <c r="T23">
        <v>0.38</v>
      </c>
      <c r="U23">
        <v>17.8</v>
      </c>
      <c r="W23" s="2">
        <v>1</v>
      </c>
      <c r="X23" t="s">
        <v>121</v>
      </c>
      <c r="AA23"/>
      <c r="AF23" s="2">
        <v>1</v>
      </c>
      <c r="AH23" s="2">
        <v>17.899999999999999</v>
      </c>
      <c r="AM23" s="5"/>
      <c r="AO23" s="2">
        <v>1</v>
      </c>
      <c r="AQ23" s="2">
        <v>17.8</v>
      </c>
      <c r="AY23">
        <v>6</v>
      </c>
    </row>
    <row r="24" spans="1:51" s="2" customFormat="1" ht="15">
      <c r="A24" s="1">
        <v>44397</v>
      </c>
      <c r="B24" t="s">
        <v>122</v>
      </c>
      <c r="C24" t="s">
        <v>123</v>
      </c>
      <c r="D24">
        <v>1</v>
      </c>
      <c r="E24">
        <v>1</v>
      </c>
      <c r="F24">
        <v>1</v>
      </c>
      <c r="G24" t="s">
        <v>61</v>
      </c>
      <c r="H24" t="s">
        <v>62</v>
      </c>
      <c r="I24">
        <v>2.6499999999999999E-2</v>
      </c>
      <c r="J24">
        <v>0.64800000000000002</v>
      </c>
      <c r="K24">
        <v>13.9</v>
      </c>
      <c r="L24" t="s">
        <v>63</v>
      </c>
      <c r="M24" t="s">
        <v>64</v>
      </c>
      <c r="N24">
        <v>5.8700000000000002E-2</v>
      </c>
      <c r="O24">
        <v>0.996</v>
      </c>
      <c r="P24">
        <v>20.3</v>
      </c>
      <c r="Q24" t="s">
        <v>97</v>
      </c>
      <c r="R24" t="s">
        <v>62</v>
      </c>
      <c r="S24">
        <v>2.7900000000000001E-2</v>
      </c>
      <c r="T24">
        <v>0.35299999999999998</v>
      </c>
      <c r="U24">
        <v>18.600000000000001</v>
      </c>
      <c r="W24" s="2">
        <v>1</v>
      </c>
      <c r="X24" t="s">
        <v>121</v>
      </c>
      <c r="AA24"/>
      <c r="AF24" s="2">
        <v>1</v>
      </c>
      <c r="AH24" s="2">
        <v>20.3</v>
      </c>
      <c r="AM24" s="5"/>
      <c r="AO24" s="2">
        <v>1</v>
      </c>
      <c r="AQ24" s="2">
        <v>18.600000000000001</v>
      </c>
      <c r="AY24">
        <v>7</v>
      </c>
    </row>
    <row r="25" spans="1:51" s="2" customFormat="1" ht="15">
      <c r="A25" s="1">
        <v>44397</v>
      </c>
      <c r="B25" t="s">
        <v>122</v>
      </c>
      <c r="C25" t="s">
        <v>123</v>
      </c>
      <c r="D25">
        <v>2</v>
      </c>
      <c r="E25">
        <v>1</v>
      </c>
      <c r="F25">
        <v>1</v>
      </c>
      <c r="G25" t="s">
        <v>61</v>
      </c>
      <c r="H25" t="s">
        <v>62</v>
      </c>
      <c r="I25">
        <v>2.7400000000000001E-2</v>
      </c>
      <c r="J25">
        <v>0.61399999999999999</v>
      </c>
      <c r="K25">
        <v>13.2</v>
      </c>
      <c r="L25" t="s">
        <v>63</v>
      </c>
      <c r="M25" t="s">
        <v>64</v>
      </c>
      <c r="N25">
        <v>5.8999999999999997E-2</v>
      </c>
      <c r="O25">
        <v>0.995</v>
      </c>
      <c r="P25">
        <v>20.3</v>
      </c>
      <c r="Q25" t="s">
        <v>97</v>
      </c>
      <c r="R25" t="s">
        <v>62</v>
      </c>
      <c r="S25">
        <v>2.8400000000000002E-2</v>
      </c>
      <c r="T25">
        <v>0.35199999999999998</v>
      </c>
      <c r="U25">
        <v>18.5</v>
      </c>
      <c r="W25" s="2">
        <v>1</v>
      </c>
      <c r="X25" t="s">
        <v>121</v>
      </c>
      <c r="AA25"/>
      <c r="AF25" s="2">
        <v>1</v>
      </c>
      <c r="AH25" s="2">
        <v>20.3</v>
      </c>
      <c r="AM25" s="5"/>
      <c r="AO25" s="2">
        <v>1</v>
      </c>
      <c r="AQ25" s="2">
        <v>18.5</v>
      </c>
      <c r="AY25">
        <v>8</v>
      </c>
    </row>
    <row r="26" spans="1:51" s="2" customFormat="1" ht="15">
      <c r="A26" s="1">
        <v>44397</v>
      </c>
      <c r="B26" t="s">
        <v>122</v>
      </c>
      <c r="C26" t="s">
        <v>123</v>
      </c>
      <c r="D26">
        <v>3</v>
      </c>
      <c r="E26">
        <v>1</v>
      </c>
      <c r="F26">
        <v>1</v>
      </c>
      <c r="G26" t="s">
        <v>61</v>
      </c>
      <c r="H26" t="s">
        <v>62</v>
      </c>
      <c r="I26">
        <v>3.3799999999999997E-2</v>
      </c>
      <c r="J26">
        <v>0.60599999999999998</v>
      </c>
      <c r="K26">
        <v>13.1</v>
      </c>
      <c r="L26" t="s">
        <v>63</v>
      </c>
      <c r="M26" t="s">
        <v>64</v>
      </c>
      <c r="N26">
        <v>0.06</v>
      </c>
      <c r="O26">
        <v>1.02</v>
      </c>
      <c r="P26">
        <v>20.9</v>
      </c>
      <c r="Q26" t="s">
        <v>97</v>
      </c>
      <c r="R26" t="s">
        <v>62</v>
      </c>
      <c r="S26">
        <v>2.8500000000000001E-2</v>
      </c>
      <c r="T26">
        <v>0.36199999999999999</v>
      </c>
      <c r="U26">
        <v>19.100000000000001</v>
      </c>
      <c r="W26" s="2">
        <v>1</v>
      </c>
      <c r="X26" t="s">
        <v>121</v>
      </c>
      <c r="AA26"/>
      <c r="AF26" s="2">
        <v>1</v>
      </c>
      <c r="AH26" s="2">
        <v>20.9</v>
      </c>
      <c r="AM26" s="5"/>
      <c r="AO26" s="2">
        <v>1</v>
      </c>
      <c r="AQ26" s="2">
        <v>19.100000000000001</v>
      </c>
      <c r="AY26">
        <v>9</v>
      </c>
    </row>
    <row r="27" spans="1:51" customFormat="1" ht="15">
      <c r="A27" s="1">
        <v>44407</v>
      </c>
      <c r="B27" t="s">
        <v>124</v>
      </c>
      <c r="C27" t="s">
        <v>125</v>
      </c>
      <c r="D27">
        <v>1</v>
      </c>
      <c r="E27">
        <v>1</v>
      </c>
      <c r="F27">
        <v>1</v>
      </c>
      <c r="G27" t="s">
        <v>61</v>
      </c>
      <c r="H27" t="s">
        <v>62</v>
      </c>
      <c r="I27">
        <v>2.81E-2</v>
      </c>
      <c r="J27">
        <v>0.65</v>
      </c>
      <c r="K27">
        <v>14.8</v>
      </c>
      <c r="L27" t="s">
        <v>63</v>
      </c>
      <c r="M27" t="s">
        <v>64</v>
      </c>
      <c r="N27">
        <v>6.0999999999999999E-2</v>
      </c>
      <c r="O27">
        <v>1.05</v>
      </c>
      <c r="P27">
        <v>21</v>
      </c>
      <c r="Q27" t="s">
        <v>97</v>
      </c>
      <c r="R27" t="s">
        <v>62</v>
      </c>
      <c r="S27">
        <v>3.1899999999999998E-2</v>
      </c>
      <c r="T27">
        <v>0.40600000000000003</v>
      </c>
      <c r="U27">
        <v>21.7</v>
      </c>
      <c r="W27" s="2">
        <v>1</v>
      </c>
      <c r="X27" t="s">
        <v>121</v>
      </c>
      <c r="Y27" s="21"/>
      <c r="Z27" s="2"/>
      <c r="AB27" s="2"/>
      <c r="AC27" s="2"/>
      <c r="AD27" s="2"/>
      <c r="AE27" s="2"/>
      <c r="AF27">
        <v>1</v>
      </c>
      <c r="AH27" s="20">
        <f t="shared" ref="AH27:AH29" si="0">P27</f>
        <v>21</v>
      </c>
      <c r="AI27" s="2"/>
      <c r="AJ27" s="2"/>
      <c r="AK27" s="2"/>
      <c r="AL27" s="2"/>
      <c r="AM27" s="2"/>
      <c r="AN27" s="2"/>
      <c r="AO27">
        <v>1</v>
      </c>
      <c r="AQ27" s="20">
        <f t="shared" ref="AQ27:AQ29" si="1">U27</f>
        <v>21.7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5">
      <c r="A28" s="1">
        <v>44407</v>
      </c>
      <c r="B28" t="s">
        <v>124</v>
      </c>
      <c r="C28" t="s">
        <v>125</v>
      </c>
      <c r="D28">
        <v>2</v>
      </c>
      <c r="E28">
        <v>1</v>
      </c>
      <c r="F28">
        <v>1</v>
      </c>
      <c r="G28" t="s">
        <v>61</v>
      </c>
      <c r="H28" t="s">
        <v>62</v>
      </c>
      <c r="I28">
        <v>2.7699999999999999E-2</v>
      </c>
      <c r="J28">
        <v>0.71399999999999997</v>
      </c>
      <c r="K28">
        <v>16.2</v>
      </c>
      <c r="L28" t="s">
        <v>63</v>
      </c>
      <c r="M28" t="s">
        <v>64</v>
      </c>
      <c r="N28">
        <v>6.0100000000000001E-2</v>
      </c>
      <c r="O28">
        <v>1.02</v>
      </c>
      <c r="P28">
        <v>20.5</v>
      </c>
      <c r="Q28" t="s">
        <v>97</v>
      </c>
      <c r="R28" t="s">
        <v>62</v>
      </c>
      <c r="S28">
        <v>2.7199999999999998E-2</v>
      </c>
      <c r="T28">
        <v>0.36099999999999999</v>
      </c>
      <c r="U28">
        <v>19.3</v>
      </c>
      <c r="W28" s="2">
        <v>1</v>
      </c>
      <c r="X28" t="s">
        <v>121</v>
      </c>
      <c r="Y28" s="21"/>
      <c r="Z28" s="2"/>
      <c r="AB28" s="2"/>
      <c r="AC28" s="2"/>
      <c r="AD28" s="2"/>
      <c r="AE28" s="2"/>
      <c r="AF28">
        <v>1</v>
      </c>
      <c r="AH28" s="20">
        <f t="shared" si="0"/>
        <v>20.5</v>
      </c>
      <c r="AI28" s="2"/>
      <c r="AJ28" s="2"/>
      <c r="AK28" s="2"/>
      <c r="AL28" s="2"/>
      <c r="AM28" s="2"/>
      <c r="AN28" s="2"/>
      <c r="AO28">
        <v>1</v>
      </c>
      <c r="AQ28" s="20">
        <f t="shared" si="1"/>
        <v>19.3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5">
      <c r="A29" s="1">
        <v>44407</v>
      </c>
      <c r="B29" t="s">
        <v>124</v>
      </c>
      <c r="C29" t="s">
        <v>125</v>
      </c>
      <c r="D29">
        <v>3</v>
      </c>
      <c r="E29">
        <v>1</v>
      </c>
      <c r="F29">
        <v>1</v>
      </c>
      <c r="G29" t="s">
        <v>61</v>
      </c>
      <c r="H29" t="s">
        <v>62</v>
      </c>
      <c r="I29">
        <v>3.1300000000000001E-2</v>
      </c>
      <c r="J29">
        <v>0.73499999999999999</v>
      </c>
      <c r="K29">
        <v>16.7</v>
      </c>
      <c r="L29" t="s">
        <v>63</v>
      </c>
      <c r="M29" t="s">
        <v>64</v>
      </c>
      <c r="N29">
        <v>5.96E-2</v>
      </c>
      <c r="O29">
        <v>1</v>
      </c>
      <c r="P29">
        <v>20</v>
      </c>
      <c r="Q29" t="s">
        <v>97</v>
      </c>
      <c r="R29" t="s">
        <v>62</v>
      </c>
      <c r="S29">
        <v>2.6800000000000001E-2</v>
      </c>
      <c r="T29">
        <v>0.35399999999999998</v>
      </c>
      <c r="U29">
        <v>19</v>
      </c>
      <c r="W29" s="2">
        <v>1</v>
      </c>
      <c r="X29" t="s">
        <v>121</v>
      </c>
      <c r="Y29" s="21"/>
      <c r="Z29" s="2"/>
      <c r="AB29" s="2"/>
      <c r="AC29" s="2"/>
      <c r="AD29" s="2"/>
      <c r="AE29" s="2"/>
      <c r="AF29">
        <v>1</v>
      </c>
      <c r="AH29" s="20">
        <f t="shared" si="0"/>
        <v>20</v>
      </c>
      <c r="AI29" s="2"/>
      <c r="AJ29" s="2"/>
      <c r="AK29" s="2"/>
      <c r="AL29" s="2"/>
      <c r="AM29" s="2"/>
      <c r="AN29" s="2"/>
      <c r="AO29">
        <v>1</v>
      </c>
      <c r="AQ29" s="20">
        <f t="shared" si="1"/>
        <v>19</v>
      </c>
      <c r="AR29" s="2"/>
      <c r="AS29" s="2"/>
      <c r="AT29" s="2"/>
      <c r="AU29" s="2"/>
      <c r="AV29" s="2"/>
      <c r="AW29" s="2"/>
      <c r="AY29">
        <v>12</v>
      </c>
    </row>
    <row r="30" spans="1:51" customFormat="1" ht="15">
      <c r="A30" s="1">
        <v>44411</v>
      </c>
      <c r="B30" t="s">
        <v>126</v>
      </c>
      <c r="C30" t="s">
        <v>127</v>
      </c>
      <c r="D30">
        <v>1</v>
      </c>
      <c r="E30">
        <v>1</v>
      </c>
      <c r="F30">
        <v>1</v>
      </c>
      <c r="G30" t="s">
        <v>61</v>
      </c>
      <c r="H30" t="s">
        <v>62</v>
      </c>
      <c r="I30">
        <v>3.0700000000000002E-2</v>
      </c>
      <c r="J30">
        <v>0.71</v>
      </c>
      <c r="K30">
        <v>15.3</v>
      </c>
      <c r="L30" t="s">
        <v>63</v>
      </c>
      <c r="M30" t="s">
        <v>64</v>
      </c>
      <c r="N30">
        <v>5.9900000000000002E-2</v>
      </c>
      <c r="O30">
        <v>1.02</v>
      </c>
      <c r="P30">
        <v>19.100000000000001</v>
      </c>
      <c r="Q30" t="s">
        <v>97</v>
      </c>
      <c r="R30" t="s">
        <v>62</v>
      </c>
      <c r="S30">
        <v>3.4500000000000003E-2</v>
      </c>
      <c r="T30">
        <v>0.40899999999999997</v>
      </c>
      <c r="U30">
        <v>20</v>
      </c>
      <c r="W30" s="2">
        <v>1</v>
      </c>
      <c r="X30" t="s">
        <v>121</v>
      </c>
      <c r="Y30" s="21"/>
      <c r="Z30" s="2"/>
      <c r="AB30" s="2"/>
      <c r="AC30" s="2"/>
      <c r="AD30" s="2"/>
      <c r="AE30" s="2"/>
      <c r="AF30">
        <v>1</v>
      </c>
      <c r="AH30" s="20">
        <v>19.100000000000001</v>
      </c>
      <c r="AI30" s="2"/>
      <c r="AJ30" s="2"/>
      <c r="AK30" s="2"/>
      <c r="AL30" s="2"/>
      <c r="AM30" s="2"/>
      <c r="AN30" s="2"/>
      <c r="AO30">
        <v>1</v>
      </c>
      <c r="AQ30" s="20">
        <v>20</v>
      </c>
      <c r="AR30" s="2"/>
      <c r="AS30" s="2"/>
      <c r="AT30" s="2"/>
      <c r="AU30" s="2"/>
      <c r="AV30" s="2"/>
      <c r="AW30" s="2"/>
      <c r="AY30">
        <v>13</v>
      </c>
    </row>
    <row r="31" spans="1:51" customFormat="1" ht="15">
      <c r="A31" s="1">
        <v>44411</v>
      </c>
      <c r="B31" t="s">
        <v>126</v>
      </c>
      <c r="C31" t="s">
        <v>127</v>
      </c>
      <c r="D31">
        <v>2</v>
      </c>
      <c r="E31">
        <v>1</v>
      </c>
      <c r="F31">
        <v>1</v>
      </c>
      <c r="G31" t="s">
        <v>61</v>
      </c>
      <c r="H31" t="s">
        <v>62</v>
      </c>
      <c r="I31">
        <v>3.2800000000000003E-2</v>
      </c>
      <c r="J31">
        <v>0.75600000000000001</v>
      </c>
      <c r="K31">
        <v>16.2</v>
      </c>
      <c r="L31" t="s">
        <v>63</v>
      </c>
      <c r="M31" t="s">
        <v>64</v>
      </c>
      <c r="N31">
        <v>6.2199999999999998E-2</v>
      </c>
      <c r="O31">
        <v>1.05</v>
      </c>
      <c r="P31">
        <v>19.7</v>
      </c>
      <c r="Q31" t="s">
        <v>97</v>
      </c>
      <c r="R31" t="s">
        <v>62</v>
      </c>
      <c r="S31">
        <v>3.2099999999999997E-2</v>
      </c>
      <c r="T31">
        <v>0.42499999999999999</v>
      </c>
      <c r="U31">
        <v>20.8</v>
      </c>
      <c r="W31" s="2">
        <v>1</v>
      </c>
      <c r="X31" t="s">
        <v>121</v>
      </c>
      <c r="Y31" s="21"/>
      <c r="Z31" s="2"/>
      <c r="AB31" s="2"/>
      <c r="AC31" s="2"/>
      <c r="AD31" s="2"/>
      <c r="AE31" s="2"/>
      <c r="AF31">
        <v>1</v>
      </c>
      <c r="AH31" s="20">
        <v>19.7</v>
      </c>
      <c r="AI31" s="2"/>
      <c r="AJ31" s="2"/>
      <c r="AK31" s="2"/>
      <c r="AL31" s="2"/>
      <c r="AM31" s="2"/>
      <c r="AN31" s="2"/>
      <c r="AO31">
        <v>1</v>
      </c>
      <c r="AQ31" s="20">
        <v>20.8</v>
      </c>
      <c r="AR31" s="2"/>
      <c r="AS31" s="2"/>
      <c r="AT31" s="2"/>
      <c r="AU31" s="2"/>
      <c r="AV31" s="2"/>
      <c r="AW31" s="2"/>
      <c r="AY31">
        <v>14</v>
      </c>
    </row>
    <row r="32" spans="1:51" customFormat="1" ht="15">
      <c r="A32" s="1">
        <v>44411</v>
      </c>
      <c r="B32" t="s">
        <v>126</v>
      </c>
      <c r="C32" t="s">
        <v>127</v>
      </c>
      <c r="D32">
        <v>3</v>
      </c>
      <c r="E32">
        <v>1</v>
      </c>
      <c r="F32">
        <v>1</v>
      </c>
      <c r="G32" t="s">
        <v>61</v>
      </c>
      <c r="H32" t="s">
        <v>62</v>
      </c>
      <c r="I32">
        <v>3.1399999999999997E-2</v>
      </c>
      <c r="J32">
        <v>0.76100000000000001</v>
      </c>
      <c r="K32">
        <v>16.3</v>
      </c>
      <c r="L32" t="s">
        <v>63</v>
      </c>
      <c r="M32" t="s">
        <v>64</v>
      </c>
      <c r="N32">
        <v>6.0900000000000003E-2</v>
      </c>
      <c r="O32">
        <v>1.05</v>
      </c>
      <c r="P32">
        <v>19.600000000000001</v>
      </c>
      <c r="Q32" t="s">
        <v>97</v>
      </c>
      <c r="R32" t="s">
        <v>62</v>
      </c>
      <c r="S32">
        <v>3.2099999999999997E-2</v>
      </c>
      <c r="T32">
        <v>0.41399999999999998</v>
      </c>
      <c r="U32">
        <v>20.3</v>
      </c>
      <c r="W32" s="2">
        <v>1</v>
      </c>
      <c r="X32" t="s">
        <v>121</v>
      </c>
      <c r="Y32" s="21"/>
      <c r="Z32" s="2"/>
      <c r="AB32" s="2"/>
      <c r="AC32" s="2"/>
      <c r="AD32" s="2"/>
      <c r="AE32" s="2"/>
      <c r="AF32">
        <v>1</v>
      </c>
      <c r="AH32" s="20">
        <v>19.600000000000001</v>
      </c>
      <c r="AI32" s="2"/>
      <c r="AJ32" s="2"/>
      <c r="AK32" s="2"/>
      <c r="AL32" s="2"/>
      <c r="AM32" s="2"/>
      <c r="AN32" s="2"/>
      <c r="AO32">
        <v>1</v>
      </c>
      <c r="AQ32" s="20">
        <v>20.3</v>
      </c>
      <c r="AR32" s="2"/>
      <c r="AS32" s="2"/>
      <c r="AT32" s="2"/>
      <c r="AU32" s="2"/>
      <c r="AV32" s="2"/>
      <c r="AW32" s="2"/>
      <c r="AY32">
        <v>15</v>
      </c>
    </row>
    <row r="33" spans="1:51" customFormat="1" ht="15">
      <c r="A33" s="1">
        <v>44432</v>
      </c>
      <c r="B33" t="s">
        <v>128</v>
      </c>
      <c r="C33" t="s">
        <v>123</v>
      </c>
      <c r="D33">
        <v>1</v>
      </c>
      <c r="E33">
        <v>1</v>
      </c>
      <c r="F33">
        <v>1</v>
      </c>
      <c r="G33" t="s">
        <v>61</v>
      </c>
      <c r="H33" t="s">
        <v>62</v>
      </c>
      <c r="I33">
        <v>2.7900000000000001E-2</v>
      </c>
      <c r="J33">
        <v>0.66800000000000004</v>
      </c>
      <c r="K33">
        <v>20.6</v>
      </c>
      <c r="L33" t="s">
        <v>63</v>
      </c>
      <c r="M33" t="s">
        <v>64</v>
      </c>
      <c r="N33">
        <v>5.7599999999999998E-2</v>
      </c>
      <c r="O33">
        <v>0.97899999999999998</v>
      </c>
      <c r="P33">
        <v>19.100000000000001</v>
      </c>
      <c r="Q33" t="s">
        <v>97</v>
      </c>
      <c r="R33" t="s">
        <v>62</v>
      </c>
      <c r="S33">
        <v>2.7400000000000001E-2</v>
      </c>
      <c r="T33">
        <v>0.38400000000000001</v>
      </c>
      <c r="U33">
        <v>15.9</v>
      </c>
      <c r="W33" s="2">
        <v>1</v>
      </c>
      <c r="X33" t="s">
        <v>121</v>
      </c>
      <c r="Y33" s="21"/>
      <c r="Z33" s="2"/>
      <c r="AB33" s="2"/>
      <c r="AC33" s="2"/>
      <c r="AD33" s="2"/>
      <c r="AE33" s="2"/>
      <c r="AF33">
        <v>1</v>
      </c>
      <c r="AH33" s="20">
        <v>19.100000000000001</v>
      </c>
      <c r="AI33" s="2"/>
      <c r="AJ33" s="2"/>
      <c r="AK33" s="2"/>
      <c r="AL33" s="2"/>
      <c r="AM33" s="2"/>
      <c r="AN33" s="2"/>
      <c r="AO33">
        <v>1</v>
      </c>
      <c r="AQ33" s="20">
        <v>15.9</v>
      </c>
      <c r="AR33" s="2"/>
      <c r="AS33" s="2"/>
      <c r="AT33" s="2"/>
      <c r="AU33" s="2"/>
      <c r="AV33" s="2"/>
      <c r="AW33" s="2"/>
      <c r="AY33">
        <v>16</v>
      </c>
    </row>
    <row r="34" spans="1:51" customFormat="1" ht="15">
      <c r="A34" s="1">
        <v>44432</v>
      </c>
      <c r="B34" t="s">
        <v>128</v>
      </c>
      <c r="C34" t="s">
        <v>123</v>
      </c>
      <c r="D34">
        <v>2</v>
      </c>
      <c r="E34">
        <v>1</v>
      </c>
      <c r="F34">
        <v>1</v>
      </c>
      <c r="G34" t="s">
        <v>61</v>
      </c>
      <c r="H34" t="s">
        <v>62</v>
      </c>
      <c r="I34">
        <v>6.13E-2</v>
      </c>
      <c r="J34">
        <v>0.67200000000000004</v>
      </c>
      <c r="K34">
        <v>20.6</v>
      </c>
      <c r="L34" t="s">
        <v>63</v>
      </c>
      <c r="M34" t="s">
        <v>64</v>
      </c>
      <c r="N34">
        <v>5.7099999999999998E-2</v>
      </c>
      <c r="O34">
        <v>0.97899999999999998</v>
      </c>
      <c r="P34">
        <v>19</v>
      </c>
      <c r="Q34" t="s">
        <v>97</v>
      </c>
      <c r="R34" t="s">
        <v>62</v>
      </c>
      <c r="S34">
        <v>3.1E-2</v>
      </c>
      <c r="T34">
        <v>0.40200000000000002</v>
      </c>
      <c r="U34">
        <v>16.8</v>
      </c>
      <c r="W34" s="2">
        <v>1</v>
      </c>
      <c r="X34" t="s">
        <v>121</v>
      </c>
      <c r="Y34" s="21"/>
      <c r="Z34" s="2"/>
      <c r="AB34" s="2"/>
      <c r="AC34" s="2"/>
      <c r="AD34" s="2"/>
      <c r="AE34" s="2"/>
      <c r="AF34">
        <v>1</v>
      </c>
      <c r="AH34" s="20">
        <v>19</v>
      </c>
      <c r="AI34" s="2"/>
      <c r="AJ34" s="2"/>
      <c r="AK34" s="2"/>
      <c r="AL34" s="2"/>
      <c r="AM34" s="2"/>
      <c r="AN34" s="2"/>
      <c r="AO34">
        <v>1</v>
      </c>
      <c r="AQ34" s="20">
        <v>16.8</v>
      </c>
      <c r="AR34" s="2"/>
      <c r="AS34" s="2"/>
      <c r="AT34" s="2"/>
      <c r="AU34" s="2"/>
      <c r="AV34" s="2"/>
      <c r="AW34" s="2"/>
      <c r="AY34">
        <v>17</v>
      </c>
    </row>
    <row r="35" spans="1:51" ht="15.75" customHeight="1">
      <c r="A35" s="1">
        <v>44432</v>
      </c>
      <c r="B35" t="s">
        <v>128</v>
      </c>
      <c r="C35" t="s">
        <v>123</v>
      </c>
      <c r="D35">
        <v>3</v>
      </c>
      <c r="E35">
        <v>1</v>
      </c>
      <c r="F35">
        <v>1</v>
      </c>
      <c r="G35" t="s">
        <v>61</v>
      </c>
      <c r="H35" t="s">
        <v>62</v>
      </c>
      <c r="I35">
        <v>4.0599999999999997E-2</v>
      </c>
      <c r="J35">
        <v>0.93</v>
      </c>
      <c r="K35">
        <v>25</v>
      </c>
      <c r="L35" t="s">
        <v>63</v>
      </c>
      <c r="M35" t="s">
        <v>64</v>
      </c>
      <c r="N35">
        <v>5.7200000000000001E-2</v>
      </c>
      <c r="O35">
        <v>0.94699999999999995</v>
      </c>
      <c r="P35">
        <v>18.3</v>
      </c>
      <c r="Q35" t="s">
        <v>97</v>
      </c>
      <c r="R35" t="s">
        <v>62</v>
      </c>
      <c r="S35">
        <v>3.2899999999999999E-2</v>
      </c>
      <c r="T35">
        <v>0.42399999999999999</v>
      </c>
      <c r="U35">
        <v>17.8</v>
      </c>
      <c r="V35"/>
      <c r="W35">
        <v>1</v>
      </c>
      <c r="X35" t="s">
        <v>121</v>
      </c>
      <c r="Y35"/>
      <c r="AA35"/>
      <c r="AF35" s="5">
        <v>1</v>
      </c>
      <c r="AH35" s="5">
        <v>18.3</v>
      </c>
      <c r="AO35" s="5">
        <v>1</v>
      </c>
      <c r="AQ35" s="5">
        <v>17.8</v>
      </c>
      <c r="AY35">
        <v>18</v>
      </c>
    </row>
    <row r="36" spans="1:51" ht="15.75" customHeight="1">
      <c r="A36" s="1">
        <v>44467</v>
      </c>
      <c r="B36" t="s">
        <v>129</v>
      </c>
      <c r="C36" t="s">
        <v>125</v>
      </c>
      <c r="D36">
        <v>1</v>
      </c>
      <c r="E36">
        <v>1</v>
      </c>
      <c r="F36">
        <v>1</v>
      </c>
      <c r="G36" t="s">
        <v>61</v>
      </c>
      <c r="H36" t="s">
        <v>62</v>
      </c>
      <c r="I36">
        <v>3.3000000000000002E-2</v>
      </c>
      <c r="J36">
        <v>0.73499999999999999</v>
      </c>
      <c r="K36">
        <v>16.3</v>
      </c>
      <c r="L36" t="s">
        <v>63</v>
      </c>
      <c r="M36" t="s">
        <v>64</v>
      </c>
      <c r="N36">
        <v>5.74E-2</v>
      </c>
      <c r="O36">
        <v>0.96299999999999997</v>
      </c>
      <c r="P36">
        <v>18.399999999999999</v>
      </c>
      <c r="Q36" t="s">
        <v>97</v>
      </c>
      <c r="R36" t="s">
        <v>62</v>
      </c>
      <c r="S36">
        <v>2.4E-2</v>
      </c>
      <c r="T36">
        <v>0.371</v>
      </c>
      <c r="U36">
        <v>16.7</v>
      </c>
      <c r="V36"/>
      <c r="W36">
        <v>1</v>
      </c>
      <c r="X36" t="s">
        <v>121</v>
      </c>
      <c r="Y36"/>
      <c r="AA36"/>
      <c r="AF36" s="5">
        <v>1</v>
      </c>
      <c r="AH36" s="5">
        <v>18.399999999999999</v>
      </c>
      <c r="AO36" s="5">
        <v>1</v>
      </c>
      <c r="AQ36" s="5">
        <v>16.7</v>
      </c>
      <c r="AY36">
        <v>19</v>
      </c>
    </row>
    <row r="37" spans="1:51" ht="15.75" customHeight="1">
      <c r="A37" s="1">
        <v>44467</v>
      </c>
      <c r="B37" t="s">
        <v>129</v>
      </c>
      <c r="C37" t="s">
        <v>125</v>
      </c>
      <c r="D37">
        <v>2</v>
      </c>
      <c r="E37">
        <v>1</v>
      </c>
      <c r="F37">
        <v>1</v>
      </c>
      <c r="G37" t="s">
        <v>61</v>
      </c>
      <c r="H37" t="s">
        <v>62</v>
      </c>
      <c r="I37">
        <v>3.32E-2</v>
      </c>
      <c r="J37">
        <v>0.85699999999999998</v>
      </c>
      <c r="K37">
        <v>19</v>
      </c>
      <c r="L37" t="s">
        <v>63</v>
      </c>
      <c r="M37" t="s">
        <v>64</v>
      </c>
      <c r="N37">
        <v>6.08E-2</v>
      </c>
      <c r="O37">
        <v>0.96399999999999997</v>
      </c>
      <c r="P37">
        <v>18.5</v>
      </c>
      <c r="Q37" t="s">
        <v>97</v>
      </c>
      <c r="R37" t="s">
        <v>62</v>
      </c>
      <c r="S37">
        <v>3.0200000000000001E-2</v>
      </c>
      <c r="T37">
        <v>0.436</v>
      </c>
      <c r="U37">
        <v>19.8</v>
      </c>
      <c r="V37"/>
      <c r="W37">
        <v>1</v>
      </c>
      <c r="X37" t="s">
        <v>121</v>
      </c>
      <c r="Y37"/>
      <c r="AA37"/>
      <c r="AF37" s="5">
        <v>1</v>
      </c>
      <c r="AH37" s="5">
        <v>18.5</v>
      </c>
      <c r="AO37" s="5">
        <v>1</v>
      </c>
      <c r="AQ37" s="5">
        <v>19.8</v>
      </c>
      <c r="AY37">
        <v>20</v>
      </c>
    </row>
    <row r="38" spans="1:51" ht="15.75" customHeight="1">
      <c r="A38" s="1">
        <v>44467</v>
      </c>
      <c r="B38" t="s">
        <v>129</v>
      </c>
      <c r="C38" t="s">
        <v>125</v>
      </c>
      <c r="D38">
        <v>3</v>
      </c>
      <c r="E38">
        <v>1</v>
      </c>
      <c r="F38">
        <v>1</v>
      </c>
      <c r="G38" t="s">
        <v>61</v>
      </c>
      <c r="H38" t="s">
        <v>62</v>
      </c>
      <c r="I38">
        <v>3.2899999999999999E-2</v>
      </c>
      <c r="J38">
        <v>0.88200000000000001</v>
      </c>
      <c r="K38">
        <v>19.600000000000001</v>
      </c>
      <c r="L38" t="s">
        <v>63</v>
      </c>
      <c r="M38" t="s">
        <v>64</v>
      </c>
      <c r="N38">
        <v>5.8000000000000003E-2</v>
      </c>
      <c r="O38">
        <v>0.96699999999999997</v>
      </c>
      <c r="P38">
        <v>18.5</v>
      </c>
      <c r="Q38" t="s">
        <v>97</v>
      </c>
      <c r="R38" t="s">
        <v>62</v>
      </c>
      <c r="S38">
        <v>2.8899999999999999E-2</v>
      </c>
      <c r="T38">
        <v>0.38900000000000001</v>
      </c>
      <c r="U38">
        <v>17.600000000000001</v>
      </c>
      <c r="V38"/>
      <c r="W38">
        <v>1</v>
      </c>
      <c r="X38" t="s">
        <v>121</v>
      </c>
      <c r="Y38"/>
      <c r="AA38"/>
      <c r="AF38" s="5">
        <v>1</v>
      </c>
      <c r="AH38" s="5">
        <v>18.5</v>
      </c>
      <c r="AO38" s="5">
        <v>1</v>
      </c>
      <c r="AQ38" s="5">
        <v>17.600000000000001</v>
      </c>
      <c r="AY38">
        <v>21</v>
      </c>
    </row>
    <row r="39" spans="1:51" ht="15.75" customHeight="1">
      <c r="A39" s="1">
        <v>44474</v>
      </c>
      <c r="B39" t="s">
        <v>130</v>
      </c>
      <c r="C39" t="s">
        <v>69</v>
      </c>
      <c r="D39">
        <v>1</v>
      </c>
      <c r="E39">
        <v>1</v>
      </c>
      <c r="F39">
        <v>1</v>
      </c>
      <c r="G39" t="s">
        <v>61</v>
      </c>
      <c r="H39" t="s">
        <v>62</v>
      </c>
      <c r="I39">
        <v>2.93E-2</v>
      </c>
      <c r="J39">
        <v>0.79500000000000004</v>
      </c>
      <c r="K39">
        <v>15.4</v>
      </c>
      <c r="L39" t="s">
        <v>63</v>
      </c>
      <c r="M39" t="s">
        <v>64</v>
      </c>
      <c r="N39">
        <v>5.6399999999999999E-2</v>
      </c>
      <c r="O39">
        <v>1.03</v>
      </c>
      <c r="P39">
        <v>21.1</v>
      </c>
      <c r="Q39" t="s">
        <v>97</v>
      </c>
      <c r="R39" t="s">
        <v>62</v>
      </c>
      <c r="S39">
        <v>2.9100000000000001E-2</v>
      </c>
      <c r="T39">
        <v>0.39400000000000002</v>
      </c>
      <c r="U39">
        <v>18.5</v>
      </c>
      <c r="V39"/>
      <c r="W39">
        <v>1</v>
      </c>
      <c r="X39" t="s">
        <v>121</v>
      </c>
      <c r="Y39"/>
      <c r="AA39"/>
      <c r="AF39" s="5">
        <v>1</v>
      </c>
      <c r="AH39" s="5">
        <v>21.1</v>
      </c>
      <c r="AO39" s="5">
        <v>1</v>
      </c>
      <c r="AQ39" s="5">
        <v>18.5</v>
      </c>
      <c r="AY39">
        <v>22</v>
      </c>
    </row>
    <row r="40" spans="1:51" ht="15.75" customHeight="1">
      <c r="A40" s="1">
        <v>44474</v>
      </c>
      <c r="B40" t="s">
        <v>130</v>
      </c>
      <c r="C40" t="s">
        <v>69</v>
      </c>
      <c r="D40">
        <v>2</v>
      </c>
      <c r="E40">
        <v>1</v>
      </c>
      <c r="F40">
        <v>1</v>
      </c>
      <c r="G40" t="s">
        <v>61</v>
      </c>
      <c r="H40" t="s">
        <v>62</v>
      </c>
      <c r="I40">
        <v>2.7199999999999998E-2</v>
      </c>
      <c r="J40">
        <v>0.66300000000000003</v>
      </c>
      <c r="K40">
        <v>12.6</v>
      </c>
      <c r="L40" t="s">
        <v>63</v>
      </c>
      <c r="M40" t="s">
        <v>64</v>
      </c>
      <c r="N40">
        <v>5.74E-2</v>
      </c>
      <c r="O40">
        <v>1.02</v>
      </c>
      <c r="P40">
        <v>20.9</v>
      </c>
      <c r="Q40" t="s">
        <v>97</v>
      </c>
      <c r="R40" t="s">
        <v>62</v>
      </c>
      <c r="S40">
        <v>2.93E-2</v>
      </c>
      <c r="T40">
        <v>0.39200000000000002</v>
      </c>
      <c r="U40">
        <v>18.399999999999999</v>
      </c>
      <c r="V40"/>
      <c r="W40">
        <v>1</v>
      </c>
      <c r="X40" t="s">
        <v>121</v>
      </c>
      <c r="Y40"/>
      <c r="AA40"/>
      <c r="AF40" s="5">
        <v>1</v>
      </c>
      <c r="AH40" s="5">
        <v>20.9</v>
      </c>
      <c r="AO40" s="5">
        <v>1</v>
      </c>
      <c r="AQ40" s="5">
        <v>18.399999999999999</v>
      </c>
      <c r="AY40">
        <v>23</v>
      </c>
    </row>
    <row r="41" spans="1:51" ht="15.75" customHeight="1">
      <c r="A41" s="1">
        <v>44474</v>
      </c>
      <c r="B41" t="s">
        <v>130</v>
      </c>
      <c r="C41" t="s">
        <v>69</v>
      </c>
      <c r="D41">
        <v>3</v>
      </c>
      <c r="E41">
        <v>1</v>
      </c>
      <c r="F41">
        <v>1</v>
      </c>
      <c r="G41" t="s">
        <v>61</v>
      </c>
      <c r="H41" t="s">
        <v>62</v>
      </c>
      <c r="I41">
        <v>3.5000000000000003E-2</v>
      </c>
      <c r="J41">
        <v>0.86599999999999999</v>
      </c>
      <c r="K41">
        <v>16.8</v>
      </c>
      <c r="L41" t="s">
        <v>63</v>
      </c>
      <c r="M41" t="s">
        <v>64</v>
      </c>
      <c r="N41">
        <v>5.7500000000000002E-2</v>
      </c>
      <c r="O41">
        <v>1.01</v>
      </c>
      <c r="P41">
        <v>20.8</v>
      </c>
      <c r="Q41" t="s">
        <v>97</v>
      </c>
      <c r="R41" t="s">
        <v>62</v>
      </c>
      <c r="S41">
        <v>2.9600000000000001E-2</v>
      </c>
      <c r="T41">
        <v>0.42799999999999999</v>
      </c>
      <c r="U41">
        <v>20.100000000000001</v>
      </c>
      <c r="V41"/>
      <c r="W41">
        <v>1</v>
      </c>
      <c r="X41" t="s">
        <v>121</v>
      </c>
      <c r="Y41"/>
      <c r="AA41"/>
      <c r="AF41" s="5">
        <v>1</v>
      </c>
      <c r="AH41" s="5">
        <v>20.8</v>
      </c>
      <c r="AO41" s="5">
        <v>1</v>
      </c>
      <c r="AQ41" s="5">
        <v>20.100000000000001</v>
      </c>
      <c r="AY41">
        <v>24</v>
      </c>
    </row>
    <row r="42" spans="1:51" ht="15.75" customHeight="1">
      <c r="A42" s="1">
        <v>44490</v>
      </c>
      <c r="B42" t="s">
        <v>131</v>
      </c>
      <c r="C42" t="s">
        <v>69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3.39E-2</v>
      </c>
      <c r="J42">
        <v>0.77900000000000003</v>
      </c>
      <c r="K42">
        <v>17.7</v>
      </c>
      <c r="L42" t="s">
        <v>63</v>
      </c>
      <c r="M42" t="s">
        <v>64</v>
      </c>
      <c r="N42">
        <v>5.6099999999999997E-2</v>
      </c>
      <c r="O42">
        <v>1</v>
      </c>
      <c r="P42">
        <v>19.2</v>
      </c>
      <c r="Q42" t="s">
        <v>97</v>
      </c>
      <c r="R42" t="s">
        <v>62</v>
      </c>
      <c r="S42">
        <v>2.8899999999999999E-2</v>
      </c>
      <c r="T42">
        <v>0.42599999999999999</v>
      </c>
      <c r="U42">
        <v>20.5</v>
      </c>
      <c r="V42"/>
      <c r="W42">
        <v>1</v>
      </c>
      <c r="X42" t="s">
        <v>121</v>
      </c>
      <c r="Y42"/>
      <c r="AA42"/>
      <c r="AF42" s="5">
        <v>1</v>
      </c>
      <c r="AH42" s="5">
        <v>19.2</v>
      </c>
      <c r="AO42" s="5">
        <v>1</v>
      </c>
      <c r="AQ42" s="5">
        <v>20.5</v>
      </c>
      <c r="AY42">
        <v>25</v>
      </c>
    </row>
    <row r="43" spans="1:51" ht="15.75" customHeight="1">
      <c r="A43" s="1">
        <v>44490</v>
      </c>
      <c r="B43" t="s">
        <v>131</v>
      </c>
      <c r="C43" t="s">
        <v>69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2.5899999999999999E-2</v>
      </c>
      <c r="J43">
        <v>0.58899999999999997</v>
      </c>
      <c r="K43">
        <v>13.7</v>
      </c>
      <c r="L43" t="s">
        <v>63</v>
      </c>
      <c r="M43" t="s">
        <v>64</v>
      </c>
      <c r="N43">
        <v>5.6800000000000003E-2</v>
      </c>
      <c r="O43">
        <v>0.97599999999999998</v>
      </c>
      <c r="P43">
        <v>18.600000000000001</v>
      </c>
      <c r="Q43" t="s">
        <v>97</v>
      </c>
      <c r="R43" t="s">
        <v>62</v>
      </c>
      <c r="S43">
        <v>2.98E-2</v>
      </c>
      <c r="T43">
        <v>0.39900000000000002</v>
      </c>
      <c r="U43">
        <v>19.2</v>
      </c>
      <c r="V43"/>
      <c r="W43">
        <v>1</v>
      </c>
      <c r="X43" t="s">
        <v>121</v>
      </c>
      <c r="Y43"/>
      <c r="AA43"/>
      <c r="AF43" s="5">
        <v>1</v>
      </c>
      <c r="AH43" s="5">
        <v>18.600000000000001</v>
      </c>
      <c r="AO43" s="5">
        <v>1</v>
      </c>
      <c r="AQ43" s="5">
        <v>19.2</v>
      </c>
      <c r="AY43">
        <v>26</v>
      </c>
    </row>
    <row r="44" spans="1:51" ht="15.75" customHeight="1">
      <c r="A44" s="1">
        <v>44490</v>
      </c>
      <c r="B44" t="s">
        <v>131</v>
      </c>
      <c r="C44" t="s">
        <v>69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2.8899999999999999E-2</v>
      </c>
      <c r="J44">
        <v>0.76900000000000002</v>
      </c>
      <c r="K44">
        <v>17.5</v>
      </c>
      <c r="L44" t="s">
        <v>63</v>
      </c>
      <c r="M44" t="s">
        <v>64</v>
      </c>
      <c r="N44">
        <v>5.8099999999999999E-2</v>
      </c>
      <c r="O44">
        <v>1.02</v>
      </c>
      <c r="P44">
        <v>19.600000000000001</v>
      </c>
      <c r="Q44" t="s">
        <v>97</v>
      </c>
      <c r="R44" t="s">
        <v>62</v>
      </c>
      <c r="S44">
        <v>3.04E-2</v>
      </c>
      <c r="T44">
        <v>0.41399999999999998</v>
      </c>
      <c r="U44">
        <v>19.899999999999999</v>
      </c>
      <c r="V44"/>
      <c r="W44">
        <v>1</v>
      </c>
      <c r="X44" t="s">
        <v>121</v>
      </c>
      <c r="Y44"/>
      <c r="AA44"/>
      <c r="AF44" s="5">
        <v>1</v>
      </c>
      <c r="AH44" s="5">
        <v>19.600000000000001</v>
      </c>
      <c r="AO44" s="5">
        <v>1</v>
      </c>
      <c r="AQ44" s="5">
        <v>19.899999999999999</v>
      </c>
      <c r="AY44">
        <v>27</v>
      </c>
    </row>
    <row r="45" spans="1:51" ht="15.75" customHeight="1">
      <c r="A45" s="1">
        <v>44497</v>
      </c>
      <c r="B45" t="s">
        <v>132</v>
      </c>
      <c r="C45" t="s">
        <v>125</v>
      </c>
      <c r="D45">
        <v>1</v>
      </c>
      <c r="E45">
        <v>1</v>
      </c>
      <c r="F45">
        <v>1</v>
      </c>
      <c r="G45" t="s">
        <v>61</v>
      </c>
      <c r="H45" t="s">
        <v>62</v>
      </c>
      <c r="I45">
        <v>2.75E-2</v>
      </c>
      <c r="J45">
        <v>0.67500000000000004</v>
      </c>
      <c r="K45">
        <v>10.5</v>
      </c>
      <c r="L45" t="s">
        <v>63</v>
      </c>
      <c r="M45" t="s">
        <v>64</v>
      </c>
      <c r="N45">
        <v>5.7299999999999997E-2</v>
      </c>
      <c r="O45">
        <v>0.96899999999999997</v>
      </c>
      <c r="P45">
        <v>19.2</v>
      </c>
      <c r="Q45" t="s">
        <v>97</v>
      </c>
      <c r="R45" t="s">
        <v>62</v>
      </c>
      <c r="S45">
        <v>2.53E-2</v>
      </c>
      <c r="T45">
        <v>0.36599999999999999</v>
      </c>
      <c r="U45">
        <v>17.899999999999999</v>
      </c>
      <c r="V45"/>
      <c r="W45">
        <v>2</v>
      </c>
      <c r="X45" t="s">
        <v>121</v>
      </c>
      <c r="Y45"/>
      <c r="AA45"/>
      <c r="AF45" s="5">
        <v>1</v>
      </c>
      <c r="AH45" s="5">
        <v>19.2</v>
      </c>
      <c r="AO45" s="5">
        <v>1</v>
      </c>
      <c r="AQ45" s="5">
        <v>17.899999999999999</v>
      </c>
      <c r="AY45">
        <v>28</v>
      </c>
    </row>
    <row r="46" spans="1:51" ht="15.75" customHeight="1">
      <c r="A46" s="1">
        <v>44497</v>
      </c>
      <c r="B46" t="s">
        <v>132</v>
      </c>
      <c r="C46" t="s">
        <v>125</v>
      </c>
      <c r="D46">
        <v>2</v>
      </c>
      <c r="E46">
        <v>1</v>
      </c>
      <c r="F46">
        <v>1</v>
      </c>
      <c r="G46" t="s">
        <v>61</v>
      </c>
      <c r="H46" t="s">
        <v>62</v>
      </c>
      <c r="I46">
        <v>3.4599999999999999E-2</v>
      </c>
      <c r="J46">
        <v>0.748</v>
      </c>
      <c r="K46">
        <v>11.9</v>
      </c>
      <c r="L46" t="s">
        <v>63</v>
      </c>
      <c r="M46" t="s">
        <v>64</v>
      </c>
      <c r="N46">
        <v>5.6099999999999997E-2</v>
      </c>
      <c r="O46">
        <v>0.92300000000000004</v>
      </c>
      <c r="P46">
        <v>18.100000000000001</v>
      </c>
      <c r="Q46" t="s">
        <v>97</v>
      </c>
      <c r="R46" t="s">
        <v>62</v>
      </c>
      <c r="S46">
        <v>2.6499999999999999E-2</v>
      </c>
      <c r="T46">
        <v>0.36899999999999999</v>
      </c>
      <c r="U46">
        <v>18.100000000000001</v>
      </c>
      <c r="V46"/>
      <c r="W46">
        <v>2</v>
      </c>
      <c r="X46" t="s">
        <v>121</v>
      </c>
      <c r="Y46"/>
      <c r="AA46"/>
      <c r="AF46" s="5">
        <v>1</v>
      </c>
      <c r="AH46" s="5">
        <v>18.100000000000001</v>
      </c>
      <c r="AO46" s="5">
        <v>1</v>
      </c>
      <c r="AQ46" s="5">
        <v>18.100000000000001</v>
      </c>
      <c r="AY46">
        <v>29</v>
      </c>
    </row>
    <row r="47" spans="1:51" ht="15.75" customHeight="1">
      <c r="A47" s="1">
        <v>44497</v>
      </c>
      <c r="B47" t="s">
        <v>132</v>
      </c>
      <c r="C47" t="s">
        <v>125</v>
      </c>
      <c r="D47">
        <v>3</v>
      </c>
      <c r="E47">
        <v>1</v>
      </c>
      <c r="F47">
        <v>1</v>
      </c>
      <c r="G47" t="s">
        <v>61</v>
      </c>
      <c r="H47" t="s">
        <v>62</v>
      </c>
      <c r="I47">
        <v>3.3099999999999997E-2</v>
      </c>
      <c r="J47">
        <v>0.82399999999999995</v>
      </c>
      <c r="K47">
        <v>13.4</v>
      </c>
      <c r="L47" t="s">
        <v>63</v>
      </c>
      <c r="M47" t="s">
        <v>64</v>
      </c>
      <c r="N47">
        <v>5.6399999999999999E-2</v>
      </c>
      <c r="O47">
        <v>0.95199999999999996</v>
      </c>
      <c r="P47">
        <v>18.8</v>
      </c>
      <c r="Q47" t="s">
        <v>97</v>
      </c>
      <c r="R47" t="s">
        <v>62</v>
      </c>
      <c r="S47">
        <v>2.7E-2</v>
      </c>
      <c r="T47">
        <v>0.371</v>
      </c>
      <c r="U47">
        <v>18.100000000000001</v>
      </c>
      <c r="V47"/>
      <c r="W47">
        <v>2</v>
      </c>
      <c r="X47" t="s">
        <v>121</v>
      </c>
      <c r="Y47"/>
      <c r="AA47"/>
      <c r="AF47" s="5">
        <v>1</v>
      </c>
      <c r="AH47" s="5">
        <v>18.8</v>
      </c>
      <c r="AO47" s="5">
        <v>1</v>
      </c>
      <c r="AQ47" s="5">
        <v>18.100000000000001</v>
      </c>
      <c r="AY47">
        <v>30</v>
      </c>
    </row>
    <row r="48" spans="1:51" ht="15.75" customHeight="1">
      <c r="A48" s="1">
        <v>44502</v>
      </c>
      <c r="B48" t="s">
        <v>133</v>
      </c>
      <c r="C48" t="s">
        <v>134</v>
      </c>
      <c r="D48">
        <v>1</v>
      </c>
      <c r="E48">
        <v>1</v>
      </c>
      <c r="F48">
        <v>1</v>
      </c>
      <c r="G48" t="s">
        <v>61</v>
      </c>
      <c r="H48" t="s">
        <v>62</v>
      </c>
      <c r="I48">
        <v>3.15E-2</v>
      </c>
      <c r="J48">
        <v>0.67800000000000005</v>
      </c>
      <c r="K48">
        <v>12.9</v>
      </c>
      <c r="L48" t="s">
        <v>63</v>
      </c>
      <c r="M48" t="s">
        <v>64</v>
      </c>
      <c r="N48">
        <v>7.46E-2</v>
      </c>
      <c r="O48">
        <v>1.17</v>
      </c>
      <c r="P48">
        <v>22.3</v>
      </c>
      <c r="Q48" t="s">
        <v>97</v>
      </c>
      <c r="R48" t="s">
        <v>62</v>
      </c>
      <c r="S48">
        <v>2.9000000000000001E-2</v>
      </c>
      <c r="T48">
        <v>0.42799999999999999</v>
      </c>
      <c r="U48">
        <v>20.6</v>
      </c>
      <c r="V48"/>
      <c r="W48">
        <v>1</v>
      </c>
      <c r="X48" t="s">
        <v>121</v>
      </c>
      <c r="Y48"/>
      <c r="AA48"/>
      <c r="AF48" s="5">
        <v>1</v>
      </c>
      <c r="AH48" s="5">
        <v>22.3</v>
      </c>
      <c r="AO48" s="5">
        <v>1</v>
      </c>
      <c r="AQ48" s="5">
        <v>20.6</v>
      </c>
      <c r="AY48">
        <v>31</v>
      </c>
    </row>
    <row r="49" spans="1:89" ht="15.75" customHeight="1">
      <c r="A49" s="1">
        <v>44502</v>
      </c>
      <c r="B49" t="s">
        <v>133</v>
      </c>
      <c r="C49" t="s">
        <v>134</v>
      </c>
      <c r="D49">
        <v>2</v>
      </c>
      <c r="E49">
        <v>1</v>
      </c>
      <c r="F49">
        <v>1</v>
      </c>
      <c r="G49" t="s">
        <v>61</v>
      </c>
      <c r="H49" t="s">
        <v>62</v>
      </c>
      <c r="I49">
        <v>3.2399999999999998E-2</v>
      </c>
      <c r="J49">
        <v>0.85299999999999998</v>
      </c>
      <c r="K49">
        <v>16.7</v>
      </c>
      <c r="L49" t="s">
        <v>63</v>
      </c>
      <c r="M49" t="s">
        <v>64</v>
      </c>
      <c r="N49">
        <v>7.5200000000000003E-2</v>
      </c>
      <c r="O49">
        <v>1.21</v>
      </c>
      <c r="P49">
        <v>23</v>
      </c>
      <c r="Q49" t="s">
        <v>97</v>
      </c>
      <c r="R49" t="s">
        <v>62</v>
      </c>
      <c r="S49">
        <v>0.03</v>
      </c>
      <c r="T49">
        <v>0.46100000000000002</v>
      </c>
      <c r="U49">
        <v>22.3</v>
      </c>
      <c r="V49"/>
      <c r="W49">
        <v>1</v>
      </c>
      <c r="X49" t="s">
        <v>121</v>
      </c>
      <c r="Y49"/>
      <c r="AA49"/>
      <c r="AF49" s="5">
        <v>1</v>
      </c>
      <c r="AH49" s="5">
        <v>23</v>
      </c>
      <c r="AO49" s="5">
        <v>1</v>
      </c>
      <c r="AQ49" s="5">
        <v>22.3</v>
      </c>
      <c r="AY49">
        <v>32</v>
      </c>
    </row>
    <row r="50" spans="1:89" ht="15.75" customHeight="1">
      <c r="A50" s="1">
        <v>44502</v>
      </c>
      <c r="B50" t="s">
        <v>133</v>
      </c>
      <c r="C50" t="s">
        <v>134</v>
      </c>
      <c r="D50">
        <v>3</v>
      </c>
      <c r="E50">
        <v>1</v>
      </c>
      <c r="F50">
        <v>1</v>
      </c>
      <c r="G50" t="s">
        <v>61</v>
      </c>
      <c r="H50" t="s">
        <v>62</v>
      </c>
      <c r="I50">
        <v>3.4200000000000001E-2</v>
      </c>
      <c r="J50">
        <v>0.89200000000000002</v>
      </c>
      <c r="K50">
        <v>17.5</v>
      </c>
      <c r="L50" t="s">
        <v>63</v>
      </c>
      <c r="M50" t="s">
        <v>64</v>
      </c>
      <c r="N50">
        <v>7.5600000000000001E-2</v>
      </c>
      <c r="O50">
        <v>1.19</v>
      </c>
      <c r="P50">
        <v>22.6</v>
      </c>
      <c r="Q50" t="s">
        <v>97</v>
      </c>
      <c r="R50" t="s">
        <v>62</v>
      </c>
      <c r="S50">
        <v>2.9100000000000001E-2</v>
      </c>
      <c r="T50">
        <v>0.45900000000000002</v>
      </c>
      <c r="U50">
        <v>22.2</v>
      </c>
      <c r="V50"/>
      <c r="W50">
        <v>1</v>
      </c>
      <c r="X50" t="s">
        <v>121</v>
      </c>
      <c r="Y50"/>
      <c r="AA50"/>
      <c r="AF50" s="5">
        <v>1</v>
      </c>
      <c r="AH50" s="5">
        <v>22.6</v>
      </c>
      <c r="AO50" s="5">
        <v>1</v>
      </c>
      <c r="AQ50" s="5">
        <v>22.2</v>
      </c>
      <c r="AY50">
        <v>33</v>
      </c>
    </row>
    <row r="51" spans="1:89" ht="15.75" customHeight="1">
      <c r="A51" s="1">
        <v>44511</v>
      </c>
      <c r="B51" t="s">
        <v>135</v>
      </c>
      <c r="C51" t="s">
        <v>69</v>
      </c>
      <c r="D51">
        <v>1</v>
      </c>
      <c r="E51">
        <v>1</v>
      </c>
      <c r="F51">
        <v>1</v>
      </c>
      <c r="G51" t="s">
        <v>61</v>
      </c>
      <c r="H51" t="s">
        <v>62</v>
      </c>
      <c r="I51">
        <v>3.4099999999999998E-2</v>
      </c>
      <c r="J51">
        <v>0.84699999999999998</v>
      </c>
      <c r="K51">
        <v>17.899999999999999</v>
      </c>
      <c r="L51" t="s">
        <v>63</v>
      </c>
      <c r="M51" t="s">
        <v>64</v>
      </c>
      <c r="N51">
        <v>6.2399999999999997E-2</v>
      </c>
      <c r="O51">
        <v>0.96399999999999997</v>
      </c>
      <c r="P51">
        <v>18.7</v>
      </c>
      <c r="Q51" t="s">
        <v>97</v>
      </c>
      <c r="R51" t="s">
        <v>62</v>
      </c>
      <c r="S51">
        <v>2.69E-2</v>
      </c>
      <c r="T51">
        <v>0.378</v>
      </c>
      <c r="U51">
        <v>20.6</v>
      </c>
      <c r="V51"/>
      <c r="W51">
        <v>1</v>
      </c>
      <c r="X51" t="s">
        <v>121</v>
      </c>
      <c r="Y51"/>
      <c r="AA51"/>
      <c r="AF51" s="5">
        <v>1</v>
      </c>
      <c r="AH51" s="5">
        <v>18.7</v>
      </c>
      <c r="AO51" s="5">
        <v>1</v>
      </c>
      <c r="AQ51" s="5">
        <v>20.6</v>
      </c>
      <c r="AY51">
        <v>34</v>
      </c>
    </row>
    <row r="52" spans="1:89" ht="15.75" customHeight="1">
      <c r="A52" s="1">
        <v>44511</v>
      </c>
      <c r="B52" t="s">
        <v>135</v>
      </c>
      <c r="C52" t="s">
        <v>69</v>
      </c>
      <c r="D52">
        <v>2</v>
      </c>
      <c r="E52">
        <v>1</v>
      </c>
      <c r="F52">
        <v>1</v>
      </c>
      <c r="G52" t="s">
        <v>61</v>
      </c>
      <c r="H52" t="s">
        <v>62</v>
      </c>
      <c r="I52">
        <v>3.4599999999999999E-2</v>
      </c>
      <c r="J52">
        <v>0.88200000000000001</v>
      </c>
      <c r="K52">
        <v>18.5</v>
      </c>
      <c r="L52" t="s">
        <v>63</v>
      </c>
      <c r="M52" t="s">
        <v>64</v>
      </c>
      <c r="N52">
        <v>6.2199999999999998E-2</v>
      </c>
      <c r="O52">
        <v>0.95499999999999996</v>
      </c>
      <c r="P52">
        <v>18.5</v>
      </c>
      <c r="Q52" t="s">
        <v>97</v>
      </c>
      <c r="R52" t="s">
        <v>62</v>
      </c>
      <c r="S52">
        <v>2.64E-2</v>
      </c>
      <c r="T52">
        <v>0.36799999999999999</v>
      </c>
      <c r="U52">
        <v>20</v>
      </c>
      <c r="V52"/>
      <c r="W52">
        <v>1</v>
      </c>
      <c r="X52" t="s">
        <v>121</v>
      </c>
      <c r="Y52"/>
      <c r="AA52"/>
      <c r="AF52" s="5">
        <v>1</v>
      </c>
      <c r="AH52" s="5">
        <v>18.5</v>
      </c>
      <c r="AO52" s="5">
        <v>1</v>
      </c>
      <c r="AQ52" s="5">
        <v>20</v>
      </c>
      <c r="AY52">
        <v>35</v>
      </c>
    </row>
    <row r="53" spans="1:89" ht="15.75" customHeight="1">
      <c r="A53" s="1">
        <v>44511</v>
      </c>
      <c r="B53" t="s">
        <v>135</v>
      </c>
      <c r="C53" t="s">
        <v>69</v>
      </c>
      <c r="D53">
        <v>3</v>
      </c>
      <c r="E53">
        <v>1</v>
      </c>
      <c r="F53">
        <v>1</v>
      </c>
      <c r="G53" t="s">
        <v>61</v>
      </c>
      <c r="H53" t="s">
        <v>62</v>
      </c>
      <c r="I53">
        <v>3.4299999999999997E-2</v>
      </c>
      <c r="J53">
        <v>0.72499999999999998</v>
      </c>
      <c r="K53">
        <v>15.5</v>
      </c>
      <c r="L53" t="s">
        <v>63</v>
      </c>
      <c r="M53" t="s">
        <v>64</v>
      </c>
      <c r="N53">
        <v>6.2199999999999998E-2</v>
      </c>
      <c r="O53">
        <v>0.97099999999999997</v>
      </c>
      <c r="P53">
        <v>18.8</v>
      </c>
      <c r="Q53" t="s">
        <v>97</v>
      </c>
      <c r="R53" t="s">
        <v>62</v>
      </c>
      <c r="S53">
        <v>2.5600000000000001E-2</v>
      </c>
      <c r="T53">
        <v>0.36</v>
      </c>
      <c r="U53">
        <v>19.600000000000001</v>
      </c>
      <c r="V53"/>
      <c r="W53">
        <v>1</v>
      </c>
      <c r="X53" t="s">
        <v>121</v>
      </c>
      <c r="Y53"/>
      <c r="AA53"/>
      <c r="AF53" s="5">
        <v>1</v>
      </c>
      <c r="AH53" s="5">
        <v>18.8</v>
      </c>
      <c r="AO53" s="5">
        <v>1</v>
      </c>
      <c r="AQ53" s="5">
        <v>19.600000000000001</v>
      </c>
      <c r="AY53">
        <v>36</v>
      </c>
    </row>
    <row r="54" spans="1:89" s="2" customFormat="1" ht="15">
      <c r="A54" s="1">
        <v>44539</v>
      </c>
      <c r="B54" t="s">
        <v>136</v>
      </c>
      <c r="C54" t="s">
        <v>137</v>
      </c>
      <c r="D54">
        <v>1</v>
      </c>
      <c r="E54">
        <v>1</v>
      </c>
      <c r="F54">
        <v>1</v>
      </c>
      <c r="G54" t="s">
        <v>61</v>
      </c>
      <c r="H54" t="s">
        <v>62</v>
      </c>
      <c r="I54">
        <v>3.3000000000000002E-2</v>
      </c>
      <c r="J54">
        <v>0.89700000000000002</v>
      </c>
      <c r="K54">
        <v>18.399999999999999</v>
      </c>
      <c r="L54" t="s">
        <v>63</v>
      </c>
      <c r="M54" t="s">
        <v>64</v>
      </c>
      <c r="N54">
        <v>6.2E-2</v>
      </c>
      <c r="O54">
        <v>0.97</v>
      </c>
      <c r="P54">
        <v>19.3</v>
      </c>
      <c r="Q54" t="s">
        <v>97</v>
      </c>
      <c r="R54" t="s">
        <v>62</v>
      </c>
      <c r="S54">
        <v>3.1099999999999999E-2</v>
      </c>
      <c r="T54">
        <v>0.40500000000000003</v>
      </c>
      <c r="U54">
        <v>17.5</v>
      </c>
      <c r="W54" s="2">
        <v>1</v>
      </c>
      <c r="X54" t="s">
        <v>121</v>
      </c>
      <c r="Y54" s="21"/>
      <c r="AF54">
        <v>1</v>
      </c>
      <c r="AG54"/>
      <c r="AH54" s="20">
        <f t="shared" ref="AH54:AH56" si="2">P54</f>
        <v>19.3</v>
      </c>
      <c r="AO54">
        <v>1</v>
      </c>
      <c r="AP54"/>
      <c r="AQ54" s="20">
        <f t="shared" ref="AQ54:AQ56" si="3">U54</f>
        <v>17.5</v>
      </c>
      <c r="AX54"/>
      <c r="AY54">
        <v>37</v>
      </c>
      <c r="AZ54"/>
      <c r="BA54"/>
      <c r="BB54"/>
    </row>
    <row r="55" spans="1:89" s="2" customFormat="1" ht="15">
      <c r="A55" s="1">
        <v>44539</v>
      </c>
      <c r="B55" t="s">
        <v>136</v>
      </c>
      <c r="C55" t="s">
        <v>127</v>
      </c>
      <c r="D55">
        <v>2</v>
      </c>
      <c r="E55">
        <v>1</v>
      </c>
      <c r="F55">
        <v>1</v>
      </c>
      <c r="G55" t="s">
        <v>61</v>
      </c>
      <c r="H55" t="s">
        <v>62</v>
      </c>
      <c r="I55">
        <v>4.48E-2</v>
      </c>
      <c r="J55">
        <v>0.93600000000000005</v>
      </c>
      <c r="K55">
        <v>19.3</v>
      </c>
      <c r="L55" t="s">
        <v>63</v>
      </c>
      <c r="M55" t="s">
        <v>64</v>
      </c>
      <c r="N55">
        <v>6.3299999999999995E-2</v>
      </c>
      <c r="O55">
        <v>1.01</v>
      </c>
      <c r="P55">
        <v>20.2</v>
      </c>
      <c r="Q55" t="s">
        <v>97</v>
      </c>
      <c r="R55" t="s">
        <v>62</v>
      </c>
      <c r="S55">
        <v>3.2599999999999997E-2</v>
      </c>
      <c r="T55">
        <v>0.42699999999999999</v>
      </c>
      <c r="U55">
        <v>18.5</v>
      </c>
      <c r="W55" s="2">
        <v>1</v>
      </c>
      <c r="X55" t="s">
        <v>121</v>
      </c>
      <c r="Y55" s="21"/>
      <c r="AF55">
        <v>1</v>
      </c>
      <c r="AG55"/>
      <c r="AH55" s="20">
        <f t="shared" si="2"/>
        <v>20.2</v>
      </c>
      <c r="AO55" s="2">
        <v>1</v>
      </c>
      <c r="AP55"/>
      <c r="AQ55" s="20">
        <f t="shared" si="3"/>
        <v>18.5</v>
      </c>
      <c r="AX55"/>
      <c r="AY55">
        <v>38</v>
      </c>
      <c r="AZ55"/>
      <c r="BA55"/>
      <c r="BB55"/>
    </row>
    <row r="56" spans="1:89" s="2" customFormat="1" ht="15">
      <c r="A56" s="1">
        <v>44539</v>
      </c>
      <c r="B56" t="s">
        <v>136</v>
      </c>
      <c r="C56" t="s">
        <v>127</v>
      </c>
      <c r="D56">
        <v>3</v>
      </c>
      <c r="E56">
        <v>1</v>
      </c>
      <c r="F56">
        <v>1</v>
      </c>
      <c r="G56" t="s">
        <v>61</v>
      </c>
      <c r="H56" t="s">
        <v>62</v>
      </c>
      <c r="I56">
        <v>2.9000000000000001E-2</v>
      </c>
      <c r="J56">
        <v>0.68100000000000005</v>
      </c>
      <c r="K56">
        <v>13.8</v>
      </c>
      <c r="L56" t="s">
        <v>63</v>
      </c>
      <c r="M56" t="s">
        <v>64</v>
      </c>
      <c r="N56">
        <v>6.3E-2</v>
      </c>
      <c r="O56">
        <v>1</v>
      </c>
      <c r="P56">
        <v>20.100000000000001</v>
      </c>
      <c r="Q56" t="s">
        <v>97</v>
      </c>
      <c r="R56" t="s">
        <v>62</v>
      </c>
      <c r="S56">
        <v>3.5799999999999998E-2</v>
      </c>
      <c r="T56">
        <v>0.46200000000000002</v>
      </c>
      <c r="U56">
        <v>20.2</v>
      </c>
      <c r="W56" s="2">
        <v>1</v>
      </c>
      <c r="X56" t="s">
        <v>121</v>
      </c>
      <c r="Y56" s="21"/>
      <c r="AF56">
        <v>1</v>
      </c>
      <c r="AG56"/>
      <c r="AH56" s="20">
        <f t="shared" si="2"/>
        <v>20.100000000000001</v>
      </c>
      <c r="AO56">
        <v>1</v>
      </c>
      <c r="AP56"/>
      <c r="AQ56" s="20">
        <f t="shared" si="3"/>
        <v>20.2</v>
      </c>
      <c r="AX56"/>
      <c r="AY56">
        <v>39</v>
      </c>
      <c r="AZ56"/>
      <c r="BA56"/>
      <c r="BB56"/>
    </row>
    <row r="57" spans="1:89" ht="15.75" customHeight="1">
      <c r="A57" s="1">
        <v>44607</v>
      </c>
      <c r="B57" t="s">
        <v>138</v>
      </c>
      <c r="C57" t="s">
        <v>127</v>
      </c>
      <c r="D57">
        <v>1</v>
      </c>
      <c r="E57">
        <v>1</v>
      </c>
      <c r="F57">
        <v>1</v>
      </c>
      <c r="G57" t="s">
        <v>139</v>
      </c>
      <c r="H57" t="s">
        <v>62</v>
      </c>
      <c r="I57">
        <v>2.9700000000000001E-2</v>
      </c>
      <c r="J57">
        <v>0.65400000000000003</v>
      </c>
      <c r="K57">
        <v>12.6</v>
      </c>
      <c r="L57"/>
      <c r="M57"/>
      <c r="N57"/>
      <c r="O57"/>
      <c r="P57"/>
      <c r="Q57" s="2"/>
      <c r="R57" s="2"/>
      <c r="S57"/>
      <c r="T57" s="21"/>
      <c r="U57" s="2"/>
      <c r="V57" s="2"/>
      <c r="W57" s="2">
        <v>1</v>
      </c>
      <c r="X57" t="s">
        <v>140</v>
      </c>
      <c r="Y57" s="21">
        <f t="shared" ref="Y57:Y68" si="4">K57</f>
        <v>12.6</v>
      </c>
      <c r="Z57" s="2"/>
      <c r="AA57" s="2"/>
      <c r="AB57"/>
      <c r="AC57" s="20"/>
      <c r="AD57" s="2"/>
      <c r="AE57" s="2"/>
      <c r="AF57" s="2"/>
      <c r="AG57" s="2"/>
      <c r="AH57" s="2"/>
      <c r="AI57" s="2"/>
      <c r="AJ57" s="2"/>
      <c r="AK57" s="2"/>
      <c r="AL57" s="2"/>
      <c r="AM57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>
        <v>40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ht="15.75" customHeight="1">
      <c r="A58" s="1">
        <v>44607</v>
      </c>
      <c r="B58" t="s">
        <v>138</v>
      </c>
      <c r="C58" t="s">
        <v>127</v>
      </c>
      <c r="D58">
        <v>2</v>
      </c>
      <c r="E58">
        <v>1</v>
      </c>
      <c r="F58">
        <v>1</v>
      </c>
      <c r="G58" t="s">
        <v>139</v>
      </c>
      <c r="H58" t="s">
        <v>62</v>
      </c>
      <c r="I58">
        <v>2.5399999999999999E-2</v>
      </c>
      <c r="J58">
        <v>0.65600000000000003</v>
      </c>
      <c r="K58">
        <v>12.6</v>
      </c>
      <c r="L58"/>
      <c r="M58"/>
      <c r="N58"/>
      <c r="O58"/>
      <c r="P58"/>
      <c r="Q58" s="2"/>
      <c r="R58" s="2"/>
      <c r="S58"/>
      <c r="T58" s="21"/>
      <c r="U58" s="2"/>
      <c r="V58" s="2"/>
      <c r="W58" s="2">
        <v>1</v>
      </c>
      <c r="X58" t="s">
        <v>140</v>
      </c>
      <c r="Y58" s="21">
        <f t="shared" si="4"/>
        <v>12.6</v>
      </c>
      <c r="Z58" s="2"/>
      <c r="AA58"/>
      <c r="AB58"/>
      <c r="AC58" s="20"/>
      <c r="AD58" s="2"/>
      <c r="AE58" s="2"/>
      <c r="AF58" s="2"/>
      <c r="AG58" s="2"/>
      <c r="AH58" s="2"/>
      <c r="AI58" s="2"/>
      <c r="AJ58" s="2"/>
      <c r="AK58" s="2"/>
      <c r="AL58" s="2"/>
      <c r="AM58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>
        <v>41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ht="15.75" customHeight="1">
      <c r="A59" s="1">
        <v>44607</v>
      </c>
      <c r="B59" t="s">
        <v>138</v>
      </c>
      <c r="C59" t="s">
        <v>127</v>
      </c>
      <c r="D59">
        <v>3</v>
      </c>
      <c r="E59">
        <v>1</v>
      </c>
      <c r="F59">
        <v>1</v>
      </c>
      <c r="G59" t="s">
        <v>139</v>
      </c>
      <c r="H59" t="s">
        <v>62</v>
      </c>
      <c r="I59">
        <v>3.3300000000000003E-2</v>
      </c>
      <c r="J59">
        <v>0.63600000000000001</v>
      </c>
      <c r="K59">
        <v>12.2</v>
      </c>
      <c r="L59"/>
      <c r="M59"/>
      <c r="N59"/>
      <c r="O59"/>
      <c r="P59"/>
      <c r="Q59" s="2"/>
      <c r="R59" s="2"/>
      <c r="S59"/>
      <c r="T59" s="21"/>
      <c r="U59" s="2"/>
      <c r="V59" s="2"/>
      <c r="W59" s="2">
        <v>1</v>
      </c>
      <c r="X59" t="s">
        <v>140</v>
      </c>
      <c r="Y59" s="21">
        <f t="shared" si="4"/>
        <v>12.2</v>
      </c>
      <c r="Z59" s="2"/>
      <c r="AA59"/>
      <c r="AB59"/>
      <c r="AC59" s="20"/>
      <c r="AD59" s="2"/>
      <c r="AE59" s="2"/>
      <c r="AF59" s="2"/>
      <c r="AG59" s="2"/>
      <c r="AH59" s="2"/>
      <c r="AI59" s="2"/>
      <c r="AJ59" s="2"/>
      <c r="AK59" s="2"/>
      <c r="AL59" s="2"/>
      <c r="AM59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>
        <v>42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ht="15.75" customHeight="1">
      <c r="A60" s="1">
        <v>44607</v>
      </c>
      <c r="B60" t="s">
        <v>141</v>
      </c>
      <c r="C60" t="s">
        <v>69</v>
      </c>
      <c r="D60">
        <v>1</v>
      </c>
      <c r="E60">
        <v>1</v>
      </c>
      <c r="F60">
        <v>1</v>
      </c>
      <c r="G60" t="s">
        <v>139</v>
      </c>
      <c r="H60" t="s">
        <v>62</v>
      </c>
      <c r="I60">
        <v>2.64E-2</v>
      </c>
      <c r="J60">
        <v>0.57199999999999995</v>
      </c>
      <c r="K60">
        <v>11.6</v>
      </c>
      <c r="L60"/>
      <c r="M60"/>
      <c r="N60"/>
      <c r="O60"/>
      <c r="P60"/>
      <c r="Q60"/>
      <c r="R60" s="2"/>
      <c r="S60"/>
      <c r="T60" s="21"/>
      <c r="U60"/>
      <c r="V60"/>
      <c r="W60" s="2">
        <v>1</v>
      </c>
      <c r="X60" t="s">
        <v>140</v>
      </c>
      <c r="Y60" s="21">
        <f t="shared" si="4"/>
        <v>11.6</v>
      </c>
      <c r="Z60"/>
      <c r="AA60"/>
      <c r="AB60"/>
      <c r="AC60" s="2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>
        <v>43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ht="15.75" customHeight="1">
      <c r="A61" s="1">
        <v>44607</v>
      </c>
      <c r="B61" t="s">
        <v>141</v>
      </c>
      <c r="C61" t="s">
        <v>69</v>
      </c>
      <c r="D61">
        <v>2</v>
      </c>
      <c r="E61">
        <v>1</v>
      </c>
      <c r="F61">
        <v>1</v>
      </c>
      <c r="G61" t="s">
        <v>139</v>
      </c>
      <c r="H61" t="s">
        <v>62</v>
      </c>
      <c r="I61">
        <v>2.9600000000000001E-2</v>
      </c>
      <c r="J61">
        <v>0.61399999999999999</v>
      </c>
      <c r="K61">
        <v>12.7</v>
      </c>
      <c r="L61"/>
      <c r="M61"/>
      <c r="N61"/>
      <c r="O61"/>
      <c r="P61"/>
      <c r="Q61"/>
      <c r="R61" s="2"/>
      <c r="S61"/>
      <c r="T61" s="21"/>
      <c r="U61"/>
      <c r="V61"/>
      <c r="W61" s="2">
        <v>1</v>
      </c>
      <c r="X61" t="s">
        <v>140</v>
      </c>
      <c r="Y61" s="21">
        <f t="shared" si="4"/>
        <v>12.7</v>
      </c>
      <c r="Z61"/>
      <c r="AA61"/>
      <c r="AB61"/>
      <c r="AC61" s="20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>
        <v>44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ht="15.75" customHeight="1">
      <c r="A62" s="1">
        <v>44607</v>
      </c>
      <c r="B62" t="s">
        <v>141</v>
      </c>
      <c r="C62" t="s">
        <v>69</v>
      </c>
      <c r="D62">
        <v>3</v>
      </c>
      <c r="E62">
        <v>1</v>
      </c>
      <c r="F62">
        <v>1</v>
      </c>
      <c r="G62" t="s">
        <v>139</v>
      </c>
      <c r="H62" t="s">
        <v>62</v>
      </c>
      <c r="I62">
        <v>3.0800000000000001E-2</v>
      </c>
      <c r="J62">
        <v>0.69099999999999995</v>
      </c>
      <c r="K62">
        <v>14.6</v>
      </c>
      <c r="L62"/>
      <c r="M62"/>
      <c r="N62"/>
      <c r="O62"/>
      <c r="P62"/>
      <c r="Q62"/>
      <c r="R62" s="2"/>
      <c r="S62"/>
      <c r="T62" s="21"/>
      <c r="U62"/>
      <c r="V62"/>
      <c r="W62" s="2">
        <v>1</v>
      </c>
      <c r="X62" t="s">
        <v>140</v>
      </c>
      <c r="Y62" s="21">
        <f t="shared" si="4"/>
        <v>14.6</v>
      </c>
      <c r="Z62"/>
      <c r="AA62" s="2"/>
      <c r="AB62"/>
      <c r="AC62" s="20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>
        <v>45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ht="15.75" customHeight="1">
      <c r="A63" s="1">
        <v>44609</v>
      </c>
      <c r="B63" t="s">
        <v>142</v>
      </c>
      <c r="C63" t="s">
        <v>127</v>
      </c>
      <c r="D63">
        <v>1</v>
      </c>
      <c r="E63">
        <v>1</v>
      </c>
      <c r="F63">
        <v>1</v>
      </c>
      <c r="G63" t="s">
        <v>139</v>
      </c>
      <c r="H63" t="s">
        <v>62</v>
      </c>
      <c r="I63">
        <v>2.3800000000000002E-2</v>
      </c>
      <c r="J63">
        <v>0.57199999999999995</v>
      </c>
      <c r="K63">
        <v>11.9</v>
      </c>
      <c r="L63"/>
      <c r="M63"/>
      <c r="N63"/>
      <c r="O63"/>
      <c r="P63"/>
      <c r="Q63" s="2"/>
      <c r="R63" s="2"/>
      <c r="S63"/>
      <c r="T63" s="21"/>
      <c r="U63" s="2"/>
      <c r="V63" s="2"/>
      <c r="W63" s="2">
        <v>1</v>
      </c>
      <c r="X63" t="s">
        <v>140</v>
      </c>
      <c r="Y63" s="21">
        <f t="shared" si="4"/>
        <v>11.9</v>
      </c>
      <c r="Z63" s="2"/>
      <c r="AA63"/>
      <c r="AB63"/>
      <c r="AC63" s="20"/>
      <c r="AD63" s="2"/>
      <c r="AE63" s="2"/>
      <c r="AF63" s="2"/>
      <c r="AG63" s="2"/>
      <c r="AH63" s="2"/>
      <c r="AI63" s="2"/>
      <c r="AJ63" s="2"/>
      <c r="AK63" s="2"/>
      <c r="AL63" s="2"/>
      <c r="AM6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>
        <v>46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ht="15.75" customHeight="1">
      <c r="A64" s="1">
        <v>44609</v>
      </c>
      <c r="B64" t="s">
        <v>142</v>
      </c>
      <c r="C64" t="s">
        <v>127</v>
      </c>
      <c r="D64">
        <v>2</v>
      </c>
      <c r="E64">
        <v>1</v>
      </c>
      <c r="F64">
        <v>1</v>
      </c>
      <c r="G64" t="s">
        <v>139</v>
      </c>
      <c r="H64" t="s">
        <v>62</v>
      </c>
      <c r="I64">
        <v>2.9100000000000001E-2</v>
      </c>
      <c r="J64">
        <v>0.69099999999999995</v>
      </c>
      <c r="K64">
        <v>14.6</v>
      </c>
      <c r="L64"/>
      <c r="M64"/>
      <c r="N64"/>
      <c r="O64"/>
      <c r="P64"/>
      <c r="Q64" s="2"/>
      <c r="R64" s="2"/>
      <c r="S64"/>
      <c r="T64" s="21"/>
      <c r="U64" s="2"/>
      <c r="V64" s="2"/>
      <c r="W64" s="2">
        <v>1</v>
      </c>
      <c r="X64" t="s">
        <v>140</v>
      </c>
      <c r="Y64" s="21">
        <f t="shared" si="4"/>
        <v>14.6</v>
      </c>
      <c r="Z64" s="2"/>
      <c r="AA64" s="2"/>
      <c r="AB64"/>
      <c r="AC64" s="20"/>
      <c r="AD64" s="2"/>
      <c r="AE64" s="2"/>
      <c r="AF64" s="2"/>
      <c r="AG64" s="2"/>
      <c r="AH64" s="2"/>
      <c r="AI64" s="2"/>
      <c r="AJ64" s="2"/>
      <c r="AK64" s="2"/>
      <c r="AL64" s="2"/>
      <c r="AM6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>
        <v>47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ht="15.75" customHeight="1">
      <c r="A65" s="1">
        <v>44609</v>
      </c>
      <c r="B65" t="s">
        <v>142</v>
      </c>
      <c r="C65" t="s">
        <v>127</v>
      </c>
      <c r="D65">
        <v>3</v>
      </c>
      <c r="E65">
        <v>1</v>
      </c>
      <c r="F65">
        <v>1</v>
      </c>
      <c r="G65" t="s">
        <v>139</v>
      </c>
      <c r="H65" t="s">
        <v>62</v>
      </c>
      <c r="I65">
        <v>2.5700000000000001E-2</v>
      </c>
      <c r="J65">
        <v>0.62</v>
      </c>
      <c r="K65">
        <v>13</v>
      </c>
      <c r="L65"/>
      <c r="M65"/>
      <c r="N65"/>
      <c r="O65"/>
      <c r="P65"/>
      <c r="Q65" s="2"/>
      <c r="R65" s="2"/>
      <c r="S65"/>
      <c r="T65" s="21"/>
      <c r="U65" s="2"/>
      <c r="V65" s="2"/>
      <c r="W65" s="2">
        <v>1</v>
      </c>
      <c r="X65" t="s">
        <v>140</v>
      </c>
      <c r="Y65" s="21">
        <f t="shared" si="4"/>
        <v>13</v>
      </c>
      <c r="Z65" s="2"/>
      <c r="AA65"/>
      <c r="AB65"/>
      <c r="AC65" s="20"/>
      <c r="AD65" s="2"/>
      <c r="AE65" s="2"/>
      <c r="AF65" s="2"/>
      <c r="AG65" s="2"/>
      <c r="AH65" s="2"/>
      <c r="AI65" s="2"/>
      <c r="AJ65" s="2"/>
      <c r="AK65" s="2"/>
      <c r="AL65" s="2"/>
      <c r="AM65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>
        <v>48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ht="15">
      <c r="A66" s="1">
        <v>44610</v>
      </c>
      <c r="B66" t="s">
        <v>143</v>
      </c>
      <c r="C66" t="s">
        <v>127</v>
      </c>
      <c r="D66">
        <v>1</v>
      </c>
      <c r="E66">
        <v>1</v>
      </c>
      <c r="F66">
        <v>1</v>
      </c>
      <c r="G66" t="s">
        <v>139</v>
      </c>
      <c r="H66" t="s">
        <v>62</v>
      </c>
      <c r="I66">
        <v>3.1399999999999997E-2</v>
      </c>
      <c r="J66">
        <v>0.61699999999999999</v>
      </c>
      <c r="K66">
        <v>12.7</v>
      </c>
      <c r="L66"/>
      <c r="M66"/>
      <c r="N66"/>
      <c r="O66"/>
      <c r="P66"/>
      <c r="Q66" s="2"/>
      <c r="R66" s="2"/>
      <c r="S66"/>
      <c r="T66" s="21"/>
      <c r="U66"/>
      <c r="V66"/>
      <c r="W66" s="2">
        <v>1</v>
      </c>
      <c r="X66" t="s">
        <v>140</v>
      </c>
      <c r="Y66" s="21">
        <f t="shared" si="4"/>
        <v>12.7</v>
      </c>
      <c r="Z66" s="2"/>
      <c r="AA66"/>
      <c r="AB66"/>
      <c r="AC66" s="20"/>
      <c r="AD66"/>
      <c r="AE66"/>
      <c r="AF66" s="2"/>
      <c r="AG66" s="2"/>
      <c r="AH66" s="2"/>
      <c r="AI66" s="2"/>
      <c r="AJ66"/>
      <c r="AK66"/>
      <c r="AL66"/>
      <c r="AM6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>
        <v>49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ht="15">
      <c r="A67" s="1">
        <v>44610</v>
      </c>
      <c r="B67" t="s">
        <v>143</v>
      </c>
      <c r="C67" t="s">
        <v>127</v>
      </c>
      <c r="D67">
        <v>2</v>
      </c>
      <c r="E67">
        <v>1</v>
      </c>
      <c r="F67">
        <v>1</v>
      </c>
      <c r="G67" t="s">
        <v>139</v>
      </c>
      <c r="H67" t="s">
        <v>62</v>
      </c>
      <c r="I67">
        <v>2.3199999999999998E-2</v>
      </c>
      <c r="J67">
        <v>0.53900000000000003</v>
      </c>
      <c r="K67">
        <v>10.9</v>
      </c>
      <c r="L67"/>
      <c r="M67"/>
      <c r="N67"/>
      <c r="O67"/>
      <c r="P67"/>
      <c r="Q67" s="2"/>
      <c r="R67" s="2"/>
      <c r="S67"/>
      <c r="T67" s="21"/>
      <c r="U67"/>
      <c r="V67"/>
      <c r="W67" s="2">
        <v>1</v>
      </c>
      <c r="X67" t="s">
        <v>140</v>
      </c>
      <c r="Y67" s="21">
        <f t="shared" si="4"/>
        <v>10.9</v>
      </c>
      <c r="Z67" s="2"/>
      <c r="AA67" s="2"/>
      <c r="AB67"/>
      <c r="AC67" s="20"/>
      <c r="AD67"/>
      <c r="AE67"/>
      <c r="AF67" s="2"/>
      <c r="AG67" s="2"/>
      <c r="AH67" s="2"/>
      <c r="AI67" s="2"/>
      <c r="AJ67"/>
      <c r="AK67"/>
      <c r="AL67"/>
      <c r="AM67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>
        <v>50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ht="15">
      <c r="A68" s="1">
        <v>44610</v>
      </c>
      <c r="B68" t="s">
        <v>143</v>
      </c>
      <c r="C68" t="s">
        <v>127</v>
      </c>
      <c r="D68">
        <v>3</v>
      </c>
      <c r="E68">
        <v>1</v>
      </c>
      <c r="F68">
        <v>1</v>
      </c>
      <c r="G68" t="s">
        <v>139</v>
      </c>
      <c r="H68" t="s">
        <v>62</v>
      </c>
      <c r="I68">
        <v>2.5700000000000001E-2</v>
      </c>
      <c r="J68">
        <v>0.48199999999999998</v>
      </c>
      <c r="K68">
        <v>9.61</v>
      </c>
      <c r="L68"/>
      <c r="M68"/>
      <c r="N68"/>
      <c r="O68"/>
      <c r="P68"/>
      <c r="Q68" s="2"/>
      <c r="R68" s="2"/>
      <c r="S68"/>
      <c r="T68" s="21"/>
      <c r="U68"/>
      <c r="V68"/>
      <c r="W68" s="2">
        <v>1</v>
      </c>
      <c r="X68" t="s">
        <v>140</v>
      </c>
      <c r="Y68" s="21">
        <f t="shared" si="4"/>
        <v>9.61</v>
      </c>
      <c r="Z68" s="2"/>
      <c r="AA68" s="2"/>
      <c r="AB68"/>
      <c r="AC68" s="20"/>
      <c r="AD68"/>
      <c r="AE68"/>
      <c r="AF68" s="2"/>
      <c r="AG68" s="2"/>
      <c r="AH68" s="2"/>
      <c r="AI68" s="2"/>
      <c r="AJ68"/>
      <c r="AK68"/>
      <c r="AL68"/>
      <c r="AM68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>
        <v>51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customFormat="1">
      <c r="A69" s="1">
        <v>44783</v>
      </c>
      <c r="B69" t="s">
        <v>144</v>
      </c>
      <c r="C69" t="s">
        <v>69</v>
      </c>
      <c r="D69">
        <v>1</v>
      </c>
      <c r="E69">
        <v>1</v>
      </c>
      <c r="F69">
        <v>1</v>
      </c>
      <c r="G69" t="s">
        <v>61</v>
      </c>
      <c r="H69" t="s">
        <v>62</v>
      </c>
      <c r="I69">
        <v>4.1399999999999999E-2</v>
      </c>
      <c r="J69">
        <v>0.80700000000000005</v>
      </c>
      <c r="K69">
        <v>15.7</v>
      </c>
      <c r="L69" t="s">
        <v>63</v>
      </c>
      <c r="M69" t="s">
        <v>64</v>
      </c>
      <c r="N69">
        <v>6.0199999999999997E-2</v>
      </c>
      <c r="O69">
        <v>0.94299999999999995</v>
      </c>
      <c r="P69">
        <v>21.1</v>
      </c>
      <c r="Q69" s="2" t="s">
        <v>97</v>
      </c>
      <c r="R69" s="2" t="s">
        <v>62</v>
      </c>
      <c r="S69">
        <v>2.58E-2</v>
      </c>
      <c r="T69" s="21">
        <v>0.35699999999999998</v>
      </c>
      <c r="U69">
        <v>18.7</v>
      </c>
      <c r="W69" s="2">
        <v>1</v>
      </c>
      <c r="X69" t="s">
        <v>140</v>
      </c>
      <c r="Y69" s="2">
        <v>15.7</v>
      </c>
      <c r="Z69" s="2"/>
      <c r="AA69" s="2"/>
      <c r="AC69" s="20"/>
      <c r="AF69" s="2">
        <v>1</v>
      </c>
      <c r="AG69" s="2"/>
      <c r="AH69" s="2">
        <v>21.1</v>
      </c>
      <c r="AI69" s="2"/>
      <c r="AN69" s="2"/>
      <c r="AO69" s="2">
        <v>1</v>
      </c>
      <c r="AP69" s="2"/>
      <c r="AQ69" s="2">
        <v>18.7</v>
      </c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89" customFormat="1">
      <c r="A70" s="1">
        <v>44783</v>
      </c>
      <c r="B70" t="s">
        <v>144</v>
      </c>
      <c r="C70" t="s">
        <v>69</v>
      </c>
      <c r="D70">
        <v>2</v>
      </c>
      <c r="E70">
        <v>1</v>
      </c>
      <c r="F70">
        <v>1</v>
      </c>
      <c r="G70" t="s">
        <v>61</v>
      </c>
      <c r="H70" t="s">
        <v>62</v>
      </c>
      <c r="I70">
        <v>3.7699999999999997E-2</v>
      </c>
      <c r="J70">
        <v>0.69799999999999995</v>
      </c>
      <c r="K70">
        <v>13.1</v>
      </c>
      <c r="L70" t="s">
        <v>63</v>
      </c>
      <c r="M70" t="s">
        <v>64</v>
      </c>
      <c r="N70">
        <v>5.9799999999999999E-2</v>
      </c>
      <c r="O70">
        <v>0.93600000000000005</v>
      </c>
      <c r="P70">
        <v>20.9</v>
      </c>
      <c r="Q70" s="2" t="s">
        <v>97</v>
      </c>
      <c r="R70" s="2" t="s">
        <v>62</v>
      </c>
      <c r="S70">
        <v>2.4400000000000002E-2</v>
      </c>
      <c r="T70" s="21">
        <v>0.35399999999999998</v>
      </c>
      <c r="U70">
        <v>18.5</v>
      </c>
      <c r="W70" s="2">
        <v>1</v>
      </c>
      <c r="X70" t="s">
        <v>140</v>
      </c>
      <c r="Y70" s="2">
        <v>13.1</v>
      </c>
      <c r="Z70" s="2"/>
      <c r="AA70" s="2"/>
      <c r="AC70" s="20"/>
      <c r="AF70" s="2">
        <v>1</v>
      </c>
      <c r="AG70" s="2"/>
      <c r="AH70" s="2">
        <v>20.9</v>
      </c>
      <c r="AI70" s="2"/>
      <c r="AN70" s="2"/>
      <c r="AO70" s="2">
        <v>1</v>
      </c>
      <c r="AP70" s="2"/>
      <c r="AQ70" s="2">
        <v>18.5</v>
      </c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89" customFormat="1">
      <c r="A71" s="1">
        <v>44783</v>
      </c>
      <c r="B71" t="s">
        <v>144</v>
      </c>
      <c r="C71" t="s">
        <v>69</v>
      </c>
      <c r="D71">
        <v>3</v>
      </c>
      <c r="E71">
        <v>1</v>
      </c>
      <c r="F71">
        <v>1</v>
      </c>
      <c r="G71" t="s">
        <v>61</v>
      </c>
      <c r="H71" t="s">
        <v>62</v>
      </c>
      <c r="I71">
        <v>3.6499999999999998E-2</v>
      </c>
      <c r="J71">
        <v>0.72899999999999998</v>
      </c>
      <c r="K71">
        <v>13.9</v>
      </c>
      <c r="L71" t="s">
        <v>63</v>
      </c>
      <c r="M71" t="s">
        <v>64</v>
      </c>
      <c r="N71">
        <v>6.0999999999999999E-2</v>
      </c>
      <c r="O71">
        <v>0.93700000000000006</v>
      </c>
      <c r="P71">
        <v>20.9</v>
      </c>
      <c r="Q71" s="2" t="s">
        <v>97</v>
      </c>
      <c r="R71" s="2" t="s">
        <v>62</v>
      </c>
      <c r="S71">
        <v>2.4500000000000001E-2</v>
      </c>
      <c r="T71" s="21">
        <v>0.34899999999999998</v>
      </c>
      <c r="U71">
        <v>18.3</v>
      </c>
      <c r="W71" s="2">
        <v>1</v>
      </c>
      <c r="X71" t="s">
        <v>140</v>
      </c>
      <c r="Y71" s="2">
        <v>13.9</v>
      </c>
      <c r="Z71" s="2"/>
      <c r="AA71" s="2"/>
      <c r="AC71" s="20"/>
      <c r="AF71" s="2">
        <v>1</v>
      </c>
      <c r="AG71" s="2"/>
      <c r="AH71" s="2">
        <v>20.9</v>
      </c>
      <c r="AI71" s="2"/>
      <c r="AN71" s="2"/>
      <c r="AO71" s="2">
        <v>1</v>
      </c>
      <c r="AP71" s="2"/>
      <c r="AQ71" s="2">
        <v>18.3</v>
      </c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89" customFormat="1" ht="15">
      <c r="A72" s="1">
        <v>44812</v>
      </c>
      <c r="B72" t="s">
        <v>119</v>
      </c>
      <c r="C72" t="s">
        <v>69</v>
      </c>
      <c r="D72">
        <v>1</v>
      </c>
      <c r="E72">
        <v>1</v>
      </c>
      <c r="F72">
        <v>1</v>
      </c>
      <c r="G72" t="s">
        <v>61</v>
      </c>
      <c r="H72" t="s">
        <v>62</v>
      </c>
      <c r="I72">
        <v>3.3500000000000002E-2</v>
      </c>
      <c r="J72">
        <v>0.73699999999999999</v>
      </c>
      <c r="K72">
        <v>15.8</v>
      </c>
      <c r="L72" t="s">
        <v>63</v>
      </c>
      <c r="M72" t="s">
        <v>64</v>
      </c>
      <c r="N72">
        <v>5.8200000000000002E-2</v>
      </c>
      <c r="O72">
        <v>0.89800000000000002</v>
      </c>
      <c r="P72">
        <v>18.8</v>
      </c>
      <c r="Q72" t="s">
        <v>97</v>
      </c>
      <c r="R72" t="s">
        <v>62</v>
      </c>
      <c r="S72">
        <v>2.5000000000000001E-2</v>
      </c>
      <c r="T72">
        <v>0.36399999999999999</v>
      </c>
      <c r="U72">
        <v>20.5</v>
      </c>
      <c r="V72" s="2"/>
      <c r="W72" s="2">
        <v>1</v>
      </c>
      <c r="X72" t="s">
        <v>140</v>
      </c>
      <c r="Y72" s="21">
        <f t="shared" ref="Y72:Y80" si="5">K72</f>
        <v>15.8</v>
      </c>
      <c r="AF72">
        <v>1</v>
      </c>
      <c r="AH72" s="20">
        <f t="shared" ref="AH72:AH80" si="6">P72</f>
        <v>18.8</v>
      </c>
      <c r="AO72">
        <v>1</v>
      </c>
      <c r="AQ72" s="20">
        <f t="shared" ref="AQ72:AQ80" si="7">U72</f>
        <v>20.5</v>
      </c>
      <c r="AY72">
        <v>55</v>
      </c>
    </row>
    <row r="73" spans="1:89" customFormat="1" ht="15">
      <c r="A73" s="1">
        <v>44812</v>
      </c>
      <c r="B73" t="s">
        <v>119</v>
      </c>
      <c r="C73" t="s">
        <v>69</v>
      </c>
      <c r="D73">
        <v>2</v>
      </c>
      <c r="E73">
        <v>1</v>
      </c>
      <c r="F73">
        <v>1</v>
      </c>
      <c r="G73" t="s">
        <v>61</v>
      </c>
      <c r="H73" t="s">
        <v>62</v>
      </c>
      <c r="I73">
        <v>3.3799999999999997E-2</v>
      </c>
      <c r="J73">
        <v>0.65200000000000002</v>
      </c>
      <c r="K73">
        <v>13.9</v>
      </c>
      <c r="L73" t="s">
        <v>63</v>
      </c>
      <c r="M73" t="s">
        <v>64</v>
      </c>
      <c r="N73">
        <v>5.7799999999999997E-2</v>
      </c>
      <c r="O73">
        <v>0.89600000000000002</v>
      </c>
      <c r="P73">
        <v>18.8</v>
      </c>
      <c r="Q73" t="s">
        <v>97</v>
      </c>
      <c r="R73" t="s">
        <v>62</v>
      </c>
      <c r="S73">
        <v>2.4500000000000001E-2</v>
      </c>
      <c r="T73">
        <v>0.35199999999999998</v>
      </c>
      <c r="U73">
        <v>19.8</v>
      </c>
      <c r="W73" s="2">
        <v>1</v>
      </c>
      <c r="X73" t="s">
        <v>140</v>
      </c>
      <c r="Y73" s="21">
        <f t="shared" si="5"/>
        <v>13.9</v>
      </c>
      <c r="Z73" s="2"/>
      <c r="AA73" s="2"/>
      <c r="AB73" s="2"/>
      <c r="AC73" s="2"/>
      <c r="AD73" s="2"/>
      <c r="AE73" s="2"/>
      <c r="AF73">
        <v>1</v>
      </c>
      <c r="AH73" s="20">
        <f t="shared" si="6"/>
        <v>18.8</v>
      </c>
      <c r="AI73" s="2"/>
      <c r="AJ73" s="2"/>
      <c r="AK73" s="2"/>
      <c r="AL73" s="2"/>
      <c r="AM73" s="2"/>
      <c r="AN73" s="2"/>
      <c r="AO73">
        <v>1</v>
      </c>
      <c r="AQ73" s="20">
        <f t="shared" si="7"/>
        <v>19.8</v>
      </c>
      <c r="AR73" s="2"/>
      <c r="AS73" s="2"/>
      <c r="AT73" s="2"/>
      <c r="AU73" s="2"/>
      <c r="AV73" s="2"/>
      <c r="AW73" s="2"/>
      <c r="AY73">
        <v>56</v>
      </c>
    </row>
    <row r="74" spans="1:89" customFormat="1" ht="15">
      <c r="A74" s="1">
        <v>44812</v>
      </c>
      <c r="B74" t="s">
        <v>119</v>
      </c>
      <c r="C74" t="s">
        <v>69</v>
      </c>
      <c r="D74">
        <v>3</v>
      </c>
      <c r="E74">
        <v>1</v>
      </c>
      <c r="F74">
        <v>1</v>
      </c>
      <c r="G74" t="s">
        <v>61</v>
      </c>
      <c r="H74" t="s">
        <v>62</v>
      </c>
      <c r="I74">
        <v>4.1099999999999998E-2</v>
      </c>
      <c r="J74">
        <v>0.76</v>
      </c>
      <c r="K74">
        <v>16.3</v>
      </c>
      <c r="L74" t="s">
        <v>63</v>
      </c>
      <c r="M74" t="s">
        <v>64</v>
      </c>
      <c r="N74">
        <v>5.96E-2</v>
      </c>
      <c r="O74">
        <v>0.88400000000000001</v>
      </c>
      <c r="P74">
        <v>18.5</v>
      </c>
      <c r="Q74" t="s">
        <v>97</v>
      </c>
      <c r="R74" t="s">
        <v>62</v>
      </c>
      <c r="S74">
        <v>2.41E-2</v>
      </c>
      <c r="T74">
        <v>0.35499999999999998</v>
      </c>
      <c r="U74">
        <v>20</v>
      </c>
      <c r="W74" s="2">
        <v>1</v>
      </c>
      <c r="X74" t="s">
        <v>140</v>
      </c>
      <c r="Y74" s="21">
        <f t="shared" si="5"/>
        <v>16.3</v>
      </c>
      <c r="Z74" s="2"/>
      <c r="AA74" s="2"/>
      <c r="AB74" s="2"/>
      <c r="AC74" s="2"/>
      <c r="AD74" s="2"/>
      <c r="AE74" s="2"/>
      <c r="AF74">
        <v>1</v>
      </c>
      <c r="AH74" s="20">
        <f t="shared" si="6"/>
        <v>18.5</v>
      </c>
      <c r="AI74" s="2"/>
      <c r="AJ74" s="2"/>
      <c r="AK74" s="2"/>
      <c r="AL74" s="2"/>
      <c r="AM74" s="2"/>
      <c r="AN74" s="2"/>
      <c r="AO74">
        <v>1</v>
      </c>
      <c r="AQ74" s="20">
        <f t="shared" si="7"/>
        <v>20</v>
      </c>
      <c r="AR74" s="2"/>
      <c r="AS74" s="2"/>
      <c r="AT74" s="2"/>
      <c r="AU74" s="2"/>
      <c r="AV74" s="2"/>
      <c r="AW74" s="2"/>
      <c r="AY74">
        <v>57</v>
      </c>
    </row>
    <row r="75" spans="1:89" customFormat="1" ht="15">
      <c r="A75" s="1">
        <v>44825</v>
      </c>
      <c r="B75" t="s">
        <v>145</v>
      </c>
      <c r="C75" t="s">
        <v>127</v>
      </c>
      <c r="D75">
        <v>1</v>
      </c>
      <c r="E75">
        <v>1</v>
      </c>
      <c r="F75">
        <v>1</v>
      </c>
      <c r="G75" t="s">
        <v>61</v>
      </c>
      <c r="H75" t="s">
        <v>62</v>
      </c>
      <c r="I75">
        <v>3.2800000000000003E-2</v>
      </c>
      <c r="J75">
        <v>0.68500000000000005</v>
      </c>
      <c r="K75">
        <v>15.8</v>
      </c>
      <c r="L75" t="s">
        <v>63</v>
      </c>
      <c r="M75" t="s">
        <v>64</v>
      </c>
      <c r="N75">
        <v>6.0400000000000002E-2</v>
      </c>
      <c r="O75">
        <v>0.94399999999999995</v>
      </c>
      <c r="P75">
        <v>21</v>
      </c>
      <c r="Q75" t="s">
        <v>97</v>
      </c>
      <c r="R75" t="s">
        <v>62</v>
      </c>
      <c r="S75">
        <v>2.3E-2</v>
      </c>
      <c r="T75">
        <v>0.35399999999999998</v>
      </c>
      <c r="U75">
        <v>19.899999999999999</v>
      </c>
      <c r="V75" s="2"/>
      <c r="W75" s="2">
        <v>1</v>
      </c>
      <c r="X75" t="s">
        <v>140</v>
      </c>
      <c r="Y75" s="21">
        <f t="shared" si="5"/>
        <v>15.8</v>
      </c>
      <c r="AF75">
        <v>1</v>
      </c>
      <c r="AH75" s="20">
        <f t="shared" si="6"/>
        <v>21</v>
      </c>
      <c r="AO75">
        <v>1</v>
      </c>
      <c r="AQ75" s="20">
        <f t="shared" si="7"/>
        <v>19.899999999999999</v>
      </c>
      <c r="AY75">
        <v>58</v>
      </c>
    </row>
    <row r="76" spans="1:89" customFormat="1" ht="15">
      <c r="A76" s="1">
        <v>44825</v>
      </c>
      <c r="B76" t="s">
        <v>145</v>
      </c>
      <c r="C76" t="s">
        <v>127</v>
      </c>
      <c r="D76">
        <v>2</v>
      </c>
      <c r="E76">
        <v>1</v>
      </c>
      <c r="F76">
        <v>1</v>
      </c>
      <c r="G76" t="s">
        <v>61</v>
      </c>
      <c r="H76" t="s">
        <v>62</v>
      </c>
      <c r="I76">
        <v>3.49E-2</v>
      </c>
      <c r="J76">
        <v>0.72199999999999998</v>
      </c>
      <c r="K76">
        <v>16.7</v>
      </c>
      <c r="L76" t="s">
        <v>63</v>
      </c>
      <c r="M76" t="s">
        <v>64</v>
      </c>
      <c r="N76">
        <v>6.13E-2</v>
      </c>
      <c r="O76">
        <v>0.96299999999999997</v>
      </c>
      <c r="P76">
        <v>21.4</v>
      </c>
      <c r="Q76" t="s">
        <v>97</v>
      </c>
      <c r="R76" t="s">
        <v>62</v>
      </c>
      <c r="S76">
        <v>2.35E-2</v>
      </c>
      <c r="T76">
        <v>0.36499999999999999</v>
      </c>
      <c r="U76">
        <v>20.5</v>
      </c>
      <c r="W76" s="2">
        <v>1</v>
      </c>
      <c r="X76" t="s">
        <v>140</v>
      </c>
      <c r="Y76" s="21">
        <f t="shared" si="5"/>
        <v>16.7</v>
      </c>
      <c r="Z76" s="2"/>
      <c r="AA76" s="2"/>
      <c r="AB76" s="2"/>
      <c r="AC76" s="2"/>
      <c r="AD76" s="2"/>
      <c r="AE76" s="2"/>
      <c r="AF76">
        <v>1</v>
      </c>
      <c r="AH76" s="20">
        <f t="shared" si="6"/>
        <v>21.4</v>
      </c>
      <c r="AI76" s="2"/>
      <c r="AJ76" s="2"/>
      <c r="AK76" s="2"/>
      <c r="AL76" s="2"/>
      <c r="AM76" s="2"/>
      <c r="AN76" s="2"/>
      <c r="AO76">
        <v>1</v>
      </c>
      <c r="AQ76" s="20">
        <f t="shared" si="7"/>
        <v>20.5</v>
      </c>
      <c r="AR76" s="2"/>
      <c r="AS76" s="2"/>
      <c r="AT76" s="2"/>
      <c r="AU76" s="2"/>
      <c r="AV76" s="2"/>
      <c r="AW76" s="2"/>
      <c r="AY76">
        <v>59</v>
      </c>
    </row>
    <row r="77" spans="1:89" customFormat="1" ht="15">
      <c r="A77" s="1">
        <v>44825</v>
      </c>
      <c r="B77" t="s">
        <v>145</v>
      </c>
      <c r="C77" t="s">
        <v>127</v>
      </c>
      <c r="D77">
        <v>3</v>
      </c>
      <c r="E77">
        <v>1</v>
      </c>
      <c r="F77">
        <v>1</v>
      </c>
      <c r="G77" t="s">
        <v>61</v>
      </c>
      <c r="H77" t="s">
        <v>62</v>
      </c>
      <c r="I77">
        <v>3.5200000000000002E-2</v>
      </c>
      <c r="J77">
        <v>0.66100000000000003</v>
      </c>
      <c r="K77">
        <v>15.2</v>
      </c>
      <c r="L77" t="s">
        <v>63</v>
      </c>
      <c r="M77" t="s">
        <v>64</v>
      </c>
      <c r="N77">
        <v>6.0299999999999999E-2</v>
      </c>
      <c r="O77">
        <v>0.92300000000000004</v>
      </c>
      <c r="P77">
        <v>20.5</v>
      </c>
      <c r="Q77" t="s">
        <v>97</v>
      </c>
      <c r="R77" t="s">
        <v>62</v>
      </c>
      <c r="S77">
        <v>2.3199999999999998E-2</v>
      </c>
      <c r="T77">
        <v>0.36599999999999999</v>
      </c>
      <c r="U77">
        <v>20.6</v>
      </c>
      <c r="W77" s="2">
        <v>1</v>
      </c>
      <c r="X77" t="s">
        <v>140</v>
      </c>
      <c r="Y77" s="21">
        <f t="shared" si="5"/>
        <v>15.2</v>
      </c>
      <c r="Z77" s="2"/>
      <c r="AA77" s="2"/>
      <c r="AB77" s="2"/>
      <c r="AC77" s="2"/>
      <c r="AD77" s="2"/>
      <c r="AE77" s="2"/>
      <c r="AF77">
        <v>1</v>
      </c>
      <c r="AH77" s="20">
        <f t="shared" si="6"/>
        <v>20.5</v>
      </c>
      <c r="AI77" s="2"/>
      <c r="AJ77" s="2"/>
      <c r="AK77" s="2"/>
      <c r="AL77" s="2"/>
      <c r="AM77" s="2"/>
      <c r="AN77" s="2"/>
      <c r="AO77">
        <v>1</v>
      </c>
      <c r="AQ77" s="20">
        <f t="shared" si="7"/>
        <v>20.6</v>
      </c>
      <c r="AR77" s="2"/>
      <c r="AS77" s="2"/>
      <c r="AT77" s="2"/>
      <c r="AU77" s="2"/>
      <c r="AV77" s="2"/>
      <c r="AW77" s="2"/>
      <c r="AY77">
        <v>60</v>
      </c>
    </row>
    <row r="78" spans="1:89" customFormat="1" ht="15">
      <c r="A78" s="1">
        <v>44839</v>
      </c>
      <c r="B78" t="s">
        <v>149</v>
      </c>
      <c r="C78" t="s">
        <v>127</v>
      </c>
      <c r="D78">
        <v>1</v>
      </c>
      <c r="E78">
        <v>1</v>
      </c>
      <c r="F78">
        <v>1</v>
      </c>
      <c r="G78" t="s">
        <v>61</v>
      </c>
      <c r="H78" t="s">
        <v>62</v>
      </c>
      <c r="I78">
        <v>3.4299999999999997E-2</v>
      </c>
      <c r="J78">
        <v>0.67900000000000005</v>
      </c>
      <c r="K78">
        <v>13.7</v>
      </c>
      <c r="L78" t="s">
        <v>63</v>
      </c>
      <c r="M78" t="s">
        <v>64</v>
      </c>
      <c r="N78">
        <v>5.8900000000000001E-2</v>
      </c>
      <c r="O78">
        <v>0.94099999999999995</v>
      </c>
      <c r="P78">
        <v>21.2</v>
      </c>
      <c r="Q78" t="s">
        <v>97</v>
      </c>
      <c r="R78" t="s">
        <v>62</v>
      </c>
      <c r="S78">
        <v>2.2800000000000001E-2</v>
      </c>
      <c r="T78">
        <v>0.33200000000000002</v>
      </c>
      <c r="U78">
        <v>18.7</v>
      </c>
      <c r="V78" s="2"/>
      <c r="W78" s="2">
        <v>1</v>
      </c>
      <c r="X78" t="s">
        <v>140</v>
      </c>
      <c r="Y78" s="21">
        <f t="shared" si="5"/>
        <v>13.7</v>
      </c>
      <c r="AF78">
        <v>1</v>
      </c>
      <c r="AH78" s="20">
        <f t="shared" si="6"/>
        <v>21.2</v>
      </c>
      <c r="AO78">
        <v>1</v>
      </c>
      <c r="AQ78" s="20">
        <f t="shared" si="7"/>
        <v>18.7</v>
      </c>
      <c r="AY78">
        <v>61</v>
      </c>
    </row>
    <row r="79" spans="1:89" customFormat="1" ht="15">
      <c r="A79" s="1">
        <v>44839</v>
      </c>
      <c r="B79" t="s">
        <v>149</v>
      </c>
      <c r="C79" t="s">
        <v>127</v>
      </c>
      <c r="D79">
        <v>2</v>
      </c>
      <c r="E79">
        <v>1</v>
      </c>
      <c r="F79">
        <v>1</v>
      </c>
      <c r="G79" t="s">
        <v>61</v>
      </c>
      <c r="H79" t="s">
        <v>62</v>
      </c>
      <c r="I79">
        <v>3.4099999999999998E-2</v>
      </c>
      <c r="J79">
        <v>0.67100000000000004</v>
      </c>
      <c r="K79">
        <v>13.5</v>
      </c>
      <c r="L79" t="s">
        <v>63</v>
      </c>
      <c r="M79" t="s">
        <v>64</v>
      </c>
      <c r="N79">
        <v>6.0199999999999997E-2</v>
      </c>
      <c r="O79">
        <v>0.93899999999999995</v>
      </c>
      <c r="P79">
        <v>21.1</v>
      </c>
      <c r="Q79" t="s">
        <v>97</v>
      </c>
      <c r="R79" t="s">
        <v>62</v>
      </c>
      <c r="S79">
        <v>2.47E-2</v>
      </c>
      <c r="T79">
        <v>0.34300000000000003</v>
      </c>
      <c r="U79">
        <v>19.3</v>
      </c>
      <c r="W79" s="2">
        <v>1</v>
      </c>
      <c r="X79" t="s">
        <v>140</v>
      </c>
      <c r="Y79" s="21">
        <f t="shared" si="5"/>
        <v>13.5</v>
      </c>
      <c r="Z79" s="2"/>
      <c r="AA79" s="2"/>
      <c r="AB79" s="2"/>
      <c r="AC79" s="2"/>
      <c r="AD79" s="2"/>
      <c r="AE79" s="2"/>
      <c r="AF79">
        <v>1</v>
      </c>
      <c r="AH79" s="20">
        <f t="shared" si="6"/>
        <v>21.1</v>
      </c>
      <c r="AI79" s="2"/>
      <c r="AJ79" s="2"/>
      <c r="AK79" s="2"/>
      <c r="AL79" s="2"/>
      <c r="AM79" s="2"/>
      <c r="AN79" s="2"/>
      <c r="AO79">
        <v>1</v>
      </c>
      <c r="AQ79" s="20">
        <f t="shared" si="7"/>
        <v>19.3</v>
      </c>
      <c r="AR79" s="2"/>
      <c r="AS79" s="2"/>
      <c r="AT79" s="2"/>
      <c r="AU79" s="2"/>
      <c r="AV79" s="2"/>
      <c r="AW79" s="2"/>
      <c r="AY79">
        <v>62</v>
      </c>
    </row>
    <row r="80" spans="1:89" customFormat="1" ht="15">
      <c r="A80" s="1">
        <v>44839</v>
      </c>
      <c r="B80" t="s">
        <v>149</v>
      </c>
      <c r="C80" t="s">
        <v>127</v>
      </c>
      <c r="D80">
        <v>3</v>
      </c>
      <c r="E80">
        <v>1</v>
      </c>
      <c r="F80">
        <v>1</v>
      </c>
      <c r="G80" t="s">
        <v>61</v>
      </c>
      <c r="H80" t="s">
        <v>62</v>
      </c>
      <c r="I80">
        <v>3.3700000000000001E-2</v>
      </c>
      <c r="J80">
        <v>0.625</v>
      </c>
      <c r="K80">
        <v>12.5</v>
      </c>
      <c r="L80" t="s">
        <v>63</v>
      </c>
      <c r="M80" t="s">
        <v>64</v>
      </c>
      <c r="N80">
        <v>5.8999999999999997E-2</v>
      </c>
      <c r="O80">
        <v>0.90600000000000003</v>
      </c>
      <c r="P80">
        <v>20.399999999999999</v>
      </c>
      <c r="Q80" t="s">
        <v>97</v>
      </c>
      <c r="R80" t="s">
        <v>62</v>
      </c>
      <c r="S80">
        <v>2.1399999999999999E-2</v>
      </c>
      <c r="T80">
        <v>0.33500000000000002</v>
      </c>
      <c r="U80">
        <v>18.8</v>
      </c>
      <c r="W80" s="2">
        <v>1</v>
      </c>
      <c r="X80" t="s">
        <v>140</v>
      </c>
      <c r="Y80" s="21">
        <f t="shared" si="5"/>
        <v>12.5</v>
      </c>
      <c r="Z80" s="2"/>
      <c r="AA80" s="2"/>
      <c r="AB80" s="2"/>
      <c r="AC80" s="2"/>
      <c r="AD80" s="2"/>
      <c r="AE80" s="2"/>
      <c r="AF80">
        <v>1</v>
      </c>
      <c r="AH80" s="20">
        <f t="shared" si="6"/>
        <v>20.399999999999999</v>
      </c>
      <c r="AI80" s="2"/>
      <c r="AJ80" s="2"/>
      <c r="AK80" s="2"/>
      <c r="AL80" s="2"/>
      <c r="AM80" s="2"/>
      <c r="AN80" s="2"/>
      <c r="AO80">
        <v>1</v>
      </c>
      <c r="AQ80" s="20">
        <f t="shared" si="7"/>
        <v>18.8</v>
      </c>
      <c r="AR80" s="2"/>
      <c r="AS80" s="2"/>
      <c r="AT80" s="2"/>
      <c r="AU80" s="2"/>
      <c r="AV80" s="2"/>
      <c r="AW80" s="2"/>
      <c r="AY80">
        <v>63</v>
      </c>
    </row>
    <row r="81" spans="1:89" ht="15.75" customHeight="1">
      <c r="A81" s="1">
        <v>44874</v>
      </c>
      <c r="B81" t="s">
        <v>151</v>
      </c>
      <c r="C81" t="s">
        <v>69</v>
      </c>
      <c r="D81">
        <v>1</v>
      </c>
      <c r="E81">
        <v>1</v>
      </c>
      <c r="F81">
        <v>1</v>
      </c>
      <c r="G81" t="s">
        <v>61</v>
      </c>
      <c r="H81" t="s">
        <v>62</v>
      </c>
      <c r="I81">
        <v>3.5000000000000003E-2</v>
      </c>
      <c r="J81">
        <v>0.74199999999999999</v>
      </c>
      <c r="K81">
        <v>14.8</v>
      </c>
      <c r="L81" t="s">
        <v>63</v>
      </c>
      <c r="M81" t="s">
        <v>64</v>
      </c>
      <c r="N81">
        <v>6.2199999999999998E-2</v>
      </c>
      <c r="O81">
        <v>0.92100000000000004</v>
      </c>
      <c r="P81">
        <v>20.2</v>
      </c>
      <c r="Q81" s="2" t="s">
        <v>97</v>
      </c>
      <c r="R81" s="2" t="s">
        <v>62</v>
      </c>
      <c r="S81">
        <v>1.9900000000000001E-2</v>
      </c>
      <c r="T81" s="21">
        <v>0.32400000000000001</v>
      </c>
      <c r="U81">
        <v>20.100000000000001</v>
      </c>
      <c r="V81"/>
      <c r="W81" s="2">
        <v>1</v>
      </c>
      <c r="X81" t="s">
        <v>140</v>
      </c>
      <c r="Y81" s="2">
        <v>14.8</v>
      </c>
      <c r="Z81" s="2"/>
      <c r="AA81" s="2"/>
      <c r="AB81"/>
      <c r="AC81" s="20"/>
      <c r="AD81"/>
      <c r="AE81"/>
      <c r="AF81" s="2">
        <v>1</v>
      </c>
      <c r="AG81" s="2"/>
      <c r="AH81" s="2">
        <v>20.2</v>
      </c>
      <c r="AI81" s="2"/>
      <c r="AJ81"/>
      <c r="AK81"/>
      <c r="AL81"/>
      <c r="AM81"/>
      <c r="AN81" s="2"/>
      <c r="AO81" s="2">
        <v>1</v>
      </c>
      <c r="AP81" s="2"/>
      <c r="AQ81" s="2">
        <v>20.100000000000001</v>
      </c>
      <c r="AR81" s="2"/>
      <c r="AS81" s="2"/>
      <c r="AT81" s="2"/>
      <c r="AU81" s="2"/>
      <c r="AV81" s="2"/>
      <c r="AW81" s="2"/>
      <c r="AX81" s="2"/>
      <c r="AY81">
        <v>64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ht="15.75" customHeight="1">
      <c r="A82" s="1">
        <v>44874</v>
      </c>
      <c r="B82" t="s">
        <v>151</v>
      </c>
      <c r="C82" t="s">
        <v>69</v>
      </c>
      <c r="D82">
        <v>2</v>
      </c>
      <c r="E82">
        <v>1</v>
      </c>
      <c r="F82">
        <v>1</v>
      </c>
      <c r="G82" t="s">
        <v>61</v>
      </c>
      <c r="H82" t="s">
        <v>62</v>
      </c>
      <c r="I82">
        <v>3.2599999999999997E-2</v>
      </c>
      <c r="J82">
        <v>0.66300000000000003</v>
      </c>
      <c r="K82">
        <v>13</v>
      </c>
      <c r="L82" t="s">
        <v>63</v>
      </c>
      <c r="M82" t="s">
        <v>64</v>
      </c>
      <c r="N82">
        <v>5.96E-2</v>
      </c>
      <c r="O82">
        <v>0.89500000000000002</v>
      </c>
      <c r="P82">
        <v>19.5</v>
      </c>
      <c r="Q82" s="2" t="s">
        <v>97</v>
      </c>
      <c r="R82" s="2" t="s">
        <v>62</v>
      </c>
      <c r="S82">
        <v>2.0400000000000001E-2</v>
      </c>
      <c r="T82" s="21">
        <v>0.315</v>
      </c>
      <c r="U82">
        <v>19.5</v>
      </c>
      <c r="V82"/>
      <c r="W82" s="2">
        <v>1</v>
      </c>
      <c r="X82" t="s">
        <v>140</v>
      </c>
      <c r="Y82" s="2">
        <v>13</v>
      </c>
      <c r="Z82" s="2"/>
      <c r="AA82" s="2"/>
      <c r="AB82"/>
      <c r="AC82" s="20"/>
      <c r="AD82"/>
      <c r="AE82"/>
      <c r="AF82" s="2">
        <v>1</v>
      </c>
      <c r="AG82" s="2"/>
      <c r="AH82" s="2">
        <v>19.5</v>
      </c>
      <c r="AI82" s="2"/>
      <c r="AJ82"/>
      <c r="AK82"/>
      <c r="AL82"/>
      <c r="AM82"/>
      <c r="AN82" s="2"/>
      <c r="AO82" s="2">
        <v>1</v>
      </c>
      <c r="AP82" s="2"/>
      <c r="AQ82" s="2">
        <v>19.5</v>
      </c>
      <c r="AR82" s="2"/>
      <c r="AS82" s="2"/>
      <c r="AT82" s="2"/>
      <c r="AU82" s="2"/>
      <c r="AV82" s="2"/>
      <c r="AW82" s="2"/>
      <c r="AX82" s="2"/>
      <c r="AY82">
        <v>65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ht="15.75" customHeight="1">
      <c r="A83" s="1">
        <v>44874</v>
      </c>
      <c r="B83" t="s">
        <v>151</v>
      </c>
      <c r="C83" t="s">
        <v>69</v>
      </c>
      <c r="D83">
        <v>3</v>
      </c>
      <c r="E83">
        <v>1</v>
      </c>
      <c r="F83">
        <v>1</v>
      </c>
      <c r="G83" t="s">
        <v>61</v>
      </c>
      <c r="H83" t="s">
        <v>62</v>
      </c>
      <c r="I83">
        <v>3.3399999999999999E-2</v>
      </c>
      <c r="J83">
        <v>0.64300000000000002</v>
      </c>
      <c r="K83">
        <v>12.5</v>
      </c>
      <c r="L83" t="s">
        <v>63</v>
      </c>
      <c r="M83" t="s">
        <v>64</v>
      </c>
      <c r="N83">
        <v>5.8400000000000001E-2</v>
      </c>
      <c r="O83">
        <v>0.871</v>
      </c>
      <c r="P83">
        <v>18.899999999999999</v>
      </c>
      <c r="Q83" s="2" t="s">
        <v>97</v>
      </c>
      <c r="R83" s="2" t="s">
        <v>62</v>
      </c>
      <c r="S83">
        <v>2.1100000000000001E-2</v>
      </c>
      <c r="T83" s="21">
        <v>0.32300000000000001</v>
      </c>
      <c r="U83">
        <v>20</v>
      </c>
      <c r="V83"/>
      <c r="W83" s="2">
        <v>1</v>
      </c>
      <c r="X83" t="s">
        <v>140</v>
      </c>
      <c r="Y83" s="2">
        <v>12.5</v>
      </c>
      <c r="Z83" s="2"/>
      <c r="AA83" s="2"/>
      <c r="AB83"/>
      <c r="AC83" s="20"/>
      <c r="AD83"/>
      <c r="AE83"/>
      <c r="AF83" s="2">
        <v>1</v>
      </c>
      <c r="AG83" s="2"/>
      <c r="AH83" s="2">
        <v>18.899999999999999</v>
      </c>
      <c r="AI83" s="2"/>
      <c r="AJ83"/>
      <c r="AK83"/>
      <c r="AL83"/>
      <c r="AM83"/>
      <c r="AN83" s="2"/>
      <c r="AO83" s="2">
        <v>1</v>
      </c>
      <c r="AP83" s="2"/>
      <c r="AQ83" s="2">
        <v>20</v>
      </c>
      <c r="AR83" s="2"/>
      <c r="AS83" s="2"/>
      <c r="AT83" s="2"/>
      <c r="AU83" s="2"/>
      <c r="AV83" s="2"/>
      <c r="AW83" s="2"/>
      <c r="AX83" s="2"/>
      <c r="AY83">
        <v>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ht="15.75" customHeight="1">
      <c r="A84" s="1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2"/>
      <c r="R84" s="2"/>
      <c r="S84"/>
      <c r="T84" s="21"/>
      <c r="U84"/>
      <c r="V84"/>
      <c r="W84" s="2"/>
      <c r="X84" s="2"/>
      <c r="Y84" s="2"/>
      <c r="Z84" s="2"/>
      <c r="AA84" s="2"/>
      <c r="AB84"/>
      <c r="AC84" s="20"/>
      <c r="AD84"/>
      <c r="AE84"/>
      <c r="AF84" s="2"/>
      <c r="AG84" s="2"/>
      <c r="AH84" s="2"/>
      <c r="AI84" s="2"/>
      <c r="AJ84"/>
      <c r="AK84"/>
      <c r="AL84"/>
      <c r="AM84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ht="15.75" customHeight="1">
      <c r="A85" s="1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s="2"/>
      <c r="R85" s="2"/>
      <c r="S85"/>
      <c r="T85" s="21"/>
      <c r="U85"/>
      <c r="V85"/>
      <c r="W85" s="2"/>
      <c r="X85" s="2"/>
      <c r="Y85" s="2"/>
      <c r="Z85" s="2"/>
      <c r="AA85" s="2"/>
      <c r="AB85"/>
      <c r="AC85" s="20"/>
      <c r="AD85"/>
      <c r="AE85"/>
      <c r="AF85" s="2"/>
      <c r="AG85" s="2"/>
      <c r="AH85" s="2"/>
      <c r="AI85" s="2"/>
      <c r="AJ85"/>
      <c r="AK85"/>
      <c r="AL85"/>
      <c r="AM85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ht="15.75" customHeight="1">
      <c r="A86" s="1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 s="2"/>
      <c r="R86" s="2"/>
      <c r="S86"/>
      <c r="T86" s="21"/>
      <c r="U86"/>
      <c r="V86"/>
      <c r="W86" s="2"/>
      <c r="X86" s="2"/>
      <c r="Y86" s="2"/>
      <c r="Z86" s="2"/>
      <c r="AA86" s="2"/>
      <c r="AB86"/>
      <c r="AC86" s="20"/>
      <c r="AD86"/>
      <c r="AE86"/>
      <c r="AF86" s="2"/>
      <c r="AG86" s="2"/>
      <c r="AH86" s="2"/>
      <c r="AI86" s="2"/>
      <c r="AJ86"/>
      <c r="AK86"/>
      <c r="AL86"/>
      <c r="AM86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ht="15.75" customHeight="1">
      <c r="A87" s="1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 s="2"/>
      <c r="R87" s="2"/>
      <c r="S87"/>
      <c r="T87" s="21"/>
      <c r="U87"/>
      <c r="V87"/>
      <c r="W87" s="2"/>
      <c r="X87" s="2"/>
      <c r="Y87" s="2"/>
      <c r="Z87" s="2"/>
      <c r="AA87" s="2"/>
      <c r="AB87"/>
      <c r="AC87" s="20"/>
      <c r="AD87"/>
      <c r="AE87"/>
      <c r="AF87" s="2"/>
      <c r="AG87" s="2"/>
      <c r="AH87" s="2"/>
      <c r="AI87" s="2"/>
      <c r="AJ87"/>
      <c r="AK87"/>
      <c r="AL87"/>
      <c r="AM87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ht="15.75" customHeight="1">
      <c r="A88" s="1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2"/>
      <c r="R88" s="2"/>
      <c r="S88"/>
      <c r="T88" s="21"/>
      <c r="U88"/>
      <c r="V88"/>
      <c r="W88" s="2"/>
      <c r="X88" s="2"/>
      <c r="Y88" s="2"/>
      <c r="Z88" s="2"/>
      <c r="AA88" s="2"/>
      <c r="AB88"/>
      <c r="AC88" s="20"/>
      <c r="AD88"/>
      <c r="AE88"/>
      <c r="AF88" s="2"/>
      <c r="AG88" s="2"/>
      <c r="AH88" s="2"/>
      <c r="AI88" s="2"/>
      <c r="AJ88"/>
      <c r="AK88"/>
      <c r="AL88"/>
      <c r="AM88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ht="15.75" customHeight="1">
      <c r="A89" s="1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 s="2"/>
      <c r="R89" s="2"/>
      <c r="S89"/>
      <c r="T89" s="21"/>
      <c r="U89"/>
      <c r="V89"/>
      <c r="W89" s="2"/>
      <c r="X89" s="2"/>
      <c r="Y89" s="2"/>
      <c r="Z89" s="2"/>
      <c r="AA89" s="2"/>
      <c r="AB89"/>
      <c r="AC89" s="20"/>
      <c r="AD89"/>
      <c r="AE89"/>
      <c r="AF89" s="2"/>
      <c r="AG89" s="2"/>
      <c r="AH89" s="2"/>
      <c r="AI89" s="2"/>
      <c r="AJ89"/>
      <c r="AK89"/>
      <c r="AL89"/>
      <c r="AM89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ht="15.75" customHeight="1">
      <c r="A90" s="1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 s="2"/>
      <c r="R90" s="2"/>
      <c r="S90"/>
      <c r="T90" s="21"/>
      <c r="U90"/>
      <c r="V90"/>
      <c r="W90" s="2"/>
      <c r="X90" s="2"/>
      <c r="Y90" s="2"/>
      <c r="Z90" s="2"/>
      <c r="AA90" s="2"/>
      <c r="AB90"/>
      <c r="AC90" s="20"/>
      <c r="AD90"/>
      <c r="AE90"/>
      <c r="AF90" s="2"/>
      <c r="AG90" s="2"/>
      <c r="AH90" s="2"/>
      <c r="AI90" s="2"/>
      <c r="AJ90"/>
      <c r="AK90"/>
      <c r="AL90"/>
      <c r="AM90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ht="15.75" customHeight="1">
      <c r="A91" s="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 s="2"/>
      <c r="R91" s="2"/>
      <c r="S91"/>
      <c r="T91" s="21"/>
      <c r="U91"/>
      <c r="V91"/>
      <c r="W91" s="2"/>
      <c r="X91" s="2"/>
      <c r="Y91" s="2"/>
      <c r="Z91" s="2"/>
      <c r="AA91" s="2"/>
      <c r="AB91"/>
      <c r="AC91" s="20"/>
      <c r="AD91"/>
      <c r="AE91"/>
      <c r="AF91" s="2"/>
      <c r="AG91" s="2"/>
      <c r="AH91" s="2"/>
      <c r="AI91" s="2"/>
      <c r="AJ91"/>
      <c r="AK91"/>
      <c r="AL91"/>
      <c r="AM91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ht="15.7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 s="1"/>
    </row>
    <row r="93" spans="1:89" ht="15.75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 s="6" t="s">
        <v>76</v>
      </c>
      <c r="X93"/>
      <c r="Y93" s="7">
        <f>(80*1000)/4080</f>
        <v>19.607843137254903</v>
      </c>
      <c r="AH93" s="7">
        <f>(80*1000)/4080</f>
        <v>19.607843137254903</v>
      </c>
      <c r="AQ93" s="7">
        <f>(80*1000)/4080</f>
        <v>19.607843137254903</v>
      </c>
    </row>
    <row r="94" spans="1:89" ht="15.75" customHeight="1">
      <c r="A94" s="8"/>
      <c r="B94" s="6" t="s">
        <v>28</v>
      </c>
      <c r="C94"/>
      <c r="D94"/>
      <c r="E94"/>
      <c r="F94"/>
      <c r="G94"/>
      <c r="H94"/>
      <c r="I94"/>
      <c r="J94"/>
      <c r="K94" s="5"/>
      <c r="L94"/>
      <c r="M94"/>
      <c r="N94"/>
      <c r="O94"/>
      <c r="Q94"/>
      <c r="R94"/>
      <c r="S94"/>
      <c r="T94"/>
      <c r="V94" s="8"/>
      <c r="W94" s="6" t="s">
        <v>28</v>
      </c>
      <c r="X94"/>
      <c r="Y94" s="9">
        <f>AVERAGE(Y18:Y92)</f>
        <v>13.533703703703704</v>
      </c>
      <c r="AH94" s="9">
        <f>AVERAGE(AH18:AH92)</f>
        <v>19.835185185185189</v>
      </c>
      <c r="AQ94" s="9">
        <f>AVERAGE(AQ18:AQ92)</f>
        <v>19.264814814814819</v>
      </c>
      <c r="AX94" s="10" t="s">
        <v>77</v>
      </c>
      <c r="AY94" s="11">
        <f>MIN(AY18:AY93)</f>
        <v>1</v>
      </c>
    </row>
    <row r="95" spans="1:89" ht="15.75" customHeight="1">
      <c r="A95" s="8"/>
      <c r="B95" s="6" t="s">
        <v>78</v>
      </c>
      <c r="C95"/>
      <c r="D95"/>
      <c r="E95"/>
      <c r="F95"/>
      <c r="G95"/>
      <c r="H95"/>
      <c r="I95"/>
      <c r="J95"/>
      <c r="K95" s="5"/>
      <c r="L95"/>
      <c r="M95"/>
      <c r="N95"/>
      <c r="O95"/>
      <c r="Q95"/>
      <c r="R95"/>
      <c r="S95"/>
      <c r="T95"/>
      <c r="V95" s="8"/>
      <c r="W95" s="6" t="s">
        <v>78</v>
      </c>
      <c r="X95"/>
      <c r="Y95" s="9">
        <f>STDEV(Y18:Y92)</f>
        <v>1.7112908940961675</v>
      </c>
      <c r="AH95" s="9">
        <f>STDEV(AH18:AH92)</f>
        <v>1.1770057000242555</v>
      </c>
      <c r="AQ95" s="9">
        <f>STDEV(AQ18:AQ92)</f>
        <v>1.3115103503295973</v>
      </c>
      <c r="AX95" s="10" t="s">
        <v>79</v>
      </c>
      <c r="AY95" s="11">
        <f>MAX(AY18:AY93)</f>
        <v>66</v>
      </c>
    </row>
    <row r="96" spans="1:89" ht="15.75" customHeight="1">
      <c r="A96" s="8"/>
      <c r="B96" s="6" t="s">
        <v>80</v>
      </c>
      <c r="C96"/>
      <c r="D96"/>
      <c r="E96"/>
      <c r="F96"/>
      <c r="G96"/>
      <c r="H96"/>
      <c r="I96"/>
      <c r="J96"/>
      <c r="K96" s="5"/>
      <c r="L96"/>
      <c r="M96"/>
      <c r="N96"/>
      <c r="O96"/>
      <c r="Q96"/>
      <c r="R96"/>
      <c r="S96"/>
      <c r="T96"/>
      <c r="V96" s="8"/>
      <c r="W96" s="6" t="s">
        <v>80</v>
      </c>
      <c r="X96"/>
      <c r="Y96" s="9">
        <f>100*Y95/Y94</f>
        <v>12.644660556798259</v>
      </c>
      <c r="AH96" s="9">
        <f>100*AH95/AH94</f>
        <v>5.9339284661852103</v>
      </c>
      <c r="AQ96" s="9">
        <f>100*AQ95/AQ94</f>
        <v>6.8078014916656961</v>
      </c>
    </row>
    <row r="97" spans="1:43" ht="15.75" customHeight="1">
      <c r="A97" s="8"/>
      <c r="B97" s="6"/>
      <c r="C97"/>
      <c r="D97"/>
      <c r="E97"/>
      <c r="F97"/>
      <c r="G97"/>
      <c r="H97"/>
      <c r="I97"/>
      <c r="J97"/>
      <c r="K97" s="5"/>
      <c r="L97"/>
      <c r="M97"/>
      <c r="N97"/>
      <c r="O97"/>
      <c r="Q97"/>
      <c r="R97"/>
      <c r="S97"/>
      <c r="T97"/>
      <c r="V97" s="8"/>
      <c r="W97" s="6"/>
      <c r="X97"/>
      <c r="Y97" s="9"/>
      <c r="AH97" s="9"/>
      <c r="AQ97" s="9"/>
    </row>
    <row r="98" spans="1:43" ht="15.75" customHeight="1">
      <c r="A98" s="8" t="s">
        <v>81</v>
      </c>
      <c r="B98" s="6" t="s">
        <v>82</v>
      </c>
      <c r="C98"/>
      <c r="D98"/>
      <c r="E98"/>
      <c r="F98"/>
      <c r="G98"/>
      <c r="H98"/>
      <c r="I98"/>
      <c r="J98"/>
      <c r="K98" s="5"/>
      <c r="L98"/>
      <c r="M98"/>
      <c r="N98"/>
      <c r="O98"/>
      <c r="Q98"/>
      <c r="R98"/>
      <c r="S98"/>
      <c r="T98"/>
      <c r="V98" s="8" t="s">
        <v>81</v>
      </c>
      <c r="W98" s="6" t="s">
        <v>82</v>
      </c>
      <c r="X98"/>
      <c r="Y98" s="9">
        <f>Y94+(2*Y95)</f>
        <v>16.95628549189604</v>
      </c>
      <c r="AH98" s="9">
        <f>AH94+(2*AH95)</f>
        <v>22.189196585233699</v>
      </c>
      <c r="AQ98" s="9">
        <f>AQ94+(2*AQ95)</f>
        <v>21.887835515474013</v>
      </c>
    </row>
    <row r="99" spans="1:43" ht="15.75" customHeight="1">
      <c r="A99" s="8"/>
      <c r="B99" s="6" t="s">
        <v>83</v>
      </c>
      <c r="C99"/>
      <c r="D99"/>
      <c r="E99"/>
      <c r="F99"/>
      <c r="G99"/>
      <c r="H99"/>
      <c r="I99"/>
      <c r="J99"/>
      <c r="K99" s="5"/>
      <c r="L99"/>
      <c r="M99"/>
      <c r="N99"/>
      <c r="O99"/>
      <c r="Q99"/>
      <c r="R99"/>
      <c r="S99"/>
      <c r="T99"/>
      <c r="V99" s="8"/>
      <c r="W99" s="6" t="s">
        <v>83</v>
      </c>
      <c r="X99"/>
      <c r="Y99" s="9">
        <f>Y94-(2*Y95)</f>
        <v>10.111121915511369</v>
      </c>
      <c r="AH99" s="9">
        <f>AH94-(2*AH95)</f>
        <v>17.481173785136679</v>
      </c>
      <c r="AQ99" s="9">
        <f>AQ94-(2*AQ95)</f>
        <v>16.641794114155626</v>
      </c>
    </row>
    <row r="100" spans="1:43" ht="15.75" customHeight="1">
      <c r="A100" s="8" t="s">
        <v>84</v>
      </c>
      <c r="B100" s="6" t="s">
        <v>85</v>
      </c>
      <c r="C100"/>
      <c r="D100"/>
      <c r="E100"/>
      <c r="F100"/>
      <c r="G100"/>
      <c r="H100"/>
      <c r="I100"/>
      <c r="J100"/>
      <c r="K100" s="5"/>
      <c r="L100"/>
      <c r="M100"/>
      <c r="N100"/>
      <c r="O100"/>
      <c r="Q100"/>
      <c r="R100"/>
      <c r="S100"/>
      <c r="T100"/>
      <c r="V100" s="8" t="s">
        <v>84</v>
      </c>
      <c r="W100" s="6" t="s">
        <v>85</v>
      </c>
      <c r="X100"/>
      <c r="Y100" s="9">
        <f>Y94+(3*Y95)</f>
        <v>18.667576385992206</v>
      </c>
      <c r="AH100" s="9">
        <f>AH94+(3*AH95)</f>
        <v>23.366202285257955</v>
      </c>
      <c r="AQ100" s="9">
        <f>AQ94+(3*AQ95)</f>
        <v>23.199345865803611</v>
      </c>
    </row>
    <row r="101" spans="1:43" ht="15.75" customHeight="1">
      <c r="A101" s="12"/>
      <c r="B101" s="6" t="s">
        <v>86</v>
      </c>
      <c r="C101"/>
      <c r="D101"/>
      <c r="E101"/>
      <c r="F101"/>
      <c r="G101"/>
      <c r="H101"/>
      <c r="I101"/>
      <c r="J101"/>
      <c r="K101" s="5"/>
      <c r="L101"/>
      <c r="M101"/>
      <c r="N101"/>
      <c r="O101"/>
      <c r="Q101"/>
      <c r="R101"/>
      <c r="S101"/>
      <c r="T101"/>
      <c r="V101" s="12"/>
      <c r="W101" s="6" t="s">
        <v>86</v>
      </c>
      <c r="X101"/>
      <c r="Y101" s="9">
        <f>Y94-(3*Y95)</f>
        <v>8.3998310214152028</v>
      </c>
      <c r="AH101" s="9">
        <f>AH94-(3*AH95)</f>
        <v>16.304168085112423</v>
      </c>
      <c r="AQ101" s="9">
        <f>AQ94-(3*AQ95)</f>
        <v>15.330283763826028</v>
      </c>
    </row>
    <row r="102" spans="1:43" ht="15.75" customHeight="1">
      <c r="A102" s="13"/>
      <c r="B102" s="11"/>
      <c r="C102"/>
      <c r="D102"/>
      <c r="E102"/>
      <c r="F102"/>
      <c r="G102"/>
      <c r="H102"/>
      <c r="I102"/>
      <c r="J102"/>
      <c r="K102" s="5"/>
      <c r="L102"/>
      <c r="M102"/>
      <c r="N102"/>
      <c r="O102"/>
      <c r="Q102"/>
      <c r="R102"/>
      <c r="S102"/>
      <c r="T102"/>
      <c r="V102" s="13"/>
      <c r="W102" s="11"/>
      <c r="X102"/>
      <c r="Y102" s="11"/>
      <c r="AH102" s="11"/>
      <c r="AQ102" s="11"/>
    </row>
    <row r="103" spans="1:43" ht="15.75" customHeight="1">
      <c r="A103" s="13" t="s">
        <v>87</v>
      </c>
      <c r="B103" s="6" t="s">
        <v>82</v>
      </c>
      <c r="C103"/>
      <c r="D103"/>
      <c r="E103"/>
      <c r="F103"/>
      <c r="G103"/>
      <c r="H103"/>
      <c r="I103"/>
      <c r="J103"/>
      <c r="K103" s="5"/>
      <c r="L103"/>
      <c r="M103"/>
      <c r="N103"/>
      <c r="O103"/>
      <c r="Q103"/>
      <c r="R103"/>
      <c r="S103"/>
      <c r="T103"/>
      <c r="V103" s="13" t="s">
        <v>87</v>
      </c>
      <c r="W103" s="6" t="s">
        <v>82</v>
      </c>
      <c r="X103"/>
      <c r="Y103" s="14">
        <f>100*Y98/Y94</f>
        <v>125.28932111359653</v>
      </c>
      <c r="AH103" s="14">
        <f>100*AH98/AH94</f>
        <v>111.86785693237042</v>
      </c>
      <c r="AQ103" s="14">
        <f>100*AQ98/AQ94</f>
        <v>113.61560298333139</v>
      </c>
    </row>
    <row r="104" spans="1:43" ht="15.75" customHeight="1">
      <c r="A104" s="13"/>
      <c r="B104" s="6" t="s">
        <v>83</v>
      </c>
      <c r="C104"/>
      <c r="D104"/>
      <c r="E104"/>
      <c r="F104"/>
      <c r="G104"/>
      <c r="H104"/>
      <c r="I104"/>
      <c r="J104"/>
      <c r="K104" s="5"/>
      <c r="L104"/>
      <c r="M104"/>
      <c r="N104"/>
      <c r="O104"/>
      <c r="Q104"/>
      <c r="R104"/>
      <c r="S104"/>
      <c r="T104"/>
      <c r="V104" s="13"/>
      <c r="W104" s="6" t="s">
        <v>83</v>
      </c>
      <c r="X104"/>
      <c r="Y104" s="14">
        <f t="shared" ref="Y104" si="8">100*Y99/Y94</f>
        <v>74.710678886403485</v>
      </c>
      <c r="AH104" s="14">
        <f t="shared" ref="AH104" si="9">100*AH99/AH94</f>
        <v>88.132143067629585</v>
      </c>
      <c r="AQ104" s="14">
        <f t="shared" ref="AQ104" si="10">100*AQ99/AQ94</f>
        <v>86.384397016668615</v>
      </c>
    </row>
    <row r="105" spans="1:43" ht="15.75" customHeight="1">
      <c r="A105" s="5" t="s">
        <v>88</v>
      </c>
      <c r="B105" s="6" t="s">
        <v>85</v>
      </c>
      <c r="C105"/>
      <c r="D105"/>
      <c r="E105"/>
      <c r="F105"/>
      <c r="G105"/>
      <c r="H105"/>
      <c r="I105"/>
      <c r="J105"/>
      <c r="K105" s="5"/>
      <c r="L105"/>
      <c r="M105"/>
      <c r="N105"/>
      <c r="O105"/>
      <c r="Q105"/>
      <c r="R105"/>
      <c r="S105"/>
      <c r="T105"/>
      <c r="V105" s="5" t="s">
        <v>88</v>
      </c>
      <c r="W105" s="6" t="s">
        <v>85</v>
      </c>
      <c r="X105"/>
      <c r="Y105" s="14">
        <f t="shared" ref="Y105" si="11">100*Y100/Y94</f>
        <v>137.93398167039479</v>
      </c>
      <c r="AH105" s="14">
        <f t="shared" ref="AH105" si="12">100*AH100/AH94</f>
        <v>117.80178539855562</v>
      </c>
      <c r="AQ105" s="14">
        <f t="shared" ref="AQ105" si="13">100*AQ100/AQ94</f>
        <v>120.42340447499708</v>
      </c>
    </row>
    <row r="106" spans="1:43" ht="15.75" customHeight="1">
      <c r="A106" s="5"/>
      <c r="B106" s="6" t="s">
        <v>86</v>
      </c>
      <c r="C106"/>
      <c r="D106"/>
      <c r="E106"/>
      <c r="F106"/>
      <c r="G106"/>
      <c r="H106"/>
      <c r="I106"/>
      <c r="J106"/>
      <c r="K106" s="5"/>
      <c r="L106"/>
      <c r="M106"/>
      <c r="N106"/>
      <c r="O106"/>
      <c r="Q106"/>
      <c r="R106"/>
      <c r="S106"/>
      <c r="T106"/>
      <c r="W106" s="6" t="s">
        <v>86</v>
      </c>
      <c r="X106"/>
      <c r="Y106" s="14">
        <f t="shared" ref="Y106" si="14">100*Y101/Y94</f>
        <v>62.066018329605228</v>
      </c>
      <c r="AH106" s="14">
        <f t="shared" ref="AH106" si="15">100*AH101/AH94</f>
        <v>82.198214601444377</v>
      </c>
      <c r="AQ106" s="14">
        <f t="shared" ref="AQ106" si="16">100*AQ101/AQ94</f>
        <v>79.576595525002915</v>
      </c>
    </row>
    <row r="107" spans="1:43" ht="15.75" customHeight="1">
      <c r="A107" s="5"/>
      <c r="B107" s="5"/>
      <c r="C107"/>
      <c r="D107"/>
      <c r="E107"/>
      <c r="F107"/>
      <c r="G107"/>
      <c r="H107"/>
      <c r="I107"/>
      <c r="J107"/>
      <c r="K107" s="5"/>
      <c r="L107"/>
      <c r="M107"/>
      <c r="N107"/>
      <c r="O107"/>
      <c r="Q107"/>
      <c r="R107"/>
      <c r="S107"/>
      <c r="T107"/>
      <c r="X107"/>
      <c r="Y107" s="14"/>
      <c r="AH107" s="14"/>
      <c r="AQ107" s="14"/>
    </row>
    <row r="108" spans="1:43" ht="15.75" customHeight="1">
      <c r="A108" s="15" t="s">
        <v>89</v>
      </c>
      <c r="B108" s="5" t="s">
        <v>90</v>
      </c>
      <c r="C108"/>
      <c r="D108"/>
      <c r="E108"/>
      <c r="F108"/>
      <c r="G108"/>
      <c r="H108"/>
      <c r="I108"/>
      <c r="J108"/>
      <c r="K108" s="5"/>
      <c r="L108"/>
      <c r="M108"/>
      <c r="N108"/>
      <c r="O108"/>
      <c r="Q108"/>
      <c r="R108"/>
      <c r="S108"/>
      <c r="T108"/>
      <c r="V108" s="15" t="s">
        <v>89</v>
      </c>
      <c r="W108" s="5" t="s">
        <v>90</v>
      </c>
      <c r="X108"/>
      <c r="Y108" s="14">
        <f t="shared" ref="Y108" si="17">100*Y95/Y94</f>
        <v>12.644660556798259</v>
      </c>
      <c r="AH108" s="14">
        <f t="shared" ref="AH108" si="18">100*AH95/AH94</f>
        <v>5.9339284661852103</v>
      </c>
      <c r="AQ108" s="14">
        <f t="shared" ref="AQ108" si="19">100*AQ95/AQ94</f>
        <v>6.8078014916656961</v>
      </c>
    </row>
    <row r="109" spans="1:43" ht="15.75" customHeight="1">
      <c r="A109" s="15" t="s">
        <v>91</v>
      </c>
      <c r="B109" s="5"/>
      <c r="C109"/>
      <c r="D109"/>
      <c r="E109"/>
      <c r="F109"/>
      <c r="G109"/>
      <c r="H109"/>
      <c r="I109"/>
      <c r="J109"/>
      <c r="K109" s="5"/>
      <c r="L109"/>
      <c r="M109"/>
      <c r="N109"/>
      <c r="O109"/>
      <c r="Q109"/>
      <c r="R109"/>
      <c r="S109"/>
      <c r="T109"/>
      <c r="V109" s="15" t="s">
        <v>91</v>
      </c>
      <c r="X109"/>
      <c r="Y109" s="14">
        <f t="shared" ref="Y109" si="20">3*Y108</f>
        <v>37.933981670394779</v>
      </c>
      <c r="AH109" s="14">
        <f t="shared" ref="AH109" si="21">3*AH108</f>
        <v>17.80178539855563</v>
      </c>
      <c r="AQ109" s="14">
        <f t="shared" ref="AQ109" si="22">3*AQ108</f>
        <v>20.423404474997088</v>
      </c>
    </row>
    <row r="110" spans="1:43" ht="15.75" customHeight="1">
      <c r="A110"/>
      <c r="B110" s="5"/>
      <c r="C110"/>
      <c r="D110"/>
      <c r="E110"/>
      <c r="F110"/>
      <c r="G110"/>
      <c r="H110"/>
      <c r="I110"/>
      <c r="J110"/>
      <c r="K110" s="5"/>
      <c r="L110"/>
      <c r="M110"/>
      <c r="N110"/>
      <c r="O110"/>
      <c r="Q110"/>
      <c r="R110"/>
      <c r="S110"/>
      <c r="T110"/>
      <c r="V110"/>
      <c r="X110"/>
      <c r="Y110"/>
      <c r="AH110"/>
      <c r="AQ110"/>
    </row>
    <row r="111" spans="1:43" ht="15.75" customHeight="1">
      <c r="A111" t="s">
        <v>92</v>
      </c>
      <c r="B111" s="5"/>
      <c r="C111"/>
      <c r="D111"/>
      <c r="E111"/>
      <c r="F111"/>
      <c r="G111"/>
      <c r="H111"/>
      <c r="I111"/>
      <c r="J111"/>
      <c r="K111" s="5"/>
      <c r="L111"/>
      <c r="M111"/>
      <c r="N111"/>
      <c r="O111"/>
      <c r="Q111"/>
      <c r="R111"/>
      <c r="S111"/>
      <c r="T111"/>
      <c r="V111" t="s">
        <v>92</v>
      </c>
      <c r="X111"/>
      <c r="Y111">
        <f>COUNT(Y69:Y92)</f>
        <v>15</v>
      </c>
      <c r="AH111">
        <f>COUNT(AH69:AH92)</f>
        <v>15</v>
      </c>
      <c r="AQ111">
        <f>COUNT(AQ69:AQ92)</f>
        <v>15</v>
      </c>
    </row>
    <row r="112" spans="1:43">
      <c r="A112" s="16" t="s">
        <v>93</v>
      </c>
      <c r="B112" s="15"/>
      <c r="K112" s="5"/>
      <c r="V112" s="16" t="s">
        <v>93</v>
      </c>
      <c r="W112" s="15"/>
      <c r="Y112" s="16">
        <f>_xlfn.PERCENTILE.INC(Y18:Y92,0.99)</f>
        <v>16.596</v>
      </c>
      <c r="AH112" s="16">
        <f>_xlfn.PERCENTILE.INC(AH18:AH92,0.99)</f>
        <v>22.788</v>
      </c>
      <c r="AQ112" s="16">
        <f>_xlfn.PERCENTILE.INC(AQ18:AQ92,0.99)</f>
        <v>22.247</v>
      </c>
    </row>
    <row r="113" spans="1:43">
      <c r="A113" s="16" t="s">
        <v>94</v>
      </c>
      <c r="B113" s="15"/>
      <c r="E113" s="16" t="s">
        <v>95</v>
      </c>
      <c r="K113" s="5"/>
      <c r="V113" s="16" t="s">
        <v>94</v>
      </c>
      <c r="W113" s="15"/>
      <c r="Y113" s="16">
        <f>MAX(Y18:Y92)</f>
        <v>16.7</v>
      </c>
      <c r="AH113" s="16">
        <f>MAX(AH18:AH92)</f>
        <v>23</v>
      </c>
      <c r="AQ113" s="16">
        <f>MAX(AQ18:AQ92)</f>
        <v>22.3</v>
      </c>
    </row>
    <row r="114" spans="1:43">
      <c r="V114" s="16" t="s">
        <v>76</v>
      </c>
      <c r="Y114" s="19">
        <f>Y93</f>
        <v>19.607843137254903</v>
      </c>
      <c r="AH114" s="19">
        <f>AH93</f>
        <v>19.607843137254903</v>
      </c>
      <c r="AQ114" s="19">
        <f>AQ93</f>
        <v>19.607843137254903</v>
      </c>
    </row>
    <row r="115" spans="1:43">
      <c r="V115" s="5" t="s">
        <v>31</v>
      </c>
      <c r="Y115">
        <f>Y95*TINV(0.02,(Y111-1))</f>
        <v>4.4912727994762669</v>
      </c>
      <c r="AH115">
        <f>AH95*TINV(0.02,(AH111-1))</f>
        <v>3.0890444772333345</v>
      </c>
      <c r="AQ115">
        <f>AQ95*TINV(0.02,(AQ111-1))</f>
        <v>3.4420511340229782</v>
      </c>
    </row>
    <row r="116" spans="1:43">
      <c r="V116" s="5" t="s">
        <v>32</v>
      </c>
      <c r="Y116" s="5">
        <f>Y95*10</f>
        <v>17.112908940961674</v>
      </c>
      <c r="AH116" s="5">
        <f>AH95*10</f>
        <v>11.770057000242556</v>
      </c>
      <c r="AQ116" s="5">
        <f>AQ95*10</f>
        <v>13.115103503295973</v>
      </c>
    </row>
    <row r="117" spans="1:43">
      <c r="V117" s="5" t="s">
        <v>96</v>
      </c>
      <c r="Y117" s="5">
        <f>Y94/Y115</f>
        <v>3.0133337047088049</v>
      </c>
      <c r="AH117" s="5">
        <f>AH94/AH115</f>
        <v>6.4211393948430082</v>
      </c>
      <c r="AQ117" s="5">
        <f>AQ94/AQ115</f>
        <v>5.59689965799509</v>
      </c>
    </row>
    <row r="121" spans="1:43">
      <c r="V121"/>
      <c r="W121" s="6"/>
      <c r="X121"/>
      <c r="Y121" s="7"/>
    </row>
    <row r="122" spans="1:43">
      <c r="V122" s="8"/>
      <c r="W122" s="6"/>
      <c r="X122"/>
      <c r="Y122" s="9"/>
    </row>
    <row r="123" spans="1:43">
      <c r="V123" s="8"/>
      <c r="W123" s="6"/>
      <c r="X123"/>
      <c r="Y123" s="9"/>
    </row>
    <row r="124" spans="1:43">
      <c r="V124" s="8"/>
      <c r="W124" s="6"/>
      <c r="X124"/>
      <c r="Y124" s="9"/>
    </row>
    <row r="125" spans="1:43">
      <c r="V125" s="8"/>
      <c r="W125" s="6"/>
      <c r="X125"/>
      <c r="Y125" s="9"/>
    </row>
    <row r="126" spans="1:43">
      <c r="V126" s="8"/>
      <c r="W126" s="6"/>
      <c r="X126"/>
      <c r="Y126" s="9"/>
    </row>
    <row r="127" spans="1:43">
      <c r="V127" s="8"/>
      <c r="W127" s="6"/>
      <c r="X127"/>
      <c r="Y127" s="9"/>
    </row>
    <row r="128" spans="1:43">
      <c r="V128" s="8"/>
      <c r="W128" s="6"/>
      <c r="X128"/>
      <c r="Y128" s="9"/>
    </row>
    <row r="129" spans="22:25">
      <c r="V129" s="12"/>
      <c r="W129" s="6"/>
      <c r="X129"/>
      <c r="Y129" s="9"/>
    </row>
    <row r="130" spans="22:25">
      <c r="V130" s="13"/>
      <c r="W130" s="11"/>
      <c r="X130"/>
      <c r="Y130" s="11"/>
    </row>
    <row r="131" spans="22:25">
      <c r="V131" s="13"/>
      <c r="W131" s="6"/>
      <c r="X131"/>
      <c r="Y131" s="14"/>
    </row>
    <row r="132" spans="22:25">
      <c r="V132" s="13"/>
      <c r="W132" s="6"/>
      <c r="X132"/>
      <c r="Y132" s="14"/>
    </row>
    <row r="133" spans="22:25">
      <c r="W133" s="6"/>
      <c r="X133"/>
      <c r="Y133" s="14"/>
    </row>
    <row r="134" spans="22:25">
      <c r="W134" s="6"/>
      <c r="X134"/>
      <c r="Y134" s="14"/>
    </row>
    <row r="135" spans="22:25">
      <c r="X135"/>
      <c r="Y135" s="14"/>
    </row>
    <row r="136" spans="22:25">
      <c r="V136" s="15"/>
      <c r="X136"/>
      <c r="Y136" s="14"/>
    </row>
    <row r="137" spans="22:25">
      <c r="V137" s="15"/>
      <c r="X137"/>
      <c r="Y137" s="14"/>
    </row>
    <row r="138" spans="22:25">
      <c r="V138"/>
      <c r="X138"/>
      <c r="Y138"/>
    </row>
    <row r="139" spans="22:25">
      <c r="V139"/>
      <c r="X139"/>
      <c r="Y139"/>
    </row>
    <row r="140" spans="22:25">
      <c r="V140" s="16"/>
      <c r="W140" s="15"/>
      <c r="Y140" s="16"/>
    </row>
    <row r="141" spans="22:25">
      <c r="V141" s="16"/>
      <c r="W141" s="15"/>
      <c r="Y141" s="22"/>
    </row>
    <row r="142" spans="22:25">
      <c r="V142" s="16"/>
      <c r="Y142" s="19"/>
    </row>
    <row r="143" spans="22:25">
      <c r="Y143"/>
    </row>
    <row r="144" spans="22:25">
      <c r="Y144" s="5"/>
    </row>
    <row r="145" spans="25:25">
      <c r="Y145" s="5"/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New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2023-01-12T19:57:37Z</dcterms:modified>
</cp:coreProperties>
</file>