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Solubles/"/>
    </mc:Choice>
  </mc:AlternateContent>
  <xr:revisionPtr revIDLastSave="16" documentId="13_ncr:1_{13E70043-64B6-459D-A411-F6A50DBFDD75}" xr6:coauthVersionLast="47" xr6:coauthVersionMax="47" xr10:uidLastSave="{3F090729-D000-4060-B655-EB5B4F45ED3B}"/>
  <bookViews>
    <workbookView xWindow="-108" yWindow="-108" windowWidth="23256" windowHeight="12576" activeTab="3" xr2:uid="{00000000-000D-0000-FFFF-FFFF00000000}"/>
  </bookViews>
  <sheets>
    <sheet name="data for export" sheetId="95" r:id="rId1"/>
    <sheet name="QAQC" sheetId="93" r:id="rId2"/>
    <sheet name="Old style MDL" sheetId="80" r:id="rId3"/>
    <sheet name="rolling spiked blank" sheetId="9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9" i="94" l="1"/>
  <c r="AH129" i="94"/>
  <c r="AQ129" i="94"/>
  <c r="Y130" i="94"/>
  <c r="AH130" i="94"/>
  <c r="AQ130" i="94"/>
  <c r="Y131" i="94"/>
  <c r="AH131" i="94"/>
  <c r="AQ131" i="94"/>
  <c r="AR270" i="93"/>
  <c r="AS270" i="93" s="1"/>
  <c r="AV269" i="93"/>
  <c r="AW269" i="93" s="1"/>
  <c r="AT268" i="93"/>
  <c r="AU268" i="93" s="1"/>
  <c r="AI270" i="93"/>
  <c r="AJ270" i="93" s="1"/>
  <c r="AM269" i="93"/>
  <c r="AN269" i="93" s="1"/>
  <c r="AK268" i="93"/>
  <c r="AL268" i="93" s="1"/>
  <c r="AA270" i="93"/>
  <c r="Z270" i="93"/>
  <c r="AD269" i="93"/>
  <c r="AE269" i="93" s="1"/>
  <c r="AB268" i="93"/>
  <c r="AC268" i="93" s="1"/>
  <c r="AR256" i="93"/>
  <c r="AS256" i="93" s="1"/>
  <c r="AV255" i="93"/>
  <c r="AW255" i="93" s="1"/>
  <c r="AT254" i="93"/>
  <c r="AU254" i="93" s="1"/>
  <c r="AI256" i="93"/>
  <c r="AJ256" i="93" s="1"/>
  <c r="AM255" i="93"/>
  <c r="AN255" i="93" s="1"/>
  <c r="AK254" i="93"/>
  <c r="AL254" i="93" s="1"/>
  <c r="AA256" i="93"/>
  <c r="Z256" i="93"/>
  <c r="AE255" i="93"/>
  <c r="AD255" i="93"/>
  <c r="AB254" i="93"/>
  <c r="AC254" i="93" s="1"/>
  <c r="AR242" i="93"/>
  <c r="AS242" i="93" s="1"/>
  <c r="AV241" i="93"/>
  <c r="AW241" i="93" s="1"/>
  <c r="AT240" i="93"/>
  <c r="AU240" i="93" s="1"/>
  <c r="AI242" i="93"/>
  <c r="AJ242" i="93" s="1"/>
  <c r="AN241" i="93"/>
  <c r="AM241" i="93"/>
  <c r="AK240" i="93"/>
  <c r="AL240" i="93" s="1"/>
  <c r="Z242" i="93"/>
  <c r="AA242" i="93" s="1"/>
  <c r="AE241" i="93"/>
  <c r="AD241" i="93"/>
  <c r="AB240" i="93"/>
  <c r="AC240" i="93" s="1"/>
  <c r="AR228" i="93"/>
  <c r="AS228" i="93" s="1"/>
  <c r="AV227" i="93"/>
  <c r="AW227" i="93" s="1"/>
  <c r="AT226" i="93"/>
  <c r="AU226" i="93" s="1"/>
  <c r="AI228" i="93"/>
  <c r="AJ228" i="93" s="1"/>
  <c r="AN227" i="93"/>
  <c r="AM227" i="93"/>
  <c r="AK226" i="93"/>
  <c r="AL226" i="93" s="1"/>
  <c r="AA228" i="93"/>
  <c r="Z228" i="93"/>
  <c r="AD227" i="93"/>
  <c r="AE227" i="93" s="1"/>
  <c r="AB226" i="93"/>
  <c r="AC226" i="93" s="1"/>
  <c r="AR214" i="93"/>
  <c r="AS214" i="93" s="1"/>
  <c r="AV213" i="93"/>
  <c r="AW213" i="93" s="1"/>
  <c r="AT212" i="93"/>
  <c r="AU212" i="93" s="1"/>
  <c r="AJ214" i="93"/>
  <c r="AI214" i="93"/>
  <c r="AN213" i="93"/>
  <c r="AM213" i="93"/>
  <c r="AK212" i="93"/>
  <c r="AL212" i="93" s="1"/>
  <c r="AA214" i="93"/>
  <c r="Z214" i="93"/>
  <c r="AE213" i="93"/>
  <c r="AD213" i="93"/>
  <c r="AB212" i="93"/>
  <c r="AC212" i="93" s="1"/>
  <c r="AR200" i="93"/>
  <c r="AS200" i="93" s="1"/>
  <c r="AV199" i="93"/>
  <c r="AW199" i="93" s="1"/>
  <c r="AT198" i="93"/>
  <c r="AU198" i="93" s="1"/>
  <c r="AJ200" i="93"/>
  <c r="AI200" i="93"/>
  <c r="AM199" i="93"/>
  <c r="AN199" i="93" s="1"/>
  <c r="AK198" i="93"/>
  <c r="AL198" i="93" s="1"/>
  <c r="Z200" i="93"/>
  <c r="AA200" i="93" s="1"/>
  <c r="AD199" i="93"/>
  <c r="AE199" i="93" s="1"/>
  <c r="AB198" i="93"/>
  <c r="AC198" i="93" s="1"/>
  <c r="AR186" i="93"/>
  <c r="AS186" i="93" s="1"/>
  <c r="AV185" i="93"/>
  <c r="AW185" i="93" s="1"/>
  <c r="AT184" i="93"/>
  <c r="AU184" i="93" s="1"/>
  <c r="AI186" i="93"/>
  <c r="AJ186" i="93" s="1"/>
  <c r="AN185" i="93"/>
  <c r="AM185" i="93"/>
  <c r="AK184" i="93"/>
  <c r="AL184" i="93" s="1"/>
  <c r="Z186" i="93"/>
  <c r="AA186" i="93" s="1"/>
  <c r="AD185" i="93"/>
  <c r="AE185" i="93" s="1"/>
  <c r="AB184" i="93"/>
  <c r="AC184" i="93" s="1"/>
  <c r="AR172" i="93"/>
  <c r="AS172" i="93" s="1"/>
  <c r="AV171" i="93"/>
  <c r="AW171" i="93" s="1"/>
  <c r="AT170" i="93"/>
  <c r="AU170" i="93" s="1"/>
  <c r="AI172" i="93"/>
  <c r="AJ172" i="93" s="1"/>
  <c r="AM171" i="93"/>
  <c r="AN171" i="93" s="1"/>
  <c r="AK170" i="93"/>
  <c r="AL170" i="93" s="1"/>
  <c r="Z172" i="93"/>
  <c r="AA172" i="93" s="1"/>
  <c r="AD171" i="93"/>
  <c r="AE171" i="93" s="1"/>
  <c r="AB170" i="93"/>
  <c r="AC170" i="93" s="1"/>
  <c r="AS158" i="93"/>
  <c r="AR158" i="93"/>
  <c r="AV157" i="93"/>
  <c r="AW157" i="93" s="1"/>
  <c r="AT156" i="93"/>
  <c r="AU156" i="93" s="1"/>
  <c r="AI158" i="93"/>
  <c r="AJ158" i="93" s="1"/>
  <c r="AM157" i="93"/>
  <c r="AN157" i="93" s="1"/>
  <c r="AK156" i="93"/>
  <c r="AL156" i="93" s="1"/>
  <c r="AA158" i="93"/>
  <c r="Z158" i="93"/>
  <c r="AD157" i="93"/>
  <c r="AE157" i="93" s="1"/>
  <c r="AC156" i="93"/>
  <c r="AB156" i="93"/>
  <c r="AV129" i="93"/>
  <c r="AW129" i="93" s="1"/>
  <c r="AU128" i="93"/>
  <c r="AT128" i="93"/>
  <c r="AN129" i="93"/>
  <c r="AM129" i="93"/>
  <c r="AK128" i="93"/>
  <c r="AL128" i="93" s="1"/>
  <c r="AE129" i="93"/>
  <c r="AD129" i="93"/>
  <c r="AB128" i="93"/>
  <c r="AC128" i="93" s="1"/>
  <c r="Z130" i="93"/>
  <c r="AA130" i="93" s="1"/>
  <c r="AR116" i="93"/>
  <c r="AS116" i="93" s="1"/>
  <c r="AV115" i="93"/>
  <c r="AW115" i="93" s="1"/>
  <c r="AT114" i="93"/>
  <c r="AU114" i="93" s="1"/>
  <c r="AI116" i="93"/>
  <c r="AJ116" i="93" s="1"/>
  <c r="AM115" i="93"/>
  <c r="AN115" i="93" s="1"/>
  <c r="AK114" i="93"/>
  <c r="AL114" i="93" s="1"/>
  <c r="Z116" i="93"/>
  <c r="AA116" i="93" s="1"/>
  <c r="AD115" i="93"/>
  <c r="AE115" i="93" s="1"/>
  <c r="AB114" i="93"/>
  <c r="AC114" i="93" s="1"/>
  <c r="AR102" i="93"/>
  <c r="AS102" i="93" s="1"/>
  <c r="AV101" i="93"/>
  <c r="AW101" i="93" s="1"/>
  <c r="AT100" i="93"/>
  <c r="AU100" i="93" s="1"/>
  <c r="AI102" i="93"/>
  <c r="AJ102" i="93" s="1"/>
  <c r="AN101" i="93"/>
  <c r="AM101" i="93"/>
  <c r="AK100" i="93"/>
  <c r="AL100" i="93" s="1"/>
  <c r="Z102" i="93"/>
  <c r="AA102" i="93" s="1"/>
  <c r="AE101" i="93"/>
  <c r="AD101" i="93"/>
  <c r="AC100" i="93"/>
  <c r="AB100" i="93"/>
  <c r="AR88" i="93"/>
  <c r="AS88" i="93" s="1"/>
  <c r="AV87" i="93"/>
  <c r="AW87" i="93" s="1"/>
  <c r="AT86" i="93"/>
  <c r="AU86" i="93" s="1"/>
  <c r="AI88" i="93"/>
  <c r="AJ88" i="93" s="1"/>
  <c r="AN87" i="93"/>
  <c r="AM87" i="93"/>
  <c r="AL86" i="93"/>
  <c r="AK86" i="93"/>
  <c r="AA88" i="93"/>
  <c r="Z88" i="93"/>
  <c r="AD87" i="93"/>
  <c r="AE87" i="93" s="1"/>
  <c r="AB86" i="93"/>
  <c r="AC86" i="93" s="1"/>
  <c r="AR74" i="93"/>
  <c r="AS74" i="93" s="1"/>
  <c r="AW73" i="93"/>
  <c r="AV73" i="93"/>
  <c r="AT72" i="93"/>
  <c r="AU72" i="93" s="1"/>
  <c r="AI74" i="93"/>
  <c r="AJ74" i="93" s="1"/>
  <c r="AM73" i="93"/>
  <c r="AN73" i="93" s="1"/>
  <c r="AK72" i="93"/>
  <c r="AL72" i="93" s="1"/>
  <c r="Z74" i="93"/>
  <c r="AA74" i="93" s="1"/>
  <c r="AE73" i="93"/>
  <c r="AD73" i="93"/>
  <c r="AB72" i="93"/>
  <c r="AC72" i="93" s="1"/>
  <c r="AR294" i="93"/>
  <c r="AS294" i="93" s="1"/>
  <c r="AR292" i="93"/>
  <c r="AS292" i="93" s="1"/>
  <c r="AR291" i="93"/>
  <c r="AS291" i="93" s="1"/>
  <c r="AR290" i="93"/>
  <c r="AS290" i="93" s="1"/>
  <c r="AR289" i="93"/>
  <c r="AS289" i="93" s="1"/>
  <c r="AR288" i="93"/>
  <c r="AS288" i="93" s="1"/>
  <c r="AR287" i="93"/>
  <c r="AS287" i="93" s="1"/>
  <c r="AR286" i="93"/>
  <c r="AS286" i="93" s="1"/>
  <c r="AR285" i="93"/>
  <c r="AS285" i="93" s="1"/>
  <c r="AR284" i="93"/>
  <c r="AS284" i="93" s="1"/>
  <c r="AR283" i="93"/>
  <c r="AS283" i="93" s="1"/>
  <c r="AI294" i="93"/>
  <c r="AJ294" i="93" s="1"/>
  <c r="AI292" i="93"/>
  <c r="AJ292" i="93" s="1"/>
  <c r="AI291" i="93"/>
  <c r="AJ291" i="93" s="1"/>
  <c r="AI290" i="93"/>
  <c r="AJ290" i="93" s="1"/>
  <c r="AI289" i="93"/>
  <c r="AJ289" i="93" s="1"/>
  <c r="AI288" i="93"/>
  <c r="AJ288" i="93" s="1"/>
  <c r="AI287" i="93"/>
  <c r="AJ287" i="93" s="1"/>
  <c r="AI286" i="93"/>
  <c r="AJ286" i="93" s="1"/>
  <c r="AI285" i="93"/>
  <c r="AJ285" i="93" s="1"/>
  <c r="AI284" i="93"/>
  <c r="AJ284" i="93" s="1"/>
  <c r="AI283" i="93"/>
  <c r="AJ283" i="93" s="1"/>
  <c r="AA294" i="93"/>
  <c r="Z294" i="93"/>
  <c r="Z292" i="93"/>
  <c r="AA292" i="93" s="1"/>
  <c r="Z291" i="93"/>
  <c r="AA291" i="93" s="1"/>
  <c r="Z290" i="93"/>
  <c r="AA290" i="93" s="1"/>
  <c r="AA289" i="93"/>
  <c r="Z289" i="93"/>
  <c r="Z288" i="93"/>
  <c r="AA288" i="93" s="1"/>
  <c r="Z287" i="93"/>
  <c r="AA287" i="93" s="1"/>
  <c r="Z286" i="93"/>
  <c r="AA286" i="93" s="1"/>
  <c r="AA285" i="93"/>
  <c r="Z285" i="93"/>
  <c r="Z284" i="93"/>
  <c r="AA284" i="93" s="1"/>
  <c r="Z283" i="93"/>
  <c r="AA283" i="93" s="1"/>
  <c r="AR141" i="93"/>
  <c r="AS141" i="93" s="1"/>
  <c r="AR139" i="93"/>
  <c r="AS139" i="93" s="1"/>
  <c r="AR138" i="93"/>
  <c r="AS138" i="93" s="1"/>
  <c r="AR137" i="93"/>
  <c r="AS137" i="93" s="1"/>
  <c r="AR136" i="93"/>
  <c r="AS136" i="93" s="1"/>
  <c r="AR135" i="93"/>
  <c r="AS135" i="93" s="1"/>
  <c r="AR134" i="93"/>
  <c r="AS134" i="93" s="1"/>
  <c r="AR133" i="93"/>
  <c r="AS133" i="93" s="1"/>
  <c r="AR132" i="93"/>
  <c r="AS132" i="93" s="1"/>
  <c r="AR131" i="93"/>
  <c r="AS131" i="93" s="1"/>
  <c r="AR130" i="93"/>
  <c r="AS130" i="93" s="1"/>
  <c r="AI141" i="93"/>
  <c r="AJ141" i="93" s="1"/>
  <c r="AI139" i="93"/>
  <c r="AJ139" i="93" s="1"/>
  <c r="AI138" i="93"/>
  <c r="AJ138" i="93" s="1"/>
  <c r="AI137" i="93"/>
  <c r="AJ137" i="93" s="1"/>
  <c r="AI136" i="93"/>
  <c r="AJ136" i="93" s="1"/>
  <c r="AI135" i="93"/>
  <c r="AJ135" i="93" s="1"/>
  <c r="AI134" i="93"/>
  <c r="AJ134" i="93" s="1"/>
  <c r="AI133" i="93"/>
  <c r="AJ133" i="93" s="1"/>
  <c r="AI132" i="93"/>
  <c r="AJ132" i="93" s="1"/>
  <c r="AI131" i="93"/>
  <c r="AJ131" i="93" s="1"/>
  <c r="AI130" i="93"/>
  <c r="AJ130" i="93" s="1"/>
  <c r="Z141" i="93"/>
  <c r="AA141" i="93" s="1"/>
  <c r="Z139" i="93"/>
  <c r="Z138" i="93"/>
  <c r="AA138" i="93" s="1"/>
  <c r="Z137" i="93"/>
  <c r="AA137" i="93" s="1"/>
  <c r="Z136" i="93"/>
  <c r="AA136" i="93" s="1"/>
  <c r="Z135" i="93"/>
  <c r="AA135" i="93" s="1"/>
  <c r="Z134" i="93"/>
  <c r="AA134" i="93" s="1"/>
  <c r="Z133" i="93"/>
  <c r="AA133" i="93" s="1"/>
  <c r="Z132" i="93"/>
  <c r="AA132" i="93" s="1"/>
  <c r="AR42" i="93"/>
  <c r="AS42" i="93" s="1"/>
  <c r="AR41" i="93"/>
  <c r="AS41" i="93" s="1"/>
  <c r="AR40" i="93"/>
  <c r="AS40" i="93" s="1"/>
  <c r="AR39" i="93"/>
  <c r="AS39" i="93" s="1"/>
  <c r="AR38" i="93"/>
  <c r="AS38" i="93" s="1"/>
  <c r="AR37" i="93"/>
  <c r="AS37" i="93" s="1"/>
  <c r="AR36" i="93"/>
  <c r="AS36" i="93" s="1"/>
  <c r="AI42" i="93"/>
  <c r="AJ42" i="93" s="1"/>
  <c r="AI41" i="93"/>
  <c r="AJ41" i="93" s="1"/>
  <c r="AI40" i="93"/>
  <c r="AJ40" i="93" s="1"/>
  <c r="AI39" i="93"/>
  <c r="AJ39" i="93" s="1"/>
  <c r="AI38" i="93"/>
  <c r="AJ38" i="93" s="1"/>
  <c r="AI37" i="93"/>
  <c r="AJ37" i="93" s="1"/>
  <c r="AI36" i="93"/>
  <c r="AJ36" i="93" s="1"/>
  <c r="Z42" i="93"/>
  <c r="AA42" i="93" s="1"/>
  <c r="Z41" i="93"/>
  <c r="AA41" i="93" s="1"/>
  <c r="Z40" i="93"/>
  <c r="AA40" i="93" s="1"/>
  <c r="Z39" i="93"/>
  <c r="AA39" i="93" s="1"/>
  <c r="Z131" i="93"/>
  <c r="AA131" i="93"/>
  <c r="AA139" i="93"/>
  <c r="AR60" i="93"/>
  <c r="AS60" i="93" s="1"/>
  <c r="AV59" i="93"/>
  <c r="AW59" i="93" s="1"/>
  <c r="AT58" i="93"/>
  <c r="AU58" i="93" s="1"/>
  <c r="AI60" i="93"/>
  <c r="AJ60" i="93" s="1"/>
  <c r="AM59" i="93"/>
  <c r="AN59" i="93" s="1"/>
  <c r="AK58" i="93"/>
  <c r="AL58" i="93" s="1"/>
  <c r="Z37" i="93"/>
  <c r="AA37" i="93"/>
  <c r="Z38" i="93"/>
  <c r="AA38" i="93"/>
  <c r="Z36" i="93"/>
  <c r="AA36" i="93" s="1"/>
  <c r="Z60" i="93"/>
  <c r="AA60" i="93" s="1"/>
  <c r="AE59" i="93"/>
  <c r="AD59" i="93"/>
  <c r="AB58" i="93"/>
  <c r="AC58" i="93" s="1"/>
  <c r="V295" i="93"/>
  <c r="V142" i="93"/>
  <c r="V44" i="93"/>
  <c r="Y237" i="93"/>
  <c r="AH237" i="93"/>
  <c r="AQ237" i="93"/>
  <c r="Y238" i="93"/>
  <c r="AH238" i="93"/>
  <c r="AQ238" i="93"/>
  <c r="Y239" i="93"/>
  <c r="AH239" i="93"/>
  <c r="AQ239" i="93"/>
  <c r="Y240" i="93"/>
  <c r="AH240" i="93"/>
  <c r="AQ240" i="93"/>
  <c r="Y241" i="93"/>
  <c r="AH241" i="93"/>
  <c r="AQ241" i="93"/>
  <c r="Y242" i="93"/>
  <c r="AH242" i="93"/>
  <c r="AQ242" i="93"/>
  <c r="Y243" i="93"/>
  <c r="AH243" i="93"/>
  <c r="AQ243" i="93"/>
  <c r="Y244" i="93"/>
  <c r="AH244" i="93"/>
  <c r="AQ244" i="93"/>
  <c r="Y245" i="93"/>
  <c r="AH245" i="93"/>
  <c r="AQ245" i="93"/>
  <c r="Y246" i="93"/>
  <c r="AH246" i="93"/>
  <c r="AQ246" i="93"/>
  <c r="Y247" i="93"/>
  <c r="AH247" i="93"/>
  <c r="AQ247" i="93"/>
  <c r="Y248" i="93"/>
  <c r="AH248" i="93"/>
  <c r="AQ248" i="93"/>
  <c r="Y249" i="93"/>
  <c r="AH249" i="93"/>
  <c r="AQ249" i="93"/>
  <c r="Y250" i="93"/>
  <c r="AH250" i="93"/>
  <c r="AQ250" i="93"/>
  <c r="Y251" i="93"/>
  <c r="AH251" i="93"/>
  <c r="AQ251" i="93"/>
  <c r="Y252" i="93"/>
  <c r="AH252" i="93"/>
  <c r="AQ252" i="93"/>
  <c r="Y253" i="93"/>
  <c r="AH253" i="93"/>
  <c r="AQ253" i="93"/>
  <c r="Y254" i="93"/>
  <c r="AH254" i="93"/>
  <c r="AQ254" i="93"/>
  <c r="Y255" i="93"/>
  <c r="AH255" i="93"/>
  <c r="AQ255" i="93"/>
  <c r="Y256" i="93"/>
  <c r="AH256" i="93"/>
  <c r="AQ256" i="93"/>
  <c r="Y257" i="93"/>
  <c r="AH257" i="93"/>
  <c r="AQ257" i="93"/>
  <c r="Y258" i="93"/>
  <c r="AH258" i="93"/>
  <c r="AQ258" i="93"/>
  <c r="Y259" i="93"/>
  <c r="AH259" i="93"/>
  <c r="AQ259" i="93"/>
  <c r="Y260" i="93"/>
  <c r="AH260" i="93"/>
  <c r="AQ260" i="93"/>
  <c r="Y261" i="93"/>
  <c r="AH261" i="93"/>
  <c r="AQ261" i="93"/>
  <c r="Y262" i="93"/>
  <c r="AH262" i="93"/>
  <c r="AQ262" i="93"/>
  <c r="Y263" i="93"/>
  <c r="AH263" i="93"/>
  <c r="AQ263" i="93"/>
  <c r="Y264" i="93"/>
  <c r="AH264" i="93"/>
  <c r="AQ264" i="93"/>
  <c r="Y265" i="93"/>
  <c r="AH265" i="93"/>
  <c r="AQ265" i="93"/>
  <c r="Y266" i="93"/>
  <c r="AH266" i="93"/>
  <c r="AQ266" i="93"/>
  <c r="Y267" i="93"/>
  <c r="AH267" i="93"/>
  <c r="AQ267" i="93"/>
  <c r="Y268" i="93"/>
  <c r="AH268" i="93"/>
  <c r="AQ268" i="93"/>
  <c r="Y269" i="93"/>
  <c r="AH269" i="93"/>
  <c r="AQ269" i="93"/>
  <c r="Y270" i="93"/>
  <c r="AH270" i="93"/>
  <c r="AQ270" i="93"/>
  <c r="Y271" i="93"/>
  <c r="AH271" i="93"/>
  <c r="AQ271" i="93"/>
  <c r="Y272" i="93"/>
  <c r="AH272" i="93"/>
  <c r="AQ272" i="93"/>
  <c r="Y273" i="93"/>
  <c r="AH273" i="93"/>
  <c r="AQ273" i="93"/>
  <c r="Y274" i="93"/>
  <c r="AH274" i="93"/>
  <c r="AQ274" i="93"/>
  <c r="Y275" i="93"/>
  <c r="AH275" i="93"/>
  <c r="AQ275" i="93"/>
  <c r="Y276" i="93"/>
  <c r="AH276" i="93"/>
  <c r="AQ276" i="93"/>
  <c r="Y277" i="93"/>
  <c r="AH277" i="93"/>
  <c r="AQ277" i="93"/>
  <c r="Y278" i="93"/>
  <c r="AH278" i="93"/>
  <c r="AQ278" i="93"/>
  <c r="Y279" i="93"/>
  <c r="AH279" i="93"/>
  <c r="AQ279" i="93"/>
  <c r="Y280" i="93"/>
  <c r="AH280" i="93"/>
  <c r="AQ280" i="93"/>
  <c r="Y281" i="93"/>
  <c r="AH281" i="93"/>
  <c r="AQ281" i="93"/>
  <c r="Y282" i="93"/>
  <c r="AH282" i="93"/>
  <c r="AQ282" i="93"/>
  <c r="Y283" i="93"/>
  <c r="AH283" i="93"/>
  <c r="AQ283" i="93"/>
  <c r="Y284" i="93"/>
  <c r="AH284" i="93"/>
  <c r="AQ284" i="93"/>
  <c r="Y285" i="93"/>
  <c r="AH285" i="93"/>
  <c r="AQ285" i="93"/>
  <c r="Y286" i="93"/>
  <c r="AH286" i="93"/>
  <c r="AQ286" i="93"/>
  <c r="Y287" i="93"/>
  <c r="AH287" i="93"/>
  <c r="AQ287" i="93"/>
  <c r="Y288" i="93"/>
  <c r="AH288" i="93"/>
  <c r="AQ288" i="93"/>
  <c r="Y289" i="93"/>
  <c r="AH289" i="93"/>
  <c r="AQ289" i="93"/>
  <c r="Y290" i="93"/>
  <c r="AH290" i="93"/>
  <c r="AQ290" i="93"/>
  <c r="Y291" i="93"/>
  <c r="AH291" i="93"/>
  <c r="AQ291" i="93"/>
  <c r="Y292" i="93"/>
  <c r="AH292" i="93"/>
  <c r="AQ292" i="93"/>
  <c r="Y293" i="93"/>
  <c r="AH293" i="93"/>
  <c r="AQ293" i="93"/>
  <c r="Y294" i="93"/>
  <c r="AH294" i="93"/>
  <c r="AQ294" i="93"/>
  <c r="Y295" i="93"/>
  <c r="AH295" i="93"/>
  <c r="AQ295" i="93"/>
  <c r="AQ9" i="80" l="1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Q128" i="94"/>
  <c r="AH128" i="94"/>
  <c r="Y128" i="94"/>
  <c r="AQ127" i="94"/>
  <c r="AH127" i="94"/>
  <c r="Y127" i="94"/>
  <c r="AQ126" i="94"/>
  <c r="AH126" i="94"/>
  <c r="Y126" i="94"/>
  <c r="Y36" i="93"/>
  <c r="AH36" i="93"/>
  <c r="AQ36" i="93"/>
  <c r="Y37" i="93"/>
  <c r="AH37" i="93"/>
  <c r="AQ37" i="93"/>
  <c r="Y211" i="93"/>
  <c r="AH211" i="93"/>
  <c r="AQ211" i="93"/>
  <c r="Y212" i="93"/>
  <c r="AH212" i="93"/>
  <c r="AQ212" i="93"/>
  <c r="Y213" i="93"/>
  <c r="AH213" i="93"/>
  <c r="AQ213" i="93"/>
  <c r="Y214" i="93"/>
  <c r="AH214" i="93"/>
  <c r="AQ214" i="93"/>
  <c r="Y215" i="93"/>
  <c r="AH215" i="93"/>
  <c r="AQ215" i="93"/>
  <c r="Y216" i="93"/>
  <c r="AH216" i="93"/>
  <c r="AQ216" i="93"/>
  <c r="Y217" i="93"/>
  <c r="AH217" i="93"/>
  <c r="AQ217" i="93"/>
  <c r="Y218" i="93"/>
  <c r="AH218" i="93"/>
  <c r="AQ218" i="93"/>
  <c r="Y219" i="93"/>
  <c r="AH219" i="93"/>
  <c r="AQ219" i="93"/>
  <c r="Y220" i="93"/>
  <c r="AH220" i="93"/>
  <c r="AQ220" i="93"/>
  <c r="Y221" i="93"/>
  <c r="AH221" i="93"/>
  <c r="AQ221" i="93"/>
  <c r="Y222" i="93"/>
  <c r="AH222" i="93"/>
  <c r="AQ222" i="93"/>
  <c r="Y223" i="93"/>
  <c r="AH223" i="93"/>
  <c r="AQ223" i="93"/>
  <c r="Y224" i="93"/>
  <c r="AH224" i="93"/>
  <c r="AQ224" i="93"/>
  <c r="Y225" i="93"/>
  <c r="AH225" i="93"/>
  <c r="AQ225" i="93"/>
  <c r="Y226" i="93"/>
  <c r="AH226" i="93"/>
  <c r="AQ226" i="93"/>
  <c r="Y227" i="93"/>
  <c r="AH227" i="93"/>
  <c r="AQ227" i="93"/>
  <c r="Y228" i="93"/>
  <c r="AH228" i="93"/>
  <c r="AQ228" i="93"/>
  <c r="Y229" i="93"/>
  <c r="AH229" i="93"/>
  <c r="AQ229" i="93"/>
  <c r="Y230" i="93"/>
  <c r="AH230" i="93"/>
  <c r="AQ230" i="93"/>
  <c r="Y231" i="93"/>
  <c r="AH231" i="93"/>
  <c r="AQ231" i="93"/>
  <c r="Y232" i="93"/>
  <c r="AH232" i="93"/>
  <c r="AQ232" i="93"/>
  <c r="Y233" i="93"/>
  <c r="AH233" i="93"/>
  <c r="AQ233" i="93"/>
  <c r="Y234" i="93"/>
  <c r="AH234" i="93"/>
  <c r="AQ234" i="93"/>
  <c r="Y235" i="93"/>
  <c r="AH235" i="93"/>
  <c r="AQ235" i="93"/>
  <c r="Y236" i="93"/>
  <c r="AH236" i="93"/>
  <c r="AQ236" i="93"/>
  <c r="AQ125" i="94" l="1"/>
  <c r="AH125" i="94"/>
  <c r="Y125" i="94"/>
  <c r="AQ124" i="94"/>
  <c r="AH124" i="94"/>
  <c r="Y124" i="94"/>
  <c r="AQ123" i="94"/>
  <c r="AH123" i="94"/>
  <c r="Y123" i="94"/>
  <c r="AQ206" i="93"/>
  <c r="AH206" i="93"/>
  <c r="Y206" i="93"/>
  <c r="AQ205" i="93"/>
  <c r="AH205" i="93"/>
  <c r="Y205" i="93"/>
  <c r="AQ204" i="93"/>
  <c r="AH204" i="93"/>
  <c r="Y204" i="93"/>
  <c r="AQ203" i="93"/>
  <c r="AH203" i="93"/>
  <c r="Y203" i="93"/>
  <c r="AQ202" i="93"/>
  <c r="AH202" i="93"/>
  <c r="Y202" i="93"/>
  <c r="AQ201" i="93"/>
  <c r="AH201" i="93"/>
  <c r="Y201" i="93"/>
  <c r="AQ200" i="93"/>
  <c r="AH200" i="93"/>
  <c r="Y200" i="93"/>
  <c r="AQ199" i="93"/>
  <c r="AH199" i="93"/>
  <c r="Y199" i="93"/>
  <c r="AQ198" i="93"/>
  <c r="AH198" i="93"/>
  <c r="Y198" i="93"/>
  <c r="AQ208" i="93"/>
  <c r="AQ209" i="93"/>
  <c r="AQ210" i="93"/>
  <c r="AH207" i="93"/>
  <c r="AH208" i="93"/>
  <c r="AH209" i="93"/>
  <c r="AH210" i="93"/>
  <c r="Y207" i="93"/>
  <c r="Y208" i="93"/>
  <c r="Y209" i="93"/>
  <c r="Y210" i="93"/>
  <c r="AQ165" i="94" l="1"/>
  <c r="AQ186" i="94" s="1"/>
  <c r="AH165" i="94"/>
  <c r="AH186" i="94" s="1"/>
  <c r="Y165" i="94"/>
  <c r="Y186" i="94" s="1"/>
  <c r="AY139" i="94"/>
  <c r="AY138" i="94"/>
  <c r="AQ137" i="94"/>
  <c r="AQ158" i="94" s="1"/>
  <c r="AH137" i="94"/>
  <c r="AH158" i="94" s="1"/>
  <c r="Y137" i="94"/>
  <c r="Y158" i="94" s="1"/>
  <c r="AQ122" i="94"/>
  <c r="AH122" i="94"/>
  <c r="Y122" i="94"/>
  <c r="AQ121" i="94"/>
  <c r="AH121" i="94"/>
  <c r="Y121" i="94"/>
  <c r="AQ120" i="94"/>
  <c r="AH120" i="94"/>
  <c r="Y120" i="94"/>
  <c r="AQ119" i="94"/>
  <c r="AH119" i="94"/>
  <c r="Y119" i="94"/>
  <c r="AQ118" i="94"/>
  <c r="AH118" i="94"/>
  <c r="Y118" i="94"/>
  <c r="AQ117" i="94"/>
  <c r="AH117" i="94"/>
  <c r="Y117" i="94"/>
  <c r="AQ116" i="94"/>
  <c r="AH116" i="94"/>
  <c r="Y116" i="94"/>
  <c r="AQ115" i="94"/>
  <c r="AH115" i="94"/>
  <c r="Y115" i="94"/>
  <c r="AQ114" i="94"/>
  <c r="AH114" i="94"/>
  <c r="Y114" i="94"/>
  <c r="AQ113" i="94"/>
  <c r="AQ112" i="94"/>
  <c r="AQ111" i="94"/>
  <c r="AQ110" i="94"/>
  <c r="AQ109" i="94"/>
  <c r="AQ108" i="94"/>
  <c r="AQ107" i="94"/>
  <c r="AH107" i="94"/>
  <c r="Y107" i="94"/>
  <c r="AQ106" i="94"/>
  <c r="AH106" i="94"/>
  <c r="Y106" i="94"/>
  <c r="AQ105" i="94"/>
  <c r="AH105" i="94"/>
  <c r="Y105" i="94"/>
  <c r="AQ104" i="94"/>
  <c r="Y104" i="94"/>
  <c r="AQ103" i="94"/>
  <c r="Y103" i="94"/>
  <c r="AQ102" i="94"/>
  <c r="Y102" i="94"/>
  <c r="AQ101" i="94"/>
  <c r="AH101" i="94"/>
  <c r="Y101" i="94"/>
  <c r="AQ100" i="94"/>
  <c r="AH100" i="94"/>
  <c r="Y100" i="94"/>
  <c r="AQ99" i="94"/>
  <c r="AH99" i="94"/>
  <c r="Y99" i="94"/>
  <c r="AQ98" i="94"/>
  <c r="AH98" i="94"/>
  <c r="Y98" i="94"/>
  <c r="AQ97" i="94"/>
  <c r="AH97" i="94"/>
  <c r="Y97" i="94"/>
  <c r="AQ96" i="94"/>
  <c r="AH96" i="94"/>
  <c r="Y96" i="94"/>
  <c r="AQ95" i="94"/>
  <c r="AH95" i="94"/>
  <c r="Y95" i="94"/>
  <c r="AQ94" i="94"/>
  <c r="AH94" i="94"/>
  <c r="Y94" i="94"/>
  <c r="AQ93" i="94"/>
  <c r="AH93" i="94"/>
  <c r="Y93" i="94"/>
  <c r="AQ92" i="94"/>
  <c r="AH92" i="94"/>
  <c r="Y92" i="94"/>
  <c r="AQ91" i="94"/>
  <c r="AH91" i="94"/>
  <c r="Y91" i="94"/>
  <c r="AQ90" i="94"/>
  <c r="AH90" i="94"/>
  <c r="Y90" i="94"/>
  <c r="AQ89" i="94"/>
  <c r="AH89" i="94"/>
  <c r="Y89" i="94"/>
  <c r="AQ88" i="94"/>
  <c r="AH88" i="94"/>
  <c r="Y88" i="94"/>
  <c r="AQ87" i="94"/>
  <c r="AH87" i="94"/>
  <c r="Y87" i="94"/>
  <c r="AQ86" i="94"/>
  <c r="AH86" i="94"/>
  <c r="Y86" i="94"/>
  <c r="AQ85" i="94"/>
  <c r="AH85" i="94"/>
  <c r="Y85" i="94"/>
  <c r="AQ84" i="94"/>
  <c r="AH84" i="94"/>
  <c r="Y84" i="94"/>
  <c r="Y80" i="94"/>
  <c r="Y79" i="94"/>
  <c r="Y78" i="94"/>
  <c r="Y77" i="94"/>
  <c r="Y76" i="94"/>
  <c r="Y75" i="94"/>
  <c r="Y74" i="94"/>
  <c r="Y73" i="94"/>
  <c r="Y72" i="94"/>
  <c r="Y71" i="94"/>
  <c r="Y70" i="94"/>
  <c r="Y69" i="94"/>
  <c r="AQ68" i="94"/>
  <c r="AH68" i="94"/>
  <c r="Y68" i="94"/>
  <c r="AQ67" i="94"/>
  <c r="AH67" i="94"/>
  <c r="Y67" i="94"/>
  <c r="AQ66" i="94"/>
  <c r="AH66" i="94"/>
  <c r="Y66" i="94"/>
  <c r="AQ41" i="94"/>
  <c r="AH41" i="94"/>
  <c r="Y41" i="94"/>
  <c r="AQ40" i="94"/>
  <c r="AH40" i="94"/>
  <c r="Y40" i="94"/>
  <c r="AQ39" i="94"/>
  <c r="AH39" i="94"/>
  <c r="Y39" i="94"/>
  <c r="AQ29" i="94"/>
  <c r="AH29" i="94"/>
  <c r="Y29" i="94"/>
  <c r="AQ28" i="94"/>
  <c r="AH28" i="94"/>
  <c r="Y28" i="94"/>
  <c r="AQ27" i="94"/>
  <c r="AH27" i="94"/>
  <c r="Y27" i="94"/>
  <c r="AQ23" i="94"/>
  <c r="AH23" i="94"/>
  <c r="Y23" i="94"/>
  <c r="AQ22" i="94"/>
  <c r="AH22" i="94"/>
  <c r="Y22" i="94"/>
  <c r="AQ21" i="94"/>
  <c r="AH21" i="94"/>
  <c r="Y21" i="94"/>
  <c r="AQ20" i="94"/>
  <c r="AH20" i="94"/>
  <c r="Y20" i="94"/>
  <c r="AQ19" i="94"/>
  <c r="AH19" i="94"/>
  <c r="Y19" i="94"/>
  <c r="AQ18" i="94"/>
  <c r="AH18" i="94"/>
  <c r="Y18" i="94"/>
  <c r="AH155" i="94" l="1"/>
  <c r="AQ138" i="94"/>
  <c r="Y184" i="94"/>
  <c r="Y167" i="94"/>
  <c r="Y156" i="94"/>
  <c r="AH184" i="94"/>
  <c r="AH183" i="94"/>
  <c r="AH167" i="94"/>
  <c r="AH168" i="94" s="1"/>
  <c r="AH185" i="94"/>
  <c r="AH166" i="94"/>
  <c r="AH172" i="94" s="1"/>
  <c r="AH177" i="94" s="1"/>
  <c r="AQ156" i="94"/>
  <c r="AH156" i="94"/>
  <c r="AQ183" i="94"/>
  <c r="AQ187" i="94" s="1"/>
  <c r="AQ189" i="94" s="1"/>
  <c r="AQ185" i="94"/>
  <c r="AQ166" i="94"/>
  <c r="AQ184" i="94"/>
  <c r="AQ167" i="94"/>
  <c r="AQ188" i="94" s="1"/>
  <c r="AQ155" i="94"/>
  <c r="Y138" i="94"/>
  <c r="Y188" i="94"/>
  <c r="AH180" i="94"/>
  <c r="AH181" i="94" s="1"/>
  <c r="AH170" i="94"/>
  <c r="AH175" i="94" s="1"/>
  <c r="AQ172" i="94"/>
  <c r="AQ177" i="94" s="1"/>
  <c r="AQ139" i="94"/>
  <c r="Y185" i="94"/>
  <c r="Y157" i="94"/>
  <c r="AH139" i="94"/>
  <c r="AH157" i="94"/>
  <c r="AH138" i="94"/>
  <c r="Y155" i="94"/>
  <c r="AQ157" i="94"/>
  <c r="Y166" i="94"/>
  <c r="Y183" i="94"/>
  <c r="Y187" i="94" s="1"/>
  <c r="Y139" i="94"/>
  <c r="AH173" i="94" l="1"/>
  <c r="AH178" i="94" s="1"/>
  <c r="AH188" i="94"/>
  <c r="AH171" i="94"/>
  <c r="AH176" i="94" s="1"/>
  <c r="Y143" i="94"/>
  <c r="Y148" i="94" s="1"/>
  <c r="AH187" i="94"/>
  <c r="AH189" i="94" s="1"/>
  <c r="AQ170" i="94"/>
  <c r="AQ175" i="94" s="1"/>
  <c r="AQ171" i="94"/>
  <c r="AQ176" i="94" s="1"/>
  <c r="AQ168" i="94"/>
  <c r="AQ173" i="94"/>
  <c r="AQ178" i="94" s="1"/>
  <c r="AQ180" i="94"/>
  <c r="AQ181" i="94" s="1"/>
  <c r="Y173" i="94"/>
  <c r="Y178" i="94" s="1"/>
  <c r="Y171" i="94"/>
  <c r="Y176" i="94" s="1"/>
  <c r="Y189" i="94"/>
  <c r="Y170" i="94"/>
  <c r="Y175" i="94" s="1"/>
  <c r="Y172" i="94"/>
  <c r="Y177" i="94" s="1"/>
  <c r="AQ160" i="94"/>
  <c r="AQ140" i="94"/>
  <c r="AQ152" i="94"/>
  <c r="AQ153" i="94" s="1"/>
  <c r="AQ159" i="94"/>
  <c r="AQ161" i="94" s="1"/>
  <c r="Y168" i="94"/>
  <c r="AH142" i="94"/>
  <c r="AH147" i="94" s="1"/>
  <c r="AH144" i="94"/>
  <c r="AH149" i="94" s="1"/>
  <c r="AH145" i="94"/>
  <c r="AH150" i="94" s="1"/>
  <c r="AH143" i="94"/>
  <c r="AH148" i="94" s="1"/>
  <c r="Y180" i="94"/>
  <c r="Y181" i="94" s="1"/>
  <c r="AQ142" i="94"/>
  <c r="AQ147" i="94" s="1"/>
  <c r="AQ144" i="94"/>
  <c r="AQ149" i="94" s="1"/>
  <c r="Y152" i="94"/>
  <c r="Y153" i="94" s="1"/>
  <c r="Y160" i="94"/>
  <c r="Y159" i="94"/>
  <c r="Y161" i="94" s="1"/>
  <c r="Y140" i="94"/>
  <c r="AH152" i="94"/>
  <c r="AH153" i="94" s="1"/>
  <c r="AH160" i="94"/>
  <c r="AH140" i="94"/>
  <c r="AH159" i="94"/>
  <c r="AH161" i="94" s="1"/>
  <c r="AQ145" i="94"/>
  <c r="AQ150" i="94" s="1"/>
  <c r="Y144" i="94"/>
  <c r="Y149" i="94" s="1"/>
  <c r="Y145" i="94"/>
  <c r="Y150" i="94" s="1"/>
  <c r="AQ143" i="94"/>
  <c r="AQ148" i="94" s="1"/>
  <c r="Y142" i="94"/>
  <c r="Y147" i="94" s="1"/>
  <c r="AQ175" i="93" l="1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207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38" i="93" l="1"/>
  <c r="AH38" i="93"/>
  <c r="AQ38" i="93"/>
  <c r="V5" i="93"/>
  <c r="Y2" i="93"/>
  <c r="AH2" i="93"/>
  <c r="AQ2" i="93"/>
  <c r="Y3" i="93"/>
  <c r="AH3" i="93"/>
  <c r="AQ3" i="93"/>
  <c r="AH39" i="93" l="1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Y106" i="93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40" i="93"/>
  <c r="Y41" i="93"/>
  <c r="Y42" i="93"/>
  <c r="AH8" i="93" l="1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Y98" i="93"/>
  <c r="Y99" i="93"/>
  <c r="Y100" i="93"/>
  <c r="Y101" i="93"/>
  <c r="Y102" i="93"/>
  <c r="Y103" i="93"/>
  <c r="Y104" i="93"/>
  <c r="Y105" i="93"/>
  <c r="AQ4" i="93" l="1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<sst xmlns="http://schemas.openxmlformats.org/spreadsheetml/2006/main" count="3900" uniqueCount="372">
  <si>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</si>
  <si>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</si>
  <si>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</si>
  <si>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</si>
  <si>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</si>
  <si>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</si>
  <si>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</si>
  <si>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</si>
  <si>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</si>
  <si>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</si>
  <si>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</si>
  <si>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</si>
  <si>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</si>
  <si>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</si>
  <si>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</si>
  <si>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</si>
  <si>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</si>
  <si>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</si>
  <si>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</si>
  <si>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</si>
  <si>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</si>
  <si>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</si>
  <si>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</si>
  <si>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</si>
  <si>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</si>
  <si>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</si>
  <si>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</si>
  <si>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</si>
  <si>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</si>
  <si>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</si>
  <si>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</si>
  <si>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</si>
  <si>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</si>
  <si>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</si>
  <si>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</si>
  <si>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</si>
  <si>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</si>
  <si>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</si>
  <si>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</si>
  <si>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</si>
  <si>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</si>
  <si>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</si>
  <si>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</si>
  <si>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</si>
  <si>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</si>
  <si>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</si>
  <si>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</si>
  <si>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</si>
  <si>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</si>
  <si>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</si>
  <si>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</si>
  <si>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</si>
  <si>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</si>
  <si>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</si>
  <si>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</si>
  <si>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</si>
  <si>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</si>
  <si>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</si>
  <si>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</si>
  <si>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</si>
  <si>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</si>
  <si>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</si>
  <si>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</si>
  <si>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</si>
  <si>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</t>
  </si>
  <si>
    <t>chk 25</t>
  </si>
  <si>
    <t>chk 5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</si>
  <si>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</si>
  <si>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</si>
  <si>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</si>
  <si>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</si>
  <si>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</si>
  <si>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</si>
  <si>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</si>
  <si>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</si>
  <si>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</si>
  <si>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</si>
  <si>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</si>
  <si>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</si>
  <si>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</si>
  <si>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</si>
  <si>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Cal 2000</t>
  </si>
  <si>
    <t>S7</t>
  </si>
  <si>
    <t>S8</t>
  </si>
  <si>
    <t>dye</t>
  </si>
  <si>
    <t>S1</t>
  </si>
  <si>
    <t>blank spike</t>
  </si>
  <si>
    <t>OM_3-24-2023_10-43-02AM BRN edit1.omn</t>
  </si>
  <si>
    <t>OM_8-8-2023_10-30-55AM Edit 1.omn</t>
  </si>
  <si>
    <t>chk 1000</t>
  </si>
  <si>
    <t>spiked blank</t>
  </si>
  <si>
    <t>Observation #</t>
  </si>
  <si>
    <t>OM_9-1-2020_11-53-48AMedit3.omn</t>
  </si>
  <si>
    <t>NO3-N+NO2-N</t>
  </si>
  <si>
    <t>phenolate</t>
  </si>
  <si>
    <t>OM_9-15-2020_09-24-32AM.OMN</t>
  </si>
  <si>
    <t>OM_11-10-2020_02-55-20PM.OMN</t>
  </si>
  <si>
    <t>loop fill incomplete</t>
  </si>
  <si>
    <t>OM_11-12-2020_11-05-25AM.OMN</t>
  </si>
  <si>
    <t>OM_1-27-2021_10-59-09AM.OMN</t>
  </si>
  <si>
    <t>OM_6-16-2021_11-10-05AM.OMN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</si>
  <si>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</si>
  <si>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</si>
  <si>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</si>
  <si>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</si>
  <si>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</si>
  <si>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</si>
  <si>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</si>
  <si>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</si>
  <si>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</si>
  <si>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</si>
  <si>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</si>
  <si>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</si>
  <si>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</si>
  <si>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</si>
  <si>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</si>
  <si>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</si>
  <si>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</si>
  <si>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</si>
  <si>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</si>
  <si>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not run</t>
  </si>
  <si>
    <t>OM_2-15-2022_03-54-18PM.OMN</t>
  </si>
  <si>
    <t>OM_2-17-2022_10-56-00AM.OMN</t>
  </si>
  <si>
    <t>OM_2-18-2022_11-06-19AM edit2.omn</t>
  </si>
  <si>
    <t>OM_8-10-2022_11-57-30AM.OMN</t>
  </si>
  <si>
    <t>OM_9-8-2022_11-13-48AM edit1.omn</t>
  </si>
  <si>
    <t>OM_9-21-2022_11-42-10AM edit1.omn</t>
  </si>
  <si>
    <t>OM_10-5-2022_10-15-54AM.OMN</t>
  </si>
  <si>
    <t>OM_10-28-2022_10-47-02AM.OMN</t>
  </si>
  <si>
    <t>OM_11-9-2022_11-40-05AM edit1.omn</t>
  </si>
  <si>
    <t>OM_12-7-2022_01-13-09PM edit2.omn</t>
  </si>
  <si>
    <t>OM_1-11-2023_10-55-08AM edit1.omn</t>
  </si>
  <si>
    <t>new spiked blank</t>
  </si>
  <si>
    <t>NO3+NO2</t>
  </si>
  <si>
    <t>newspiked blank</t>
  </si>
  <si>
    <t>OM_3-28-2023_12-33-32PM.OMN</t>
  </si>
  <si>
    <t>method K filter B</t>
  </si>
  <si>
    <t>OM_3-28-2023_01-47-44PM.OMN</t>
  </si>
  <si>
    <t>method L filter B</t>
  </si>
  <si>
    <t>OM_5-18-2023_10-17-08AM.OMN</t>
  </si>
  <si>
    <t>spk blank 4 + 80</t>
  </si>
  <si>
    <t>50 cm loop</t>
  </si>
  <si>
    <t>OM_5-31-2023_10-31-50AM.OMN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</si>
  <si>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</si>
  <si>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</si>
  <si>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</si>
  <si>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</si>
  <si>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</si>
  <si>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</si>
  <si>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</si>
  <si>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</si>
  <si>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</si>
  <si>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</si>
  <si>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</si>
  <si>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</si>
  <si>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</si>
  <si>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</si>
  <si>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</si>
  <si>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</si>
  <si>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</si>
  <si>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</si>
  <si>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</si>
  <si>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</si>
  <si>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</si>
  <si>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JUST SALICYLATE</t>
  </si>
  <si>
    <t>2 years</t>
  </si>
  <si>
    <t>OM_9-21-2023_11-57-02AM edit 1.omn</t>
  </si>
  <si>
    <t>chk 2000</t>
  </si>
  <si>
    <t>chk 500</t>
  </si>
  <si>
    <t>chk 250</t>
  </si>
  <si>
    <t>chk 50</t>
  </si>
  <si>
    <t>chk 0</t>
  </si>
  <si>
    <t>OM_10-23-2023_11-45-50AM edit 1.omn</t>
  </si>
  <si>
    <t>OM_10-23-2023_01-06-02PM.OMN</t>
  </si>
  <si>
    <t>remade spiked blank from new 1000</t>
  </si>
  <si>
    <t>OM_1-26-2024_10-56-12AM Edit1.omn</t>
  </si>
  <si>
    <t>OM_1-26-2024_12-38-16PM Edit 1.omn</t>
  </si>
  <si>
    <t>B50 14nov23 9</t>
  </si>
  <si>
    <t>B50 3oct23 0.1</t>
  </si>
  <si>
    <t>B50 3oct23 9</t>
  </si>
  <si>
    <t>F50 6nov23 3.8</t>
  </si>
  <si>
    <t>B50 24oct23 9</t>
  </si>
  <si>
    <t>F100 17oct23 0.1</t>
  </si>
  <si>
    <t>B50 3oct23 3</t>
  </si>
  <si>
    <t>F50 17oct23 8</t>
  </si>
  <si>
    <t>B50 6nov23 3</t>
  </si>
  <si>
    <t>B50 25sep23 0.1</t>
  </si>
  <si>
    <t>dup 5</t>
  </si>
  <si>
    <t>spk 10</t>
  </si>
  <si>
    <t>F50 17oct23 6.2</t>
  </si>
  <si>
    <t>F50 24oct23 1.6</t>
  </si>
  <si>
    <t>F100 31oct23 0.1</t>
  </si>
  <si>
    <t>B50 17oct23 0.1</t>
  </si>
  <si>
    <t>B50 31oct23 9</t>
  </si>
  <si>
    <t>F50 17oct23 9</t>
  </si>
  <si>
    <t>B50 25sep23 9</t>
  </si>
  <si>
    <t>F50 9oct23 9</t>
  </si>
  <si>
    <t>F50 3oct23 6.2</t>
  </si>
  <si>
    <t>F50 9oct23 8</t>
  </si>
  <si>
    <t>dup 20</t>
  </si>
  <si>
    <t>spk 25</t>
  </si>
  <si>
    <t>F50 24oct23 9</t>
  </si>
  <si>
    <t>F50 26sep23 9</t>
  </si>
  <si>
    <t>B50 9oct23 9</t>
  </si>
  <si>
    <t>B50 17oct23 3</t>
  </si>
  <si>
    <t>F50 3oct23 8</t>
  </si>
  <si>
    <t>F50 24oct23 8</t>
  </si>
  <si>
    <t>B50 17oct23 9</t>
  </si>
  <si>
    <t>C50 9aug23 6</t>
  </si>
  <si>
    <t>C50 9aug23 9</t>
  </si>
  <si>
    <t>B50 31oct23 0.1</t>
  </si>
  <si>
    <t>dup 35</t>
  </si>
  <si>
    <t>spk 40</t>
  </si>
  <si>
    <t>F50 26sep23 1.6</t>
  </si>
  <si>
    <t>F50 3oct23 9</t>
  </si>
  <si>
    <t>F50 9oct23 6.2</t>
  </si>
  <si>
    <t>B50 25sep23 3</t>
  </si>
  <si>
    <t>C50 4may23 0.1</t>
  </si>
  <si>
    <t>C50 4may23 1.5</t>
  </si>
  <si>
    <t>C50 30jun23 20</t>
  </si>
  <si>
    <t>F50 26sep23 6.2</t>
  </si>
  <si>
    <t>C50 9aug23 0.1</t>
  </si>
  <si>
    <t>C50 9aug23 1.5</t>
  </si>
  <si>
    <t>dup 50</t>
  </si>
  <si>
    <t>spk 55</t>
  </si>
  <si>
    <t>C50 9aug23 20</t>
  </si>
  <si>
    <t>C50 4may23 6</t>
  </si>
  <si>
    <t>F50 9oct23 0.1</t>
  </si>
  <si>
    <t>F50 26sep23 3.8</t>
  </si>
  <si>
    <t>B50 3oct23 6</t>
  </si>
  <si>
    <t>C50 30jun23 1.5</t>
  </si>
  <si>
    <t>C50 30jun23 0.1</t>
  </si>
  <si>
    <t>C50 30jun23 9</t>
  </si>
  <si>
    <t>C50 1jun23 20</t>
  </si>
  <si>
    <t>C50 1jun23 0.1</t>
  </si>
  <si>
    <t>dup 65</t>
  </si>
  <si>
    <t>spk 70</t>
  </si>
  <si>
    <t>C50 1jun23 9</t>
  </si>
  <si>
    <t>C50 30jun23 6</t>
  </si>
  <si>
    <t>C50 1jun23 1.5</t>
  </si>
  <si>
    <t>C50 1jun23 6</t>
  </si>
  <si>
    <t>F50 17oct23 1.6</t>
  </si>
  <si>
    <t>B50 17oct23 6</t>
  </si>
  <si>
    <t>F200 4dec23 0.1</t>
  </si>
  <si>
    <t>F50 9oct23 1.6</t>
  </si>
  <si>
    <t>B50 24oct23 6</t>
  </si>
  <si>
    <t>B50 6nov23 9</t>
  </si>
  <si>
    <t>dup 80</t>
  </si>
  <si>
    <t>spk 85</t>
  </si>
  <si>
    <t>chk10</t>
  </si>
  <si>
    <t>chk5</t>
  </si>
  <si>
    <t>chk2.5</t>
  </si>
  <si>
    <t>chk0</t>
  </si>
  <si>
    <t>spk blank</t>
  </si>
  <si>
    <t>F50 24oct23 0.1</t>
  </si>
  <si>
    <t>F50 17oct23 0.1</t>
  </si>
  <si>
    <t>F50 14nov23 5</t>
  </si>
  <si>
    <t>F50 31oct23 6.2</t>
  </si>
  <si>
    <t>F50 14nov23 9</t>
  </si>
  <si>
    <t>F50 4dec23 1.6</t>
  </si>
  <si>
    <t>B50 4dec23 6</t>
  </si>
  <si>
    <t>F50 14nov23 1.6</t>
  </si>
  <si>
    <t>F50 14nov23 3.8</t>
  </si>
  <si>
    <t>dup 95</t>
  </si>
  <si>
    <t>spk 100</t>
  </si>
  <si>
    <t>B50 31oct23 6</t>
  </si>
  <si>
    <t>F50 6nov23 1.6</t>
  </si>
  <si>
    <t>F50 4dec23 8</t>
  </si>
  <si>
    <t>F50 6nov23 9</t>
  </si>
  <si>
    <t>F50 14nov23 0.1</t>
  </si>
  <si>
    <t>F50 4dec23 3.8</t>
  </si>
  <si>
    <t>F50 26sep23 5</t>
  </si>
  <si>
    <t>B50 6nov23 0.1</t>
  </si>
  <si>
    <t>F50 4dec23 5</t>
  </si>
  <si>
    <t>F50 6nov23 6.2</t>
  </si>
  <si>
    <t>dup110</t>
  </si>
  <si>
    <t>spk115</t>
  </si>
  <si>
    <t>F50 6nov23 5</t>
  </si>
  <si>
    <t>F50 26sep23 8</t>
  </si>
  <si>
    <t>B50 4dec23 9</t>
  </si>
  <si>
    <t>F50 3oct23 1.6</t>
  </si>
  <si>
    <t>B50 4dec23 3</t>
  </si>
  <si>
    <t>F50 3oct23 0.1</t>
  </si>
  <si>
    <t>B50 31oct23 3</t>
  </si>
  <si>
    <t>F50 31oct23 3.8</t>
  </si>
  <si>
    <t>F50 26sep23 0.1</t>
  </si>
  <si>
    <t>B50 25sep23 6</t>
  </si>
  <si>
    <t xml:space="preserve">dup125 </t>
  </si>
  <si>
    <t>spk130</t>
  </si>
  <si>
    <t>F50 31oct23 8</t>
  </si>
  <si>
    <t>F50 9oct23 3.8</t>
  </si>
  <si>
    <t>B50 9oct23 6</t>
  </si>
  <si>
    <t>F50 9oct23 5</t>
  </si>
  <si>
    <t>B50 4dec23 0.1</t>
  </si>
  <si>
    <t>C50 4may23 9</t>
  </si>
  <si>
    <t>C500 4may23 CCT</t>
  </si>
  <si>
    <t>C201 4may23 CCS</t>
  </si>
  <si>
    <t>B50 24oct23 0.1</t>
  </si>
  <si>
    <t>F50 14nov23 8</t>
  </si>
  <si>
    <t>dup 140</t>
  </si>
  <si>
    <t>spk 145</t>
  </si>
  <si>
    <t>F50 17oct23 5</t>
  </si>
  <si>
    <t>B50 6nov23 6</t>
  </si>
  <si>
    <t>F50 4dec23 6.2</t>
  </si>
  <si>
    <t>F50 17oct23 3.8</t>
  </si>
  <si>
    <t>F50 4dec23 0.1</t>
  </si>
  <si>
    <t>F50 14nov23 6.2</t>
  </si>
  <si>
    <t>B50 14nov23 6</t>
  </si>
  <si>
    <t>F50 4dec23 9</t>
  </si>
  <si>
    <t>dup 155</t>
  </si>
  <si>
    <t>spk 160</t>
  </si>
  <si>
    <t>F50 3oct23 3.8</t>
  </si>
  <si>
    <t>B50 24oct23 3</t>
  </si>
  <si>
    <t>F50 6nov23 0.1</t>
  </si>
  <si>
    <t>F50 24oct23 6.2</t>
  </si>
  <si>
    <t>F50 24oct23 3.8</t>
  </si>
  <si>
    <t>dup 170</t>
  </si>
  <si>
    <t>spk 175</t>
  </si>
  <si>
    <t>F50 3oct23 5</t>
  </si>
  <si>
    <t>F50 31OCT23 1.6</t>
  </si>
  <si>
    <t>B50 9OCT23 3</t>
  </si>
  <si>
    <t>CCR ANGEL BRANCH 4MAY23 0.1</t>
  </si>
  <si>
    <t>CCR TCT MIX ZONE 4MAY23 0.1</t>
  </si>
  <si>
    <t>F50 31OCT23 5</t>
  </si>
  <si>
    <t>C300 1JUN23 COVE 0.1</t>
  </si>
  <si>
    <t>C50 4MAY23 20</t>
  </si>
  <si>
    <t>F50 24OCT23 5</t>
  </si>
  <si>
    <t>B50 9OCT23 0.1</t>
  </si>
  <si>
    <t>dup 185</t>
  </si>
  <si>
    <t>spk 190</t>
  </si>
  <si>
    <t>HPB 29JUN23 100 POOL BOT</t>
  </si>
  <si>
    <t>C100 1JUN23 0.1</t>
  </si>
  <si>
    <t>C400 4MAY23 INTUNNEL TCT</t>
  </si>
  <si>
    <t>C300 30JUN23 POOL B 0.1</t>
  </si>
  <si>
    <t>C100 1JUN23 COVE 0.1</t>
  </si>
  <si>
    <t>C300 1JUN23 0.1</t>
  </si>
  <si>
    <t>C300 1JUN23 COVE BOT</t>
  </si>
  <si>
    <t>C300 30JUN23 SMB STREAM 0.1</t>
  </si>
  <si>
    <t>C101 30JUN23 HPB STREAM 0.1</t>
  </si>
  <si>
    <t>C300 30JUN23 COVEa 0.1</t>
  </si>
  <si>
    <t>dup 200</t>
  </si>
  <si>
    <t>spk 205</t>
  </si>
  <si>
    <t>B50 14NOV23 0.1</t>
  </si>
  <si>
    <t>F50 31OCT23 9</t>
  </si>
  <si>
    <t>C300 30JUN23 COVEB BOT</t>
  </si>
  <si>
    <t>C300 30JUN23 POOLA 0.1</t>
  </si>
  <si>
    <t>C100 30JUN23 COVEA 0.1</t>
  </si>
  <si>
    <t>F100 4DEC23 0.1</t>
  </si>
  <si>
    <t>C100 30JUN23 COVEA BOT</t>
  </si>
  <si>
    <t>C300 1JUN23 POOL 0.1</t>
  </si>
  <si>
    <t>C300 30JUN23 COVEA BOT</t>
  </si>
  <si>
    <t>C100 1JUN23 COVE BOT</t>
  </si>
  <si>
    <t>dup 215</t>
  </si>
  <si>
    <t>spk 220</t>
  </si>
  <si>
    <t>F50 6NOV23 8</t>
  </si>
  <si>
    <t>B50 14NOV23 3</t>
  </si>
  <si>
    <t>F100 3OCT23 0.1</t>
  </si>
  <si>
    <t>F50 24oct23 8 reurn NH4</t>
  </si>
  <si>
    <t>F50 4dec23 5 reurn PO4</t>
  </si>
  <si>
    <t>F50 6nov23 5 rerun PO4</t>
  </si>
  <si>
    <t>B50 24oct23 0.1 reurn PO4</t>
  </si>
  <si>
    <t>C50 30jun23 0.1 reurn NO3</t>
  </si>
  <si>
    <t>F50 31oct23 3.8 reurn NO3</t>
  </si>
  <si>
    <t>F50 26sep23 0.1 reurn NO3</t>
  </si>
  <si>
    <t>cup 203 rerun PO4</t>
  </si>
  <si>
    <t>C300 30jun23 cove B surf</t>
  </si>
  <si>
    <t>C100 30jun23 cove_B BOT</t>
  </si>
  <si>
    <t>SMB pool B surface 29jun23</t>
  </si>
  <si>
    <t>C301 4may23 SMB</t>
  </si>
  <si>
    <t>C100 30jun23 HPB pool 0.1 surf</t>
  </si>
  <si>
    <t>C100 30jun23 cove_B SURF</t>
  </si>
  <si>
    <t>F100 14nov23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</si>
</sst>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9"/>
      <name val="Arial"/>
      <family val="2"/>
    </font>
    <font>
      <sz val="12"/>
      <name val="Arial"/>
      <family val="2"/>
    </font>
    <font>
      <sz val="8"/>
      <name val="MS Sans Serif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1"/>
    <xf numFmtId="3" fontId="3" fillId="0" borderId="0" xfId="1" applyNumberFormat="1" applyFont="1"/>
    <xf numFmtId="0" fontId="4" fillId="0" borderId="0" xfId="1" applyFont="1"/>
    <xf numFmtId="2" fontId="0" fillId="0" borderId="0" xfId="0" applyNumberFormat="1" applyAlignment="1">
      <alignment wrapText="1"/>
    </xf>
    <xf numFmtId="0" fontId="5" fillId="0" borderId="0" xfId="2" applyFont="1" applyAlignment="1">
      <alignment horizontal="left" vertical="center"/>
    </xf>
    <xf numFmtId="2" fontId="0" fillId="0" borderId="0" xfId="0" applyNumberFormat="1"/>
    <xf numFmtId="0" fontId="6" fillId="0" borderId="0" xfId="0" applyFont="1" applyAlignment="1">
      <alignment vertical="center"/>
    </xf>
    <xf numFmtId="4" fontId="1" fillId="0" borderId="0" xfId="1" applyNumberFormat="1" applyAlignment="1">
      <alignment vertical="center"/>
    </xf>
    <xf numFmtId="166" fontId="1" fillId="0" borderId="0" xfId="1" applyNumberFormat="1" applyAlignment="1">
      <alignment vertical="center"/>
    </xf>
    <xf numFmtId="0" fontId="4" fillId="0" borderId="0" xfId="1" applyFont="1" applyAlignment="1">
      <alignment vertical="center"/>
    </xf>
    <xf numFmtId="164" fontId="5" fillId="0" borderId="0" xfId="2" applyNumberFormat="1" applyFont="1" applyAlignment="1">
      <alignment vertical="center"/>
    </xf>
    <xf numFmtId="0" fontId="1" fillId="0" borderId="0" xfId="1" applyAlignment="1">
      <alignment vertical="center"/>
    </xf>
    <xf numFmtId="2" fontId="1" fillId="0" borderId="0" xfId="1" applyNumberFormat="1" applyAlignment="1">
      <alignment vertical="center"/>
    </xf>
    <xf numFmtId="164" fontId="1" fillId="0" borderId="0" xfId="1" applyNumberFormat="1"/>
    <xf numFmtId="1" fontId="4" fillId="0" borderId="0" xfId="1" applyNumberFormat="1" applyFont="1"/>
    <xf numFmtId="2" fontId="1" fillId="0" borderId="0" xfId="1" applyNumberFormat="1"/>
    <xf numFmtId="0" fontId="0" fillId="2" borderId="0" xfId="0" applyFill="1"/>
    <xf numFmtId="0" fontId="1" fillId="2" borderId="0" xfId="1" applyFill="1"/>
    <xf numFmtId="165" fontId="4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blank'!$AY$18:$AY$137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'rolling spiked blank'!$Y$18:$Y$137</c:f>
              <c:numCache>
                <c:formatCode>General</c:formatCode>
                <c:ptCount val="120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7">
                  <c:v>19.2</c:v>
                </c:pt>
                <c:pt idx="8">
                  <c:v>19.600000000000001</c:v>
                </c:pt>
                <c:pt idx="9" formatCode="0.000">
                  <c:v>19.3</c:v>
                </c:pt>
                <c:pt idx="10" formatCode="0.000">
                  <c:v>17.3</c:v>
                </c:pt>
                <c:pt idx="11" formatCode="0.000">
                  <c:v>19.3</c:v>
                </c:pt>
                <c:pt idx="12">
                  <c:v>16</c:v>
                </c:pt>
                <c:pt idx="13">
                  <c:v>21.1</c:v>
                </c:pt>
                <c:pt idx="14">
                  <c:v>16.2</c:v>
                </c:pt>
                <c:pt idx="15">
                  <c:v>16.5</c:v>
                </c:pt>
                <c:pt idx="16">
                  <c:v>14.4</c:v>
                </c:pt>
                <c:pt idx="17">
                  <c:v>14.2</c:v>
                </c:pt>
                <c:pt idx="18">
                  <c:v>13.9</c:v>
                </c:pt>
                <c:pt idx="19">
                  <c:v>13.2</c:v>
                </c:pt>
                <c:pt idx="20">
                  <c:v>13.1</c:v>
                </c:pt>
                <c:pt idx="21" formatCode="0.0">
                  <c:v>14.8</c:v>
                </c:pt>
                <c:pt idx="22" formatCode="0.0">
                  <c:v>16.2</c:v>
                </c:pt>
                <c:pt idx="23" formatCode="0.0">
                  <c:v>16.7</c:v>
                </c:pt>
                <c:pt idx="24" formatCode="0.0">
                  <c:v>15.3</c:v>
                </c:pt>
                <c:pt idx="25" formatCode="0.0">
                  <c:v>16.2</c:v>
                </c:pt>
                <c:pt idx="26" formatCode="0.0">
                  <c:v>16.3</c:v>
                </c:pt>
                <c:pt idx="27" formatCode="0.0">
                  <c:v>20.6</c:v>
                </c:pt>
                <c:pt idx="28" formatCode="0.0">
                  <c:v>20.6</c:v>
                </c:pt>
                <c:pt idx="29">
                  <c:v>25</c:v>
                </c:pt>
                <c:pt idx="30">
                  <c:v>16.3</c:v>
                </c:pt>
                <c:pt idx="31">
                  <c:v>19</c:v>
                </c:pt>
                <c:pt idx="32">
                  <c:v>19.600000000000001</c:v>
                </c:pt>
                <c:pt idx="33">
                  <c:v>15.4</c:v>
                </c:pt>
                <c:pt idx="34">
                  <c:v>12.6</c:v>
                </c:pt>
                <c:pt idx="35">
                  <c:v>16.8</c:v>
                </c:pt>
                <c:pt idx="36">
                  <c:v>17.7</c:v>
                </c:pt>
                <c:pt idx="37">
                  <c:v>13.7</c:v>
                </c:pt>
                <c:pt idx="38">
                  <c:v>17.5</c:v>
                </c:pt>
                <c:pt idx="39">
                  <c:v>14.4124873125</c:v>
                </c:pt>
                <c:pt idx="40">
                  <c:v>16.244649627199998</c:v>
                </c:pt>
                <c:pt idx="41">
                  <c:v>18.147229036799999</c:v>
                </c:pt>
                <c:pt idx="42">
                  <c:v>14.487872101200002</c:v>
                </c:pt>
                <c:pt idx="43">
                  <c:v>18.871901803699998</c:v>
                </c:pt>
                <c:pt idx="44">
                  <c:v>19.845319515199996</c:v>
                </c:pt>
                <c:pt idx="45">
                  <c:v>17.899999999999999</c:v>
                </c:pt>
                <c:pt idx="46">
                  <c:v>18.5</c:v>
                </c:pt>
                <c:pt idx="47">
                  <c:v>15.5</c:v>
                </c:pt>
                <c:pt idx="48" formatCode="0.0">
                  <c:v>18.399999999999999</c:v>
                </c:pt>
                <c:pt idx="49" formatCode="0.0">
                  <c:v>19.3</c:v>
                </c:pt>
                <c:pt idx="50" formatCode="0.0">
                  <c:v>13.8</c:v>
                </c:pt>
                <c:pt idx="51" formatCode="0.0">
                  <c:v>12.6</c:v>
                </c:pt>
                <c:pt idx="52" formatCode="0.0">
                  <c:v>12.6</c:v>
                </c:pt>
                <c:pt idx="53" formatCode="0.0">
                  <c:v>12.2</c:v>
                </c:pt>
                <c:pt idx="54" formatCode="0.0">
                  <c:v>11.6</c:v>
                </c:pt>
                <c:pt idx="55" formatCode="0.0">
                  <c:v>12.7</c:v>
                </c:pt>
                <c:pt idx="56" formatCode="0.0">
                  <c:v>14.6</c:v>
                </c:pt>
                <c:pt idx="57" formatCode="0.0">
                  <c:v>11.9</c:v>
                </c:pt>
                <c:pt idx="58" formatCode="0.0">
                  <c:v>14.6</c:v>
                </c:pt>
                <c:pt idx="59" formatCode="0.0">
                  <c:v>13</c:v>
                </c:pt>
                <c:pt idx="60" formatCode="0.0">
                  <c:v>12.7</c:v>
                </c:pt>
                <c:pt idx="61" formatCode="0.0">
                  <c:v>10.9</c:v>
                </c:pt>
                <c:pt idx="62" formatCode="0.0">
                  <c:v>9.61</c:v>
                </c:pt>
                <c:pt idx="63">
                  <c:v>15.7</c:v>
                </c:pt>
                <c:pt idx="64">
                  <c:v>13.1</c:v>
                </c:pt>
                <c:pt idx="65">
                  <c:v>13.9</c:v>
                </c:pt>
                <c:pt idx="66" formatCode="0.0">
                  <c:v>15.8</c:v>
                </c:pt>
                <c:pt idx="67" formatCode="0.0">
                  <c:v>13.9</c:v>
                </c:pt>
                <c:pt idx="68" formatCode="0.0">
                  <c:v>16.3</c:v>
                </c:pt>
                <c:pt idx="69" formatCode="0.0">
                  <c:v>15.8</c:v>
                </c:pt>
                <c:pt idx="70" formatCode="0.0">
                  <c:v>16.7</c:v>
                </c:pt>
                <c:pt idx="71" formatCode="0.0">
                  <c:v>15.2</c:v>
                </c:pt>
                <c:pt idx="72" formatCode="0.0">
                  <c:v>13.7</c:v>
                </c:pt>
                <c:pt idx="73" formatCode="0.0">
                  <c:v>13.5</c:v>
                </c:pt>
                <c:pt idx="74" formatCode="0.0">
                  <c:v>12.5</c:v>
                </c:pt>
                <c:pt idx="75" formatCode="0.0">
                  <c:v>12.4</c:v>
                </c:pt>
                <c:pt idx="76" formatCode="0.0">
                  <c:v>12.9</c:v>
                </c:pt>
                <c:pt idx="77" formatCode="0.0">
                  <c:v>14.5</c:v>
                </c:pt>
                <c:pt idx="78" formatCode="0.0">
                  <c:v>14.8</c:v>
                </c:pt>
                <c:pt idx="79" formatCode="0.0">
                  <c:v>13</c:v>
                </c:pt>
                <c:pt idx="80" formatCode="0.0">
                  <c:v>12.5</c:v>
                </c:pt>
                <c:pt idx="81" formatCode="0.0">
                  <c:v>19.8</c:v>
                </c:pt>
                <c:pt idx="82" formatCode="0.0">
                  <c:v>19.8</c:v>
                </c:pt>
                <c:pt idx="83" formatCode="0.0">
                  <c:v>20.8</c:v>
                </c:pt>
                <c:pt idx="84" formatCode="0.0">
                  <c:v>14.6</c:v>
                </c:pt>
                <c:pt idx="85" formatCode="0.0">
                  <c:v>16.3</c:v>
                </c:pt>
                <c:pt idx="86" formatCode="0.0">
                  <c:v>16.7</c:v>
                </c:pt>
                <c:pt idx="87" formatCode="0.0">
                  <c:v>11.4</c:v>
                </c:pt>
                <c:pt idx="88" formatCode="0.0">
                  <c:v>13.4</c:v>
                </c:pt>
                <c:pt idx="89" formatCode="0.0">
                  <c:v>15</c:v>
                </c:pt>
                <c:pt idx="96" formatCode="0.0">
                  <c:v>13.8</c:v>
                </c:pt>
                <c:pt idx="97" formatCode="0.0">
                  <c:v>13.3</c:v>
                </c:pt>
                <c:pt idx="98" formatCode="0.0">
                  <c:v>12.1</c:v>
                </c:pt>
                <c:pt idx="99" formatCode="0.0">
                  <c:v>14.9</c:v>
                </c:pt>
                <c:pt idx="100" formatCode="0.0">
                  <c:v>15.9</c:v>
                </c:pt>
                <c:pt idx="101" formatCode="0.0">
                  <c:v>15.2</c:v>
                </c:pt>
                <c:pt idx="102" formatCode="0.0">
                  <c:v>15.8</c:v>
                </c:pt>
                <c:pt idx="103" formatCode="0.0">
                  <c:v>16</c:v>
                </c:pt>
                <c:pt idx="104" formatCode="0.0">
                  <c:v>15.9</c:v>
                </c:pt>
                <c:pt idx="105" formatCode="0.0">
                  <c:v>16.5</c:v>
                </c:pt>
                <c:pt idx="106" formatCode="0.0">
                  <c:v>15.2</c:v>
                </c:pt>
                <c:pt idx="107" formatCode="0.0">
                  <c:v>16.8</c:v>
                </c:pt>
                <c:pt idx="108" formatCode="0.0">
                  <c:v>16.2</c:v>
                </c:pt>
                <c:pt idx="109" formatCode="0.0">
                  <c:v>13.7</c:v>
                </c:pt>
                <c:pt idx="110" formatCode="0.0">
                  <c:v>13.7</c:v>
                </c:pt>
                <c:pt idx="111" formatCode="0.0">
                  <c:v>10.5</c:v>
                </c:pt>
                <c:pt idx="112" formatCode="0.0">
                  <c:v>12.5</c:v>
                </c:pt>
                <c:pt idx="113" formatCode="0.0">
                  <c:v>11.7</c:v>
                </c:pt>
                <c:pt idx="11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4-42D6-9280-C742FF168C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blank'!$Y$142,'rolling spiked blank'!$Y$142)</c:f>
              <c:numCache>
                <c:formatCode>#,##0.00</c:formatCode>
                <c:ptCount val="2"/>
                <c:pt idx="0">
                  <c:v>20.962683540295764</c:v>
                </c:pt>
                <c:pt idx="1">
                  <c:v>20.962683540295764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4-42D6-9280-C742FF168C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blank'!$Y$144,'rolling spiked blank'!$Y$144)</c:f>
              <c:numCache>
                <c:formatCode>#,##0.00</c:formatCode>
                <c:ptCount val="2"/>
                <c:pt idx="0">
                  <c:v>23.712740857985231</c:v>
                </c:pt>
                <c:pt idx="1">
                  <c:v>23.712740857985231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B4-42D6-9280-C742FF168C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blank'!$Y$143,'rolling spiked blank'!$Y$143)</c:f>
              <c:numCache>
                <c:formatCode>#,##0.00</c:formatCode>
                <c:ptCount val="2"/>
                <c:pt idx="0">
                  <c:v>9.9624542695379095</c:v>
                </c:pt>
                <c:pt idx="1">
                  <c:v>9.9624542695379095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B4-42D6-9280-C742FF168C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blank'!$Y$145,'rolling spiked blank'!$Y$145)</c:f>
              <c:numCache>
                <c:formatCode>#,##0.00</c:formatCode>
                <c:ptCount val="2"/>
                <c:pt idx="0">
                  <c:v>7.2123969518484454</c:v>
                </c:pt>
                <c:pt idx="1">
                  <c:v>7.2123969518484454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B4-42D6-9280-C742FF168C10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blank'!$AY$138,'rolling spiked blank'!$AY$139)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blank'!$Y$137,'rolling spiked blank'!$Y$137)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55-45D9-B1C1-C59A51BD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blank'!$AY$18:$AY$137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'rolling spiked blank'!$AH$18:$AH$137</c:f>
              <c:numCache>
                <c:formatCode>0</c:formatCode>
                <c:ptCount val="120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6" formatCode="General">
                  <c:v>18</c:v>
                </c:pt>
                <c:pt idx="7" formatCode="General">
                  <c:v>18.600000000000001</c:v>
                </c:pt>
                <c:pt idx="8" formatCode="General">
                  <c:v>18.899999999999999</c:v>
                </c:pt>
                <c:pt idx="9" formatCode="0.0">
                  <c:v>19.600000000000001</c:v>
                </c:pt>
                <c:pt idx="10" formatCode="0.0">
                  <c:v>20.3</c:v>
                </c:pt>
                <c:pt idx="11" formatCode="0.0">
                  <c:v>21.2</c:v>
                </c:pt>
                <c:pt idx="12" formatCode="General">
                  <c:v>19.2</c:v>
                </c:pt>
                <c:pt idx="13" formatCode="General">
                  <c:v>19.5</c:v>
                </c:pt>
                <c:pt idx="14" formatCode="General">
                  <c:v>19.399999999999999</c:v>
                </c:pt>
                <c:pt idx="15" formatCode="General">
                  <c:v>19.5</c:v>
                </c:pt>
                <c:pt idx="16" formatCode="General">
                  <c:v>19.399999999999999</c:v>
                </c:pt>
                <c:pt idx="17" formatCode="General">
                  <c:v>17.899999999999999</c:v>
                </c:pt>
                <c:pt idx="18" formatCode="General">
                  <c:v>20.3</c:v>
                </c:pt>
                <c:pt idx="19" formatCode="General">
                  <c:v>20.3</c:v>
                </c:pt>
                <c:pt idx="20" formatCode="General">
                  <c:v>20.9</c:v>
                </c:pt>
                <c:pt idx="21" formatCode="0.0">
                  <c:v>21</c:v>
                </c:pt>
                <c:pt idx="22" formatCode="0.0">
                  <c:v>20.5</c:v>
                </c:pt>
                <c:pt idx="23" formatCode="0.0">
                  <c:v>20</c:v>
                </c:pt>
                <c:pt idx="24" formatCode="0.0">
                  <c:v>19.100000000000001</c:v>
                </c:pt>
                <c:pt idx="25" formatCode="0.0">
                  <c:v>19.7</c:v>
                </c:pt>
                <c:pt idx="26" formatCode="0.0">
                  <c:v>19.600000000000001</c:v>
                </c:pt>
                <c:pt idx="27" formatCode="0.0">
                  <c:v>19.100000000000001</c:v>
                </c:pt>
                <c:pt idx="28" formatCode="0.0">
                  <c:v>19</c:v>
                </c:pt>
                <c:pt idx="29" formatCode="General">
                  <c:v>18.3</c:v>
                </c:pt>
                <c:pt idx="30" formatCode="General">
                  <c:v>18.399999999999999</c:v>
                </c:pt>
                <c:pt idx="31" formatCode="General">
                  <c:v>18.5</c:v>
                </c:pt>
                <c:pt idx="32" formatCode="General">
                  <c:v>18.5</c:v>
                </c:pt>
                <c:pt idx="33" formatCode="General">
                  <c:v>21.1</c:v>
                </c:pt>
                <c:pt idx="34" formatCode="General">
                  <c:v>20.9</c:v>
                </c:pt>
                <c:pt idx="35" formatCode="General">
                  <c:v>20.8</c:v>
                </c:pt>
                <c:pt idx="36" formatCode="General">
                  <c:v>19.2</c:v>
                </c:pt>
                <c:pt idx="37" formatCode="General">
                  <c:v>18.600000000000001</c:v>
                </c:pt>
                <c:pt idx="38" formatCode="General">
                  <c:v>19.600000000000001</c:v>
                </c:pt>
                <c:pt idx="39" formatCode="General">
                  <c:v>19.2</c:v>
                </c:pt>
                <c:pt idx="40" formatCode="General">
                  <c:v>18.100000000000001</c:v>
                </c:pt>
                <c:pt idx="41" formatCode="General">
                  <c:v>18.8</c:v>
                </c:pt>
                <c:pt idx="42" formatCode="General">
                  <c:v>22.3</c:v>
                </c:pt>
                <c:pt idx="43" formatCode="General">
                  <c:v>23</c:v>
                </c:pt>
                <c:pt idx="44" formatCode="General">
                  <c:v>22.6</c:v>
                </c:pt>
                <c:pt idx="45" formatCode="General">
                  <c:v>18.7</c:v>
                </c:pt>
                <c:pt idx="46" formatCode="General">
                  <c:v>18.5</c:v>
                </c:pt>
                <c:pt idx="47" formatCode="General">
                  <c:v>18.8</c:v>
                </c:pt>
                <c:pt idx="48" formatCode="0.0">
                  <c:v>19.3</c:v>
                </c:pt>
                <c:pt idx="49" formatCode="0.0">
                  <c:v>20.2</c:v>
                </c:pt>
                <c:pt idx="50" formatCode="0.0">
                  <c:v>20.100000000000001</c:v>
                </c:pt>
                <c:pt idx="63" formatCode="General">
                  <c:v>21.1</c:v>
                </c:pt>
                <c:pt idx="64" formatCode="General">
                  <c:v>20.9</c:v>
                </c:pt>
                <c:pt idx="65" formatCode="General">
                  <c:v>20.9</c:v>
                </c:pt>
                <c:pt idx="66" formatCode="0.0">
                  <c:v>18.8</c:v>
                </c:pt>
                <c:pt idx="67" formatCode="0.0">
                  <c:v>18.8</c:v>
                </c:pt>
                <c:pt idx="68" formatCode="0.0">
                  <c:v>18.5</c:v>
                </c:pt>
                <c:pt idx="69" formatCode="0.0">
                  <c:v>21</c:v>
                </c:pt>
                <c:pt idx="70" formatCode="0.0">
                  <c:v>21.4</c:v>
                </c:pt>
                <c:pt idx="71" formatCode="0.0">
                  <c:v>20.5</c:v>
                </c:pt>
                <c:pt idx="72" formatCode="0.0">
                  <c:v>21.2</c:v>
                </c:pt>
                <c:pt idx="73" formatCode="0.0">
                  <c:v>21.1</c:v>
                </c:pt>
                <c:pt idx="74" formatCode="0.0">
                  <c:v>20.399999999999999</c:v>
                </c:pt>
                <c:pt idx="75" formatCode="0.0">
                  <c:v>18.899999999999999</c:v>
                </c:pt>
                <c:pt idx="76" formatCode="0.0">
                  <c:v>18</c:v>
                </c:pt>
                <c:pt idx="77" formatCode="0.0">
                  <c:v>19</c:v>
                </c:pt>
                <c:pt idx="78" formatCode="0.0">
                  <c:v>20.2</c:v>
                </c:pt>
                <c:pt idx="79" formatCode="0.0">
                  <c:v>19.5</c:v>
                </c:pt>
                <c:pt idx="80" formatCode="0.0">
                  <c:v>18.899999999999999</c:v>
                </c:pt>
                <c:pt idx="81" formatCode="0.0">
                  <c:v>20.9</c:v>
                </c:pt>
                <c:pt idx="82" formatCode="0.0">
                  <c:v>20.3</c:v>
                </c:pt>
                <c:pt idx="83" formatCode="0.0">
                  <c:v>20</c:v>
                </c:pt>
                <c:pt idx="87" formatCode="0.0">
                  <c:v>21</c:v>
                </c:pt>
                <c:pt idx="88" formatCode="0.0">
                  <c:v>19.8</c:v>
                </c:pt>
                <c:pt idx="89" formatCode="0.0">
                  <c:v>21.4</c:v>
                </c:pt>
                <c:pt idx="96" formatCode="0.0">
                  <c:v>18.399999999999999</c:v>
                </c:pt>
                <c:pt idx="97" formatCode="0.0">
                  <c:v>17.2</c:v>
                </c:pt>
                <c:pt idx="98" formatCode="0.0">
                  <c:v>18.2</c:v>
                </c:pt>
                <c:pt idx="99" formatCode="0.0">
                  <c:v>19.7</c:v>
                </c:pt>
                <c:pt idx="100" formatCode="0.0">
                  <c:v>20.8</c:v>
                </c:pt>
                <c:pt idx="101" formatCode="0.0">
                  <c:v>21.5</c:v>
                </c:pt>
                <c:pt idx="102" formatCode="0.0">
                  <c:v>20.100000000000001</c:v>
                </c:pt>
                <c:pt idx="103" formatCode="0.0">
                  <c:v>19.5</c:v>
                </c:pt>
                <c:pt idx="104" formatCode="0.0">
                  <c:v>18.899999999999999</c:v>
                </c:pt>
                <c:pt idx="105" formatCode="0.0">
                  <c:v>14.9</c:v>
                </c:pt>
                <c:pt idx="106" formatCode="0.0">
                  <c:v>17.7</c:v>
                </c:pt>
                <c:pt idx="107" formatCode="0.0">
                  <c:v>17.7</c:v>
                </c:pt>
                <c:pt idx="108" formatCode="0.0">
                  <c:v>17.7</c:v>
                </c:pt>
                <c:pt idx="109" formatCode="0.0">
                  <c:v>18.7</c:v>
                </c:pt>
                <c:pt idx="110" formatCode="0.0">
                  <c:v>19</c:v>
                </c:pt>
                <c:pt idx="111" formatCode="0.0">
                  <c:v>19.7</c:v>
                </c:pt>
                <c:pt idx="112" formatCode="0.0">
                  <c:v>19</c:v>
                </c:pt>
                <c:pt idx="113" formatCode="0.0">
                  <c:v>18.5</c:v>
                </c:pt>
                <c:pt idx="11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B-43B0-9CA6-9A9DEC3220D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blank'!$AH$142,'rolling spiked blank'!$AH$142)</c:f>
              <c:numCache>
                <c:formatCode>#,##0.00</c:formatCode>
                <c:ptCount val="2"/>
                <c:pt idx="0">
                  <c:v>22.186613338818116</c:v>
                </c:pt>
                <c:pt idx="1">
                  <c:v>22.186613338818116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B-43B0-9CA6-9A9DEC3220D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blank'!$AH$144,'rolling spiked blank'!$AH$144)</c:f>
              <c:numCache>
                <c:formatCode>#,##0.00</c:formatCode>
                <c:ptCount val="2"/>
                <c:pt idx="0">
                  <c:v>23.485667134663949</c:v>
                </c:pt>
                <c:pt idx="1">
                  <c:v>23.485667134663949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9B-43B0-9CA6-9A9DEC3220D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blank'!$AH$143,'rolling spiked blank'!$AH$143)</c:f>
              <c:numCache>
                <c:formatCode>#,##0.00</c:formatCode>
                <c:ptCount val="2"/>
                <c:pt idx="0">
                  <c:v>16.990398155434779</c:v>
                </c:pt>
                <c:pt idx="1">
                  <c:v>16.990398155434779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9B-43B0-9CA6-9A9DEC3220D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blank'!$AH$145,'rolling spiked blank'!$AH$145)</c:f>
              <c:numCache>
                <c:formatCode>#,##0.00</c:formatCode>
                <c:ptCount val="2"/>
                <c:pt idx="0">
                  <c:v>15.691344359588946</c:v>
                </c:pt>
                <c:pt idx="1">
                  <c:v>15.691344359588946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9B-43B0-9CA6-9A9DEC3220D1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blank'!$AY$138,'rolling spiked blank'!$AY$139)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blank'!$AH$137,'rolling spiked blank'!$AH$137)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E6-4394-98A4-C98835A8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blank'!$AY$18:$AY$137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</c:numCache>
            </c:numRef>
          </c:xVal>
          <c:yVal>
            <c:numRef>
              <c:f>'rolling spiked blank'!$AQ$18:$AQ$137</c:f>
              <c:numCache>
                <c:formatCode>0</c:formatCode>
                <c:ptCount val="120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9" formatCode="0.0">
                  <c:v>21.1</c:v>
                </c:pt>
                <c:pt idx="10" formatCode="0.0">
                  <c:v>22.5</c:v>
                </c:pt>
                <c:pt idx="11" formatCode="0.0">
                  <c:v>21.3</c:v>
                </c:pt>
                <c:pt idx="12" formatCode="General">
                  <c:v>18.3</c:v>
                </c:pt>
                <c:pt idx="13" formatCode="General">
                  <c:v>18.5</c:v>
                </c:pt>
                <c:pt idx="14" formatCode="General">
                  <c:v>19.7</c:v>
                </c:pt>
                <c:pt idx="15" formatCode="General">
                  <c:v>20.399999999999999</c:v>
                </c:pt>
                <c:pt idx="16" formatCode="General">
                  <c:v>18.3</c:v>
                </c:pt>
                <c:pt idx="17" formatCode="General">
                  <c:v>17.8</c:v>
                </c:pt>
                <c:pt idx="18" formatCode="General">
                  <c:v>18.600000000000001</c:v>
                </c:pt>
                <c:pt idx="19" formatCode="General">
                  <c:v>18.5</c:v>
                </c:pt>
                <c:pt idx="20" formatCode="General">
                  <c:v>19.100000000000001</c:v>
                </c:pt>
                <c:pt idx="21" formatCode="0.0">
                  <c:v>21.7</c:v>
                </c:pt>
                <c:pt idx="22" formatCode="0.0">
                  <c:v>19.3</c:v>
                </c:pt>
                <c:pt idx="23" formatCode="0.0">
                  <c:v>19</c:v>
                </c:pt>
                <c:pt idx="24" formatCode="0.0">
                  <c:v>20</c:v>
                </c:pt>
                <c:pt idx="25" formatCode="0.0">
                  <c:v>20.8</c:v>
                </c:pt>
                <c:pt idx="26" formatCode="0.0">
                  <c:v>20.3</c:v>
                </c:pt>
                <c:pt idx="27" formatCode="0.0">
                  <c:v>15.9</c:v>
                </c:pt>
                <c:pt idx="28" formatCode="0.0">
                  <c:v>16.8</c:v>
                </c:pt>
                <c:pt idx="29" formatCode="General">
                  <c:v>17.8</c:v>
                </c:pt>
                <c:pt idx="30" formatCode="General">
                  <c:v>16.7</c:v>
                </c:pt>
                <c:pt idx="31" formatCode="General">
                  <c:v>19.8</c:v>
                </c:pt>
                <c:pt idx="32" formatCode="General">
                  <c:v>17.600000000000001</c:v>
                </c:pt>
                <c:pt idx="33" formatCode="General">
                  <c:v>18.5</c:v>
                </c:pt>
                <c:pt idx="34" formatCode="General">
                  <c:v>18.399999999999999</c:v>
                </c:pt>
                <c:pt idx="35" formatCode="General">
                  <c:v>20.100000000000001</c:v>
                </c:pt>
                <c:pt idx="36" formatCode="General">
                  <c:v>20.5</c:v>
                </c:pt>
                <c:pt idx="37" formatCode="General">
                  <c:v>19.2</c:v>
                </c:pt>
                <c:pt idx="38" formatCode="General">
                  <c:v>19.899999999999999</c:v>
                </c:pt>
                <c:pt idx="39" formatCode="General">
                  <c:v>17.899999999999999</c:v>
                </c:pt>
                <c:pt idx="40" formatCode="General">
                  <c:v>18.100000000000001</c:v>
                </c:pt>
                <c:pt idx="41" formatCode="General">
                  <c:v>18.100000000000001</c:v>
                </c:pt>
                <c:pt idx="42" formatCode="General">
                  <c:v>20.6</c:v>
                </c:pt>
                <c:pt idx="43" formatCode="General">
                  <c:v>22.3</c:v>
                </c:pt>
                <c:pt idx="44" formatCode="General">
                  <c:v>22.2</c:v>
                </c:pt>
                <c:pt idx="45" formatCode="General">
                  <c:v>20.6</c:v>
                </c:pt>
                <c:pt idx="46" formatCode="General">
                  <c:v>20</c:v>
                </c:pt>
                <c:pt idx="47" formatCode="General">
                  <c:v>19.600000000000001</c:v>
                </c:pt>
                <c:pt idx="48" formatCode="0.0">
                  <c:v>17.5</c:v>
                </c:pt>
                <c:pt idx="49" formatCode="0.0">
                  <c:v>18.5</c:v>
                </c:pt>
                <c:pt idx="50" formatCode="0.0">
                  <c:v>20.2</c:v>
                </c:pt>
                <c:pt idx="63" formatCode="General">
                  <c:v>18.7</c:v>
                </c:pt>
                <c:pt idx="64" formatCode="General">
                  <c:v>18.5</c:v>
                </c:pt>
                <c:pt idx="65" formatCode="General">
                  <c:v>18.3</c:v>
                </c:pt>
                <c:pt idx="66" formatCode="0.0">
                  <c:v>20.5</c:v>
                </c:pt>
                <c:pt idx="67" formatCode="0.0">
                  <c:v>19.8</c:v>
                </c:pt>
                <c:pt idx="68" formatCode="0.0">
                  <c:v>20</c:v>
                </c:pt>
                <c:pt idx="69" formatCode="0.0">
                  <c:v>19.899999999999999</c:v>
                </c:pt>
                <c:pt idx="70" formatCode="0.0">
                  <c:v>20.5</c:v>
                </c:pt>
                <c:pt idx="71" formatCode="0.0">
                  <c:v>20.6</c:v>
                </c:pt>
                <c:pt idx="72" formatCode="0.0">
                  <c:v>18.7</c:v>
                </c:pt>
                <c:pt idx="73" formatCode="0.0">
                  <c:v>19.3</c:v>
                </c:pt>
                <c:pt idx="74" formatCode="0.0">
                  <c:v>18.8</c:v>
                </c:pt>
                <c:pt idx="75" formatCode="0.0">
                  <c:v>19.100000000000001</c:v>
                </c:pt>
                <c:pt idx="76" formatCode="0.0">
                  <c:v>20</c:v>
                </c:pt>
                <c:pt idx="77" formatCode="0.0">
                  <c:v>19.2</c:v>
                </c:pt>
                <c:pt idx="78" formatCode="0.0">
                  <c:v>20.100000000000001</c:v>
                </c:pt>
                <c:pt idx="79" formatCode="0.0">
                  <c:v>19.5</c:v>
                </c:pt>
                <c:pt idx="80" formatCode="0.0">
                  <c:v>20</c:v>
                </c:pt>
                <c:pt idx="81" formatCode="0.0">
                  <c:v>22.8</c:v>
                </c:pt>
                <c:pt idx="82" formatCode="0.0">
                  <c:v>20.7</c:v>
                </c:pt>
                <c:pt idx="83" formatCode="0.0">
                  <c:v>20.7</c:v>
                </c:pt>
                <c:pt idx="84" formatCode="0.0">
                  <c:v>20.3</c:v>
                </c:pt>
                <c:pt idx="85" formatCode="0.0">
                  <c:v>21.1</c:v>
                </c:pt>
                <c:pt idx="86" formatCode="0.0">
                  <c:v>19</c:v>
                </c:pt>
                <c:pt idx="87" formatCode="0.0">
                  <c:v>16.600000000000001</c:v>
                </c:pt>
                <c:pt idx="88" formatCode="0.0">
                  <c:v>15.8</c:v>
                </c:pt>
                <c:pt idx="89" formatCode="0.0">
                  <c:v>15.5</c:v>
                </c:pt>
                <c:pt idx="90" formatCode="0.0">
                  <c:v>18.100000000000001</c:v>
                </c:pt>
                <c:pt idx="91" formatCode="0.0">
                  <c:v>19.5</c:v>
                </c:pt>
                <c:pt idx="92" formatCode="0.0">
                  <c:v>18</c:v>
                </c:pt>
                <c:pt idx="93" formatCode="0.0">
                  <c:v>20.3</c:v>
                </c:pt>
                <c:pt idx="94" formatCode="0.0">
                  <c:v>20.3</c:v>
                </c:pt>
                <c:pt idx="95" formatCode="0.0">
                  <c:v>20</c:v>
                </c:pt>
                <c:pt idx="96" formatCode="0.0">
                  <c:v>21.1</c:v>
                </c:pt>
                <c:pt idx="97" formatCode="0.0">
                  <c:v>18.600000000000001</c:v>
                </c:pt>
                <c:pt idx="98" formatCode="0.0">
                  <c:v>19.2</c:v>
                </c:pt>
                <c:pt idx="99" formatCode="0.0">
                  <c:v>21.5</c:v>
                </c:pt>
                <c:pt idx="100" formatCode="0.0">
                  <c:v>22.9</c:v>
                </c:pt>
                <c:pt idx="101" formatCode="0.0">
                  <c:v>22.3</c:v>
                </c:pt>
                <c:pt idx="102" formatCode="0.0">
                  <c:v>19.600000000000001</c:v>
                </c:pt>
                <c:pt idx="103" formatCode="0.0">
                  <c:v>19.7</c:v>
                </c:pt>
                <c:pt idx="104" formatCode="0.0">
                  <c:v>18.8</c:v>
                </c:pt>
                <c:pt idx="105" formatCode="0.0">
                  <c:v>18.600000000000001</c:v>
                </c:pt>
                <c:pt idx="106" formatCode="0.0">
                  <c:v>22.1</c:v>
                </c:pt>
                <c:pt idx="107" formatCode="0.0">
                  <c:v>16.600000000000001</c:v>
                </c:pt>
                <c:pt idx="108" formatCode="0.0">
                  <c:v>17</c:v>
                </c:pt>
                <c:pt idx="109" formatCode="0.0">
                  <c:v>19.3</c:v>
                </c:pt>
                <c:pt idx="110" formatCode="0.0">
                  <c:v>19.100000000000001</c:v>
                </c:pt>
                <c:pt idx="111" formatCode="0.0">
                  <c:v>19.5</c:v>
                </c:pt>
                <c:pt idx="112" formatCode="0.0">
                  <c:v>19.7</c:v>
                </c:pt>
                <c:pt idx="113" formatCode="0.0">
                  <c:v>20.5</c:v>
                </c:pt>
                <c:pt idx="11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A-48D5-A6BB-9977B4596A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blank'!$AQ$142,'rolling spiked blank'!$AQ$142)</c:f>
              <c:numCache>
                <c:formatCode>#,##0.00</c:formatCode>
                <c:ptCount val="2"/>
                <c:pt idx="0">
                  <c:v>22.544501472711783</c:v>
                </c:pt>
                <c:pt idx="1">
                  <c:v>22.544501472711783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0A-48D5-A6BB-9977B4596A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blank'!$AQ$144,'rolling spiked blank'!$AQ$144)</c:f>
              <c:numCache>
                <c:formatCode>#,##0.00</c:formatCode>
                <c:ptCount val="2"/>
                <c:pt idx="0">
                  <c:v>24.094709198314987</c:v>
                </c:pt>
                <c:pt idx="1">
                  <c:v>24.094709198314987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0A-48D5-A6BB-9977B4596A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blank'!$AQ$143,'rolling spiked blank'!$AQ$143)</c:f>
              <c:numCache>
                <c:formatCode>#,##0.00</c:formatCode>
                <c:ptCount val="2"/>
                <c:pt idx="0">
                  <c:v>16.343670570298951</c:v>
                </c:pt>
                <c:pt idx="1">
                  <c:v>16.343670570298951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0A-48D5-A6BB-9977B4596A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blank'!$AY$138:$AY$139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blank'!$AQ$145,'rolling spiked blank'!$AQ$145)</c:f>
              <c:numCache>
                <c:formatCode>#,##0.00</c:formatCode>
                <c:ptCount val="2"/>
                <c:pt idx="0">
                  <c:v>14.793462844695744</c:v>
                </c:pt>
                <c:pt idx="1">
                  <c:v>14.793462844695744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0A-48D5-A6BB-9977B4596A0B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('rolling spiked blank'!$AY$138,'rolling spiked blank'!$AY$139)</c:f>
              <c:numCache>
                <c:formatCode>General</c:formatCode>
                <c:ptCount val="2"/>
                <c:pt idx="0">
                  <c:v>1</c:v>
                </c:pt>
                <c:pt idx="1">
                  <c:v>114</c:v>
                </c:pt>
              </c:numCache>
            </c:numRef>
          </c:xVal>
          <c:yVal>
            <c:numRef>
              <c:f>('rolling spiked blank'!$AQ$137,'rolling spiked blank'!$AQ$137)</c:f>
              <c:numCache>
                <c:formatCode>0.00</c:formatCode>
                <c:ptCount val="2"/>
                <c:pt idx="0">
                  <c:v>19.607843137254903</c:v>
                </c:pt>
                <c:pt idx="1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B-45C3-8AD3-2227EC86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352D4-F3B0-4EA4-AD1F-855FCB1E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9E092-EFC8-4923-AF94-AC7FDDA05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97950-7756-4D84-8148-F5E2A454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8407-C72E-4D84-B5D4-5173BB29D8EB}">
  <dimension ref="A1:D156"/>
  <sheetViews>
    <sheetView workbookViewId="0">
      <pane ySplit="1" topLeftCell="A56" activePane="bottomLeft" state="frozen"/>
      <selection pane="bottomLeft" activeCell="M75" sqref="M75"/>
    </sheetView>
  </sheetViews>
  <sheetFormatPr defaultRowHeight="14.4" x14ac:dyDescent="0.3"/>
  <cols>
    <col min="1" max="1" width="38.44140625" customWidth="1"/>
    <col min="2" max="4" width="8.77734375" style="5"/>
  </cols>
  <sheetData>
    <row r="1" spans="1:4" ht="43.2" x14ac:dyDescent="0.3">
      <c r="A1" s="2" t="s">
        <v>2</v>
      </c>
      <c r="B1" s="6" t="s">
        <v>41</v>
      </c>
      <c r="C1" s="6" t="s">
        <v>40</v>
      </c>
      <c r="D1" s="6" t="s">
        <v>42</v>
      </c>
    </row>
    <row r="2" spans="1:4" x14ac:dyDescent="0.3">
      <c r="A2" s="2" t="s">
        <v>31</v>
      </c>
      <c r="B2" s="6"/>
      <c r="C2" s="6"/>
      <c r="D2" s="6"/>
    </row>
    <row r="3" spans="1:4" x14ac:dyDescent="0.3">
      <c r="A3" s="2" t="s">
        <v>32</v>
      </c>
      <c r="B3" s="6"/>
      <c r="C3" s="6"/>
      <c r="D3" s="6"/>
    </row>
    <row r="4" spans="1:4" x14ac:dyDescent="0.3">
      <c r="A4" t="s">
        <v>177</v>
      </c>
      <c r="B4" s="5">
        <v>24</v>
      </c>
      <c r="C4" s="5">
        <v>8.64</v>
      </c>
      <c r="D4" s="5">
        <v>4.29</v>
      </c>
    </row>
    <row r="5" spans="1:4" x14ac:dyDescent="0.3">
      <c r="A5" t="s">
        <v>178</v>
      </c>
      <c r="B5" s="5">
        <v>8.23</v>
      </c>
      <c r="C5" s="5">
        <v>6.32</v>
      </c>
      <c r="D5" s="5">
        <v>2.25</v>
      </c>
    </row>
    <row r="6" spans="1:4" x14ac:dyDescent="0.3">
      <c r="A6" t="s">
        <v>179</v>
      </c>
      <c r="B6" s="3">
        <v>1780</v>
      </c>
      <c r="C6" s="5">
        <v>7.71</v>
      </c>
      <c r="D6" s="5">
        <v>2.75</v>
      </c>
    </row>
    <row r="7" spans="1:4" x14ac:dyDescent="0.3">
      <c r="A7" t="s">
        <v>180</v>
      </c>
      <c r="B7" s="3">
        <v>104</v>
      </c>
      <c r="C7" s="5">
        <v>7.98</v>
      </c>
      <c r="D7" s="5">
        <v>15.2</v>
      </c>
    </row>
    <row r="8" spans="1:4" x14ac:dyDescent="0.3">
      <c r="A8" t="s">
        <v>181</v>
      </c>
      <c r="B8" s="3">
        <v>173</v>
      </c>
      <c r="C8" s="5">
        <v>3.65</v>
      </c>
      <c r="D8" s="5">
        <v>3.68</v>
      </c>
    </row>
    <row r="9" spans="1:4" x14ac:dyDescent="0.3">
      <c r="A9" t="s">
        <v>182</v>
      </c>
      <c r="B9" s="3">
        <v>8.9</v>
      </c>
      <c r="C9" s="5">
        <v>19.399999999999999</v>
      </c>
      <c r="D9" s="5">
        <v>4.3</v>
      </c>
    </row>
    <row r="10" spans="1:4" x14ac:dyDescent="0.3">
      <c r="A10" t="s">
        <v>183</v>
      </c>
      <c r="B10" s="5">
        <v>8.67</v>
      </c>
      <c r="C10" s="5">
        <v>4.74</v>
      </c>
      <c r="D10" s="5">
        <v>3</v>
      </c>
    </row>
    <row r="11" spans="1:4" x14ac:dyDescent="0.3">
      <c r="A11" t="s">
        <v>184</v>
      </c>
      <c r="B11" s="5">
        <v>1280</v>
      </c>
      <c r="C11" s="5">
        <v>2.57</v>
      </c>
      <c r="D11" s="5">
        <v>21.1</v>
      </c>
    </row>
    <row r="12" spans="1:4" x14ac:dyDescent="0.3">
      <c r="A12" t="s">
        <v>185</v>
      </c>
      <c r="B12" s="5">
        <v>20.8</v>
      </c>
      <c r="C12" s="5">
        <v>5.76</v>
      </c>
      <c r="D12" s="5">
        <v>3.87</v>
      </c>
    </row>
    <row r="13" spans="1:4" x14ac:dyDescent="0.3">
      <c r="A13" t="s">
        <v>186</v>
      </c>
      <c r="B13" s="3">
        <v>7</v>
      </c>
      <c r="C13" s="5">
        <v>5.52</v>
      </c>
      <c r="D13" s="5">
        <v>2.81</v>
      </c>
    </row>
    <row r="14" spans="1:4" x14ac:dyDescent="0.3">
      <c r="A14" t="s">
        <v>189</v>
      </c>
      <c r="B14" s="5">
        <v>1170</v>
      </c>
      <c r="C14" s="5">
        <v>5.87</v>
      </c>
      <c r="D14" s="5">
        <v>20</v>
      </c>
    </row>
    <row r="15" spans="1:4" x14ac:dyDescent="0.3">
      <c r="A15" t="s">
        <v>190</v>
      </c>
      <c r="B15" s="5">
        <v>147</v>
      </c>
      <c r="C15" s="5">
        <v>9.06</v>
      </c>
      <c r="D15" s="5">
        <v>25.5</v>
      </c>
    </row>
    <row r="16" spans="1:4" x14ac:dyDescent="0.3">
      <c r="A16" t="s">
        <v>191</v>
      </c>
      <c r="B16" s="5">
        <v>11.3</v>
      </c>
      <c r="C16" s="5">
        <v>30.3</v>
      </c>
      <c r="D16" s="5">
        <v>1.8</v>
      </c>
    </row>
    <row r="17" spans="1:4" x14ac:dyDescent="0.3">
      <c r="A17" t="s">
        <v>192</v>
      </c>
      <c r="B17" s="3">
        <v>17.2</v>
      </c>
      <c r="C17" s="5">
        <v>5.77</v>
      </c>
      <c r="D17" s="5">
        <v>4.6100000000000003</v>
      </c>
    </row>
    <row r="18" spans="1:4" x14ac:dyDescent="0.3">
      <c r="A18" t="s">
        <v>193</v>
      </c>
      <c r="B18" s="3">
        <v>226</v>
      </c>
      <c r="C18" s="5">
        <v>3.17</v>
      </c>
      <c r="D18" s="5">
        <v>3.11</v>
      </c>
    </row>
    <row r="19" spans="1:4" x14ac:dyDescent="0.3">
      <c r="A19" t="s">
        <v>194</v>
      </c>
      <c r="B19" s="3">
        <v>1370</v>
      </c>
      <c r="C19" s="5">
        <v>3.05</v>
      </c>
      <c r="D19" s="5">
        <v>20.5</v>
      </c>
    </row>
    <row r="20" spans="1:4" x14ac:dyDescent="0.3">
      <c r="A20" t="s">
        <v>195</v>
      </c>
      <c r="B20" s="3">
        <v>1790</v>
      </c>
      <c r="C20" s="5">
        <v>11.6</v>
      </c>
      <c r="D20" s="5">
        <v>3.79</v>
      </c>
    </row>
    <row r="21" spans="1:4" x14ac:dyDescent="0.3">
      <c r="A21" t="s">
        <v>196</v>
      </c>
      <c r="B21" s="5">
        <v>1430</v>
      </c>
      <c r="C21" s="5">
        <v>0.378</v>
      </c>
      <c r="D21" s="5">
        <v>28.5</v>
      </c>
    </row>
    <row r="22" spans="1:4" x14ac:dyDescent="0.3">
      <c r="A22" t="s">
        <v>197</v>
      </c>
      <c r="B22" s="5">
        <v>999</v>
      </c>
      <c r="C22" s="5">
        <v>2.1800000000000002</v>
      </c>
      <c r="D22" s="5">
        <v>19.399999999999999</v>
      </c>
    </row>
    <row r="23" spans="1:4" x14ac:dyDescent="0.3">
      <c r="A23" t="s">
        <v>198</v>
      </c>
      <c r="B23" s="5">
        <v>1150</v>
      </c>
      <c r="C23" s="5">
        <v>3.02</v>
      </c>
      <c r="D23" s="5">
        <v>19.7</v>
      </c>
    </row>
    <row r="24" spans="1:4" x14ac:dyDescent="0.3">
      <c r="A24" t="s">
        <v>201</v>
      </c>
      <c r="B24" s="3">
        <v>1380</v>
      </c>
      <c r="C24" s="5">
        <v>2.63</v>
      </c>
      <c r="D24" s="5">
        <v>21.4</v>
      </c>
    </row>
    <row r="25" spans="1:4" x14ac:dyDescent="0.3">
      <c r="A25" t="s">
        <v>202</v>
      </c>
      <c r="B25" s="5">
        <v>1290</v>
      </c>
      <c r="C25" s="5">
        <v>2.64</v>
      </c>
      <c r="D25" s="5">
        <v>31.1</v>
      </c>
    </row>
    <row r="26" spans="1:4" x14ac:dyDescent="0.3">
      <c r="A26" t="s">
        <v>203</v>
      </c>
      <c r="B26" s="5">
        <v>1810</v>
      </c>
      <c r="C26" s="5">
        <v>12.6</v>
      </c>
      <c r="D26" s="5">
        <v>3.46</v>
      </c>
    </row>
    <row r="27" spans="1:4" x14ac:dyDescent="0.3">
      <c r="A27" t="s">
        <v>204</v>
      </c>
      <c r="B27" s="5">
        <v>19.100000000000001</v>
      </c>
      <c r="C27" s="5">
        <v>3.72</v>
      </c>
      <c r="D27" s="5">
        <v>3.76</v>
      </c>
    </row>
    <row r="28" spans="1:4" x14ac:dyDescent="0.3">
      <c r="A28" t="s">
        <v>205</v>
      </c>
      <c r="B28" s="5">
        <v>1380</v>
      </c>
      <c r="C28" s="5">
        <v>3</v>
      </c>
      <c r="D28" s="5">
        <v>22.8</v>
      </c>
    </row>
    <row r="29" spans="1:4" x14ac:dyDescent="0.3">
      <c r="A29" t="s">
        <v>206</v>
      </c>
      <c r="B29" s="5">
        <v>1100</v>
      </c>
      <c r="C29" s="5">
        <v>2.2200000000000002</v>
      </c>
      <c r="D29" s="5">
        <v>27.6</v>
      </c>
    </row>
    <row r="30" spans="1:4" x14ac:dyDescent="0.3">
      <c r="A30" t="s">
        <v>207</v>
      </c>
      <c r="B30" s="3">
        <v>1330</v>
      </c>
      <c r="C30" s="5">
        <v>8.52</v>
      </c>
      <c r="D30" s="5">
        <v>6.9</v>
      </c>
    </row>
    <row r="31" spans="1:4" x14ac:dyDescent="0.3">
      <c r="A31" t="s">
        <v>208</v>
      </c>
      <c r="B31" s="5">
        <v>8.58</v>
      </c>
      <c r="C31" s="5">
        <v>2.57</v>
      </c>
      <c r="D31" s="5">
        <v>2.85</v>
      </c>
    </row>
    <row r="32" spans="1:4" x14ac:dyDescent="0.3">
      <c r="A32" t="s">
        <v>209</v>
      </c>
      <c r="B32" s="5">
        <v>13.1</v>
      </c>
      <c r="C32" s="5">
        <v>1.43</v>
      </c>
      <c r="D32" s="5">
        <v>32.200000000000003</v>
      </c>
    </row>
    <row r="33" spans="1:4" x14ac:dyDescent="0.3">
      <c r="A33" t="s">
        <v>210</v>
      </c>
      <c r="B33" s="5">
        <v>11</v>
      </c>
      <c r="C33" s="5">
        <v>12.1</v>
      </c>
      <c r="D33" s="5">
        <v>6</v>
      </c>
    </row>
    <row r="34" spans="1:4" x14ac:dyDescent="0.3">
      <c r="A34" t="s">
        <v>213</v>
      </c>
      <c r="B34" s="5">
        <v>10.9</v>
      </c>
      <c r="C34" s="5">
        <v>10.5</v>
      </c>
      <c r="D34" s="5">
        <v>2.92</v>
      </c>
    </row>
    <row r="35" spans="1:4" x14ac:dyDescent="0.3">
      <c r="A35" t="s">
        <v>214</v>
      </c>
      <c r="B35" s="5">
        <v>1350</v>
      </c>
      <c r="C35" s="5">
        <v>3.87</v>
      </c>
      <c r="D35" s="5">
        <v>27.4</v>
      </c>
    </row>
    <row r="36" spans="1:4" x14ac:dyDescent="0.3">
      <c r="A36" t="s">
        <v>215</v>
      </c>
      <c r="B36" s="5">
        <v>1240</v>
      </c>
      <c r="C36" s="5">
        <v>1.51</v>
      </c>
      <c r="D36" s="5">
        <v>20</v>
      </c>
    </row>
    <row r="37" spans="1:4" x14ac:dyDescent="0.3">
      <c r="A37" t="s">
        <v>216</v>
      </c>
      <c r="B37" s="5">
        <v>21.2</v>
      </c>
      <c r="C37" s="5">
        <v>4.8600000000000003</v>
      </c>
      <c r="D37" s="5">
        <v>4.59</v>
      </c>
    </row>
    <row r="38" spans="1:4" x14ac:dyDescent="0.3">
      <c r="A38" t="s">
        <v>217</v>
      </c>
      <c r="B38" s="5">
        <v>15.4</v>
      </c>
      <c r="C38" s="5">
        <v>1.85</v>
      </c>
      <c r="D38" s="5">
        <v>3.83</v>
      </c>
    </row>
    <row r="39" spans="1:4" x14ac:dyDescent="0.3">
      <c r="A39" t="s">
        <v>218</v>
      </c>
      <c r="B39" s="5">
        <v>12.6</v>
      </c>
      <c r="C39" s="5">
        <v>1.4</v>
      </c>
      <c r="D39" s="5">
        <v>3.34</v>
      </c>
    </row>
    <row r="40" spans="1:4" x14ac:dyDescent="0.3">
      <c r="A40" t="s">
        <v>219</v>
      </c>
      <c r="B40" s="5">
        <v>60.5</v>
      </c>
      <c r="C40" s="5">
        <v>-1.6E-2</v>
      </c>
      <c r="D40" s="5">
        <v>21.8</v>
      </c>
    </row>
    <row r="41" spans="1:4" x14ac:dyDescent="0.3">
      <c r="A41" t="s">
        <v>220</v>
      </c>
      <c r="B41" s="5">
        <v>1220</v>
      </c>
      <c r="C41" s="5">
        <v>1.58</v>
      </c>
      <c r="D41" s="5">
        <v>31.9</v>
      </c>
    </row>
    <row r="42" spans="1:4" x14ac:dyDescent="0.3">
      <c r="A42" t="s">
        <v>221</v>
      </c>
      <c r="B42" s="5">
        <v>6.83</v>
      </c>
      <c r="C42" s="5">
        <v>1.65</v>
      </c>
      <c r="D42" s="5">
        <v>2.39</v>
      </c>
    </row>
    <row r="43" spans="1:4" x14ac:dyDescent="0.3">
      <c r="A43" t="s">
        <v>222</v>
      </c>
      <c r="B43" s="5">
        <v>10</v>
      </c>
      <c r="C43" s="5">
        <v>1.26</v>
      </c>
      <c r="D43" s="5">
        <v>2.4300000000000002</v>
      </c>
    </row>
    <row r="44" spans="1:4" x14ac:dyDescent="0.3">
      <c r="A44" t="s">
        <v>225</v>
      </c>
      <c r="B44" s="5">
        <v>72.400000000000006</v>
      </c>
      <c r="C44" s="5">
        <v>2.69</v>
      </c>
      <c r="D44" s="5">
        <v>39.200000000000003</v>
      </c>
    </row>
    <row r="45" spans="1:4" x14ac:dyDescent="0.3">
      <c r="A45" t="s">
        <v>226</v>
      </c>
      <c r="B45" s="5">
        <v>7.31</v>
      </c>
      <c r="C45" s="5">
        <v>2.61</v>
      </c>
      <c r="D45" s="5">
        <v>3.1</v>
      </c>
    </row>
    <row r="46" spans="1:4" x14ac:dyDescent="0.3">
      <c r="A46" t="s">
        <v>227</v>
      </c>
      <c r="B46" s="5">
        <v>96.3</v>
      </c>
      <c r="C46" s="5">
        <v>7.89</v>
      </c>
      <c r="D46" s="5">
        <v>11.6</v>
      </c>
    </row>
    <row r="47" spans="1:4" x14ac:dyDescent="0.3">
      <c r="A47" t="s">
        <v>228</v>
      </c>
      <c r="B47" s="5">
        <v>67.3</v>
      </c>
      <c r="C47" s="5">
        <v>6.68</v>
      </c>
      <c r="D47" s="5">
        <v>3.59</v>
      </c>
    </row>
    <row r="48" spans="1:4" x14ac:dyDescent="0.3">
      <c r="A48" t="s">
        <v>229</v>
      </c>
      <c r="B48" s="5">
        <v>14.3</v>
      </c>
      <c r="C48" s="5">
        <v>2.42</v>
      </c>
      <c r="D48" s="5">
        <v>2.86</v>
      </c>
    </row>
    <row r="49" spans="1:4" x14ac:dyDescent="0.3">
      <c r="A49" t="s">
        <v>230</v>
      </c>
      <c r="B49" s="5">
        <v>7.42</v>
      </c>
      <c r="C49" s="5">
        <v>1.1399999999999999</v>
      </c>
      <c r="D49" s="5">
        <v>2.84</v>
      </c>
    </row>
    <row r="50" spans="1:4" x14ac:dyDescent="0.3">
      <c r="A50" t="s">
        <v>231</v>
      </c>
      <c r="B50" s="5">
        <v>5.73</v>
      </c>
      <c r="C50" s="5">
        <v>-6.4199999999999993E-2</v>
      </c>
      <c r="D50" s="5">
        <v>2.2000000000000002</v>
      </c>
    </row>
    <row r="51" spans="1:4" x14ac:dyDescent="0.3">
      <c r="A51" t="s">
        <v>232</v>
      </c>
      <c r="B51" s="5">
        <v>9.9600000000000009</v>
      </c>
      <c r="C51" s="5">
        <v>1.3</v>
      </c>
      <c r="D51" s="5">
        <v>10</v>
      </c>
    </row>
    <row r="52" spans="1:4" x14ac:dyDescent="0.3">
      <c r="A52" t="s">
        <v>233</v>
      </c>
      <c r="B52" s="5">
        <v>25.5</v>
      </c>
      <c r="C52" s="5">
        <v>3.45</v>
      </c>
      <c r="D52" s="5">
        <v>14.5</v>
      </c>
    </row>
    <row r="53" spans="1:4" x14ac:dyDescent="0.3">
      <c r="A53" t="s">
        <v>234</v>
      </c>
      <c r="B53" s="5">
        <v>4.78</v>
      </c>
      <c r="C53" s="5">
        <v>1.26</v>
      </c>
      <c r="D53" s="5">
        <v>2.2599999999999998</v>
      </c>
    </row>
    <row r="54" spans="1:4" x14ac:dyDescent="0.3">
      <c r="A54" t="s">
        <v>237</v>
      </c>
      <c r="B54" s="5">
        <v>8.5</v>
      </c>
      <c r="C54" s="5">
        <v>1.51</v>
      </c>
      <c r="D54" s="5">
        <v>7.18</v>
      </c>
    </row>
    <row r="55" spans="1:4" x14ac:dyDescent="0.3">
      <c r="A55" t="s">
        <v>238</v>
      </c>
      <c r="B55" s="5">
        <v>5.8</v>
      </c>
      <c r="C55" s="5">
        <v>2.2799999999999998</v>
      </c>
      <c r="D55" s="5">
        <v>1.69</v>
      </c>
    </row>
    <row r="56" spans="1:4" x14ac:dyDescent="0.3">
      <c r="A56" t="s">
        <v>239</v>
      </c>
      <c r="B56" s="5">
        <v>7.45</v>
      </c>
      <c r="C56" s="5">
        <v>-5.6500000000000002E-2</v>
      </c>
      <c r="D56" s="5">
        <v>2.13</v>
      </c>
    </row>
    <row r="57" spans="1:4" x14ac:dyDescent="0.3">
      <c r="A57" t="s">
        <v>240</v>
      </c>
      <c r="B57" s="5">
        <v>8.23</v>
      </c>
      <c r="C57" s="5">
        <v>2.2999999999999998</v>
      </c>
      <c r="D57" s="5">
        <v>1.98</v>
      </c>
    </row>
    <row r="58" spans="1:4" x14ac:dyDescent="0.3">
      <c r="A58" t="s">
        <v>241</v>
      </c>
      <c r="B58" s="5">
        <v>142</v>
      </c>
      <c r="C58" s="5">
        <v>6.7</v>
      </c>
      <c r="D58" s="5">
        <v>17.899999999999999</v>
      </c>
    </row>
    <row r="59" spans="1:4" x14ac:dyDescent="0.3">
      <c r="A59" t="s">
        <v>242</v>
      </c>
      <c r="B59" s="5">
        <v>14.9</v>
      </c>
      <c r="C59" s="5">
        <v>3.59</v>
      </c>
      <c r="D59" s="5">
        <v>6.24</v>
      </c>
    </row>
    <row r="60" spans="1:4" x14ac:dyDescent="0.3">
      <c r="A60" t="s">
        <v>243</v>
      </c>
      <c r="B60" s="5">
        <v>47.1</v>
      </c>
      <c r="C60" s="5">
        <v>1.48</v>
      </c>
      <c r="D60" s="5">
        <v>10.199999999999999</v>
      </c>
    </row>
    <row r="61" spans="1:4" x14ac:dyDescent="0.3">
      <c r="A61" t="s">
        <v>244</v>
      </c>
      <c r="B61" s="5">
        <v>89</v>
      </c>
      <c r="C61" s="5">
        <v>6.16</v>
      </c>
      <c r="D61" s="5">
        <v>8.2200000000000006</v>
      </c>
    </row>
    <row r="62" spans="1:4" x14ac:dyDescent="0.3">
      <c r="A62" t="s">
        <v>245</v>
      </c>
      <c r="B62" s="5">
        <v>39.6</v>
      </c>
      <c r="C62" s="5">
        <v>3.89</v>
      </c>
      <c r="D62" s="5">
        <v>1.79</v>
      </c>
    </row>
    <row r="63" spans="1:4" x14ac:dyDescent="0.3">
      <c r="A63" t="s">
        <v>246</v>
      </c>
      <c r="B63" s="5">
        <v>19.5</v>
      </c>
      <c r="C63" s="5">
        <v>5.28</v>
      </c>
      <c r="D63" s="5">
        <v>3.1</v>
      </c>
    </row>
    <row r="64" spans="1:4" x14ac:dyDescent="0.3">
      <c r="A64" t="s">
        <v>254</v>
      </c>
      <c r="B64" s="5">
        <v>148</v>
      </c>
      <c r="C64" s="5">
        <v>4.0599999999999996</v>
      </c>
      <c r="D64" s="5">
        <v>22.8</v>
      </c>
    </row>
    <row r="65" spans="1:4" x14ac:dyDescent="0.3">
      <c r="A65" t="s">
        <v>255</v>
      </c>
      <c r="B65" s="5">
        <v>137</v>
      </c>
      <c r="C65" s="5">
        <v>7.24</v>
      </c>
      <c r="D65" s="5">
        <v>17.3</v>
      </c>
    </row>
    <row r="66" spans="1:4" x14ac:dyDescent="0.3">
      <c r="A66" t="s">
        <v>256</v>
      </c>
      <c r="B66" s="5">
        <v>9.1999999999999993</v>
      </c>
      <c r="C66" s="5">
        <v>7.86</v>
      </c>
      <c r="D66" s="5">
        <v>1.62</v>
      </c>
    </row>
    <row r="67" spans="1:4" x14ac:dyDescent="0.3">
      <c r="A67" t="s">
        <v>257</v>
      </c>
      <c r="B67" s="5">
        <v>757</v>
      </c>
      <c r="C67" s="5">
        <v>2.42</v>
      </c>
      <c r="D67" s="5">
        <v>32.299999999999997</v>
      </c>
    </row>
    <row r="68" spans="1:4" x14ac:dyDescent="0.3">
      <c r="A68" t="s">
        <v>258</v>
      </c>
      <c r="B68" s="5">
        <v>9.51</v>
      </c>
      <c r="C68" s="5">
        <v>6.4</v>
      </c>
      <c r="D68" s="5">
        <v>1.47</v>
      </c>
    </row>
    <row r="69" spans="1:4" x14ac:dyDescent="0.3">
      <c r="A69" t="s">
        <v>259</v>
      </c>
      <c r="B69" s="5">
        <v>9.7799999999999994</v>
      </c>
      <c r="C69" s="5">
        <v>4.16</v>
      </c>
      <c r="D69" s="5">
        <v>2.81</v>
      </c>
    </row>
    <row r="70" spans="1:4" x14ac:dyDescent="0.3">
      <c r="A70" t="s">
        <v>260</v>
      </c>
      <c r="B70" s="5">
        <v>10.1</v>
      </c>
      <c r="C70" s="5">
        <v>3.67</v>
      </c>
      <c r="D70" s="5">
        <v>3.26</v>
      </c>
    </row>
    <row r="71" spans="1:4" x14ac:dyDescent="0.3">
      <c r="A71" t="s">
        <v>261</v>
      </c>
      <c r="B71" s="5">
        <v>7.82</v>
      </c>
      <c r="C71" s="5">
        <v>6.99</v>
      </c>
      <c r="D71" s="5">
        <v>3.19</v>
      </c>
    </row>
    <row r="72" spans="1:4" x14ac:dyDescent="0.3">
      <c r="A72" t="s">
        <v>262</v>
      </c>
      <c r="B72" s="5">
        <v>5.28</v>
      </c>
      <c r="C72" s="5">
        <v>7.51</v>
      </c>
      <c r="D72" s="5">
        <v>2.77</v>
      </c>
    </row>
    <row r="73" spans="1:4" x14ac:dyDescent="0.3">
      <c r="A73" t="s">
        <v>210</v>
      </c>
      <c r="B73" s="5">
        <v>8.18</v>
      </c>
      <c r="C73" s="5">
        <v>7.49</v>
      </c>
      <c r="D73" s="5">
        <v>3.35</v>
      </c>
    </row>
    <row r="74" spans="1:4" x14ac:dyDescent="0.3">
      <c r="A74" t="s">
        <v>265</v>
      </c>
      <c r="B74" s="5">
        <v>98.7</v>
      </c>
      <c r="C74" s="5">
        <v>5.33</v>
      </c>
      <c r="D74" s="5">
        <v>3.03</v>
      </c>
    </row>
    <row r="75" spans="1:4" x14ac:dyDescent="0.3">
      <c r="A75" t="s">
        <v>266</v>
      </c>
      <c r="B75" s="5">
        <v>59.8</v>
      </c>
      <c r="C75" s="5">
        <v>11.6</v>
      </c>
      <c r="D75" s="5">
        <v>13.3</v>
      </c>
    </row>
    <row r="76" spans="1:4" x14ac:dyDescent="0.3">
      <c r="A76" t="s">
        <v>267</v>
      </c>
      <c r="B76" s="5">
        <v>7.8</v>
      </c>
      <c r="C76" s="5">
        <v>4.29</v>
      </c>
      <c r="D76" s="5">
        <v>2.89</v>
      </c>
    </row>
    <row r="77" spans="1:4" x14ac:dyDescent="0.3">
      <c r="A77" t="s">
        <v>268</v>
      </c>
      <c r="B77" s="5">
        <v>133</v>
      </c>
      <c r="C77" s="5">
        <v>11.9</v>
      </c>
      <c r="D77" s="5">
        <v>14.1</v>
      </c>
    </row>
    <row r="78" spans="1:4" x14ac:dyDescent="0.3">
      <c r="A78" t="s">
        <v>269</v>
      </c>
      <c r="B78" s="5">
        <v>11</v>
      </c>
      <c r="C78" s="5">
        <v>9.26</v>
      </c>
      <c r="D78" s="5">
        <v>2.2000000000000002</v>
      </c>
    </row>
    <row r="79" spans="1:4" x14ac:dyDescent="0.3">
      <c r="A79" t="s">
        <v>270</v>
      </c>
      <c r="B79" s="5">
        <v>8.7799999999999994</v>
      </c>
      <c r="C79" s="5">
        <v>6.97</v>
      </c>
      <c r="D79" s="5">
        <v>4.6500000000000004</v>
      </c>
    </row>
    <row r="80" spans="1:4" x14ac:dyDescent="0.3">
      <c r="A80" t="s">
        <v>271</v>
      </c>
      <c r="B80" s="5">
        <v>989</v>
      </c>
      <c r="C80" s="5">
        <v>3.44</v>
      </c>
      <c r="D80" s="5">
        <v>20.6</v>
      </c>
    </row>
    <row r="81" spans="1:4" x14ac:dyDescent="0.3">
      <c r="A81" t="s">
        <v>272</v>
      </c>
      <c r="B81" s="5">
        <v>11.8</v>
      </c>
      <c r="C81" s="5">
        <v>6.3</v>
      </c>
      <c r="D81" s="5">
        <v>2.63</v>
      </c>
    </row>
    <row r="82" spans="1:4" x14ac:dyDescent="0.3">
      <c r="A82" t="s">
        <v>273</v>
      </c>
      <c r="B82" s="5">
        <v>7</v>
      </c>
      <c r="C82" s="5">
        <v>4.63</v>
      </c>
      <c r="D82" s="5">
        <v>2.2000000000000002</v>
      </c>
    </row>
    <row r="83" spans="1:4" x14ac:dyDescent="0.3">
      <c r="A83" t="s">
        <v>274</v>
      </c>
      <c r="B83" s="5">
        <v>130</v>
      </c>
      <c r="C83" s="5">
        <v>6.52</v>
      </c>
      <c r="D83" s="5">
        <v>13.9</v>
      </c>
    </row>
    <row r="84" spans="1:4" x14ac:dyDescent="0.3">
      <c r="A84" t="s">
        <v>277</v>
      </c>
      <c r="B84" s="5">
        <v>126</v>
      </c>
      <c r="C84" s="5">
        <v>8.0399999999999991</v>
      </c>
      <c r="D84" s="5">
        <v>15.1</v>
      </c>
    </row>
    <row r="85" spans="1:4" x14ac:dyDescent="0.3">
      <c r="A85" t="s">
        <v>278</v>
      </c>
      <c r="B85" s="5">
        <v>1260</v>
      </c>
      <c r="C85" s="5">
        <v>7.55</v>
      </c>
      <c r="D85" s="5">
        <v>32.9</v>
      </c>
    </row>
    <row r="86" spans="1:4" x14ac:dyDescent="0.3">
      <c r="A86" t="s">
        <v>279</v>
      </c>
      <c r="B86" s="5">
        <v>10.7</v>
      </c>
      <c r="C86" s="5">
        <v>8.1999999999999993</v>
      </c>
      <c r="D86" s="5">
        <v>3.6</v>
      </c>
    </row>
    <row r="87" spans="1:4" x14ac:dyDescent="0.3">
      <c r="A87" t="s">
        <v>280</v>
      </c>
      <c r="B87" s="5">
        <v>25.1</v>
      </c>
      <c r="C87" s="5">
        <v>8.9</v>
      </c>
      <c r="D87" s="5">
        <v>-1.34</v>
      </c>
    </row>
    <row r="88" spans="1:4" x14ac:dyDescent="0.3">
      <c r="A88" t="s">
        <v>281</v>
      </c>
      <c r="B88" s="5">
        <v>21.8</v>
      </c>
      <c r="C88" s="5">
        <v>8.07</v>
      </c>
      <c r="D88" s="5">
        <v>5.66</v>
      </c>
    </row>
    <row r="89" spans="1:4" x14ac:dyDescent="0.3">
      <c r="A89" t="s">
        <v>282</v>
      </c>
      <c r="B89" s="5">
        <v>42.1</v>
      </c>
      <c r="C89" s="5">
        <v>7.08</v>
      </c>
      <c r="D89" s="5">
        <v>4.91</v>
      </c>
    </row>
    <row r="90" spans="1:4" x14ac:dyDescent="0.3">
      <c r="A90" t="s">
        <v>283</v>
      </c>
      <c r="B90" s="5">
        <v>17.2</v>
      </c>
      <c r="C90" s="5">
        <v>195</v>
      </c>
      <c r="D90" s="5">
        <v>5.49</v>
      </c>
    </row>
    <row r="91" spans="1:4" x14ac:dyDescent="0.3">
      <c r="A91" t="s">
        <v>284</v>
      </c>
      <c r="B91" s="5">
        <v>53</v>
      </c>
      <c r="C91" s="5">
        <v>6.34</v>
      </c>
      <c r="D91" s="5">
        <v>20</v>
      </c>
    </row>
    <row r="92" spans="1:4" x14ac:dyDescent="0.3">
      <c r="A92" t="s">
        <v>285</v>
      </c>
      <c r="B92" s="5">
        <v>16.100000000000001</v>
      </c>
      <c r="C92" s="5">
        <v>22.8</v>
      </c>
      <c r="D92" s="5">
        <v>8.8000000000000007</v>
      </c>
    </row>
    <row r="93" spans="1:4" x14ac:dyDescent="0.3">
      <c r="A93" t="s">
        <v>286</v>
      </c>
      <c r="B93" s="5">
        <v>13.5</v>
      </c>
      <c r="C93" s="5">
        <v>1.81</v>
      </c>
      <c r="D93" s="5">
        <v>2.44</v>
      </c>
    </row>
    <row r="94" spans="1:4" x14ac:dyDescent="0.3">
      <c r="A94" t="s">
        <v>289</v>
      </c>
      <c r="B94" s="5">
        <v>807</v>
      </c>
      <c r="C94" s="5">
        <v>3.18</v>
      </c>
      <c r="D94" s="5">
        <v>25.8</v>
      </c>
    </row>
    <row r="95" spans="1:4" x14ac:dyDescent="0.3">
      <c r="A95" t="s">
        <v>290</v>
      </c>
      <c r="B95" s="5">
        <v>91.7</v>
      </c>
      <c r="C95" s="5">
        <v>6.81</v>
      </c>
      <c r="D95" s="5">
        <v>7.35</v>
      </c>
    </row>
    <row r="96" spans="1:4" x14ac:dyDescent="0.3">
      <c r="A96" t="s">
        <v>291</v>
      </c>
      <c r="B96" s="5">
        <v>5.9</v>
      </c>
      <c r="C96" s="5">
        <v>4.0199999999999996</v>
      </c>
      <c r="D96" s="5">
        <v>1.96</v>
      </c>
    </row>
    <row r="97" spans="1:4" x14ac:dyDescent="0.3">
      <c r="A97" t="s">
        <v>292</v>
      </c>
      <c r="B97" s="5">
        <v>748</v>
      </c>
      <c r="C97" s="5">
        <v>2.2200000000000002</v>
      </c>
      <c r="D97" s="5">
        <v>6.5</v>
      </c>
    </row>
    <row r="98" spans="1:4" x14ac:dyDescent="0.3">
      <c r="A98" t="s">
        <v>293</v>
      </c>
      <c r="B98" s="5">
        <v>11.1</v>
      </c>
      <c r="C98" s="5">
        <v>6.68</v>
      </c>
      <c r="D98" s="5">
        <v>2.4900000000000002</v>
      </c>
    </row>
    <row r="99" spans="1:4" x14ac:dyDescent="0.3">
      <c r="A99" t="s">
        <v>294</v>
      </c>
      <c r="B99" s="5">
        <v>8.11</v>
      </c>
      <c r="C99" s="5">
        <v>1.55</v>
      </c>
      <c r="D99" s="5">
        <v>2.57</v>
      </c>
    </row>
    <row r="100" spans="1:4" x14ac:dyDescent="0.3">
      <c r="A100" t="s">
        <v>295</v>
      </c>
      <c r="B100" s="5">
        <v>6.31</v>
      </c>
      <c r="C100" s="5">
        <v>1.37</v>
      </c>
      <c r="D100" s="5">
        <v>10.3</v>
      </c>
    </row>
    <row r="101" spans="1:4" x14ac:dyDescent="0.3">
      <c r="A101" t="s">
        <v>296</v>
      </c>
      <c r="B101" s="5">
        <v>6.92</v>
      </c>
      <c r="C101" s="5">
        <v>2.61</v>
      </c>
      <c r="D101" s="5">
        <v>25.3</v>
      </c>
    </row>
    <row r="102" spans="1:4" x14ac:dyDescent="0.3">
      <c r="A102" t="s">
        <v>297</v>
      </c>
      <c r="B102" s="5">
        <v>37.1</v>
      </c>
      <c r="C102" s="5">
        <v>3</v>
      </c>
      <c r="D102" s="5">
        <v>2.64</v>
      </c>
    </row>
    <row r="103" spans="1:4" x14ac:dyDescent="0.3">
      <c r="A103" t="s">
        <v>298</v>
      </c>
      <c r="B103" s="5">
        <v>7.52</v>
      </c>
      <c r="C103" s="5">
        <v>9.6199999999999992</v>
      </c>
      <c r="D103" s="5">
        <v>1.85</v>
      </c>
    </row>
    <row r="104" spans="1:4" x14ac:dyDescent="0.3">
      <c r="A104" t="s">
        <v>301</v>
      </c>
      <c r="B104" s="5">
        <v>142</v>
      </c>
      <c r="C104" s="5">
        <v>8.48</v>
      </c>
      <c r="D104" s="5">
        <v>13.5</v>
      </c>
    </row>
    <row r="105" spans="1:4" x14ac:dyDescent="0.3">
      <c r="A105" t="s">
        <v>302</v>
      </c>
      <c r="B105" s="5">
        <v>23.4</v>
      </c>
      <c r="C105" s="5">
        <v>4.9800000000000004</v>
      </c>
      <c r="D105" s="5">
        <v>2.04</v>
      </c>
    </row>
    <row r="106" spans="1:4" x14ac:dyDescent="0.3">
      <c r="A106" t="s">
        <v>303</v>
      </c>
      <c r="B106" s="5">
        <v>7.47</v>
      </c>
      <c r="C106" s="5">
        <v>7.45</v>
      </c>
      <c r="D106" s="5">
        <v>2.87</v>
      </c>
    </row>
    <row r="107" spans="1:4" x14ac:dyDescent="0.3">
      <c r="A107" t="s">
        <v>304</v>
      </c>
      <c r="B107" s="5">
        <v>142</v>
      </c>
      <c r="C107" s="5">
        <v>6.41</v>
      </c>
      <c r="D107" s="5">
        <v>14.4</v>
      </c>
    </row>
    <row r="108" spans="1:4" x14ac:dyDescent="0.3">
      <c r="A108" t="s">
        <v>305</v>
      </c>
      <c r="B108" s="5">
        <v>11.3</v>
      </c>
      <c r="C108" s="5">
        <v>4.7699999999999996</v>
      </c>
      <c r="D108" s="5">
        <v>5.35</v>
      </c>
    </row>
    <row r="109" spans="1:4" x14ac:dyDescent="0.3">
      <c r="A109" t="s">
        <v>306</v>
      </c>
      <c r="B109" s="5">
        <v>5.72</v>
      </c>
      <c r="C109" s="5">
        <v>5.89</v>
      </c>
      <c r="D109" s="5">
        <v>2.11</v>
      </c>
    </row>
    <row r="110" spans="1:4" x14ac:dyDescent="0.3">
      <c r="A110" t="s">
        <v>371</v>
      </c>
      <c r="B110" s="5">
        <v>6.68</v>
      </c>
      <c r="C110" s="5">
        <v>22.5</v>
      </c>
      <c r="D110" s="5">
        <v>0.92500000000000004</v>
      </c>
    </row>
    <row r="111" spans="1:4" x14ac:dyDescent="0.3">
      <c r="A111" t="s">
        <v>365</v>
      </c>
      <c r="B111" s="5">
        <v>5.75</v>
      </c>
      <c r="C111" s="5">
        <v>2.25</v>
      </c>
      <c r="D111" s="5">
        <v>-1.7</v>
      </c>
    </row>
    <row r="112" spans="1:4" x14ac:dyDescent="0.3">
      <c r="A112" t="s">
        <v>307</v>
      </c>
      <c r="B112" s="5">
        <v>39</v>
      </c>
      <c r="C112" s="5">
        <v>6.7</v>
      </c>
      <c r="D112" s="5">
        <v>7.16</v>
      </c>
    </row>
    <row r="113" spans="1:4" x14ac:dyDescent="0.3">
      <c r="A113" t="s">
        <v>308</v>
      </c>
      <c r="B113" s="5">
        <v>9.59</v>
      </c>
      <c r="C113" s="5">
        <v>6.27</v>
      </c>
      <c r="D113" s="5">
        <v>1.9</v>
      </c>
    </row>
    <row r="114" spans="1:4" x14ac:dyDescent="0.3">
      <c r="A114" t="s">
        <v>311</v>
      </c>
      <c r="B114" s="5">
        <v>88.9</v>
      </c>
      <c r="C114" s="5">
        <v>6.1</v>
      </c>
      <c r="D114" s="5">
        <v>2.84</v>
      </c>
    </row>
    <row r="115" spans="1:4" x14ac:dyDescent="0.3">
      <c r="A115" t="s">
        <v>312</v>
      </c>
      <c r="B115" s="5">
        <v>33.799999999999997</v>
      </c>
      <c r="C115" s="5">
        <v>5.35</v>
      </c>
      <c r="D115" s="5">
        <v>3.68</v>
      </c>
    </row>
    <row r="116" spans="1:4" x14ac:dyDescent="0.3">
      <c r="A116" t="s">
        <v>366</v>
      </c>
      <c r="B116" s="5">
        <v>8.59</v>
      </c>
      <c r="C116" s="5">
        <v>1.69</v>
      </c>
      <c r="D116" s="5">
        <v>4.07</v>
      </c>
    </row>
    <row r="117" spans="1:4" x14ac:dyDescent="0.3">
      <c r="A117" t="s">
        <v>367</v>
      </c>
      <c r="B117" s="5">
        <v>34.1</v>
      </c>
      <c r="C117" s="5">
        <v>3.04</v>
      </c>
      <c r="D117" s="5">
        <v>26.1</v>
      </c>
    </row>
    <row r="118" spans="1:4" x14ac:dyDescent="0.3">
      <c r="A118" t="s">
        <v>368</v>
      </c>
      <c r="B118" s="5">
        <v>4.28</v>
      </c>
      <c r="C118" s="5">
        <v>0.29599999999999999</v>
      </c>
      <c r="D118" s="5">
        <v>15.1</v>
      </c>
    </row>
    <row r="119" spans="1:4" x14ac:dyDescent="0.3">
      <c r="A119" t="s">
        <v>369</v>
      </c>
      <c r="B119" s="5">
        <v>27.7</v>
      </c>
      <c r="C119" s="5">
        <v>2.39</v>
      </c>
      <c r="D119" s="5">
        <v>12</v>
      </c>
    </row>
    <row r="120" spans="1:4" x14ac:dyDescent="0.3">
      <c r="A120" t="s">
        <v>313</v>
      </c>
      <c r="B120" s="5">
        <v>59.7</v>
      </c>
      <c r="C120" s="5">
        <v>8.41</v>
      </c>
      <c r="D120" s="5">
        <v>15.4</v>
      </c>
    </row>
    <row r="121" spans="1:4" x14ac:dyDescent="0.3">
      <c r="A121" t="s">
        <v>314</v>
      </c>
      <c r="B121" s="5">
        <v>579</v>
      </c>
      <c r="C121" s="5">
        <v>3.18</v>
      </c>
      <c r="D121" s="5">
        <v>23.8</v>
      </c>
    </row>
    <row r="122" spans="1:4" x14ac:dyDescent="0.3">
      <c r="A122" t="s">
        <v>370</v>
      </c>
      <c r="B122" s="5">
        <v>15.9</v>
      </c>
      <c r="C122" s="5">
        <v>0.52100000000000002</v>
      </c>
      <c r="D122" s="5">
        <v>4.7699999999999996</v>
      </c>
    </row>
    <row r="123" spans="1:4" x14ac:dyDescent="0.3">
      <c r="A123" t="s">
        <v>315</v>
      </c>
      <c r="B123" s="5">
        <v>164</v>
      </c>
      <c r="C123" s="5">
        <v>4.63</v>
      </c>
      <c r="D123" s="5">
        <v>23.5</v>
      </c>
    </row>
    <row r="124" spans="1:4" x14ac:dyDescent="0.3">
      <c r="A124" t="s">
        <v>318</v>
      </c>
      <c r="B124" s="5">
        <v>713</v>
      </c>
      <c r="C124" s="5">
        <v>11</v>
      </c>
      <c r="D124" s="5">
        <v>3.93</v>
      </c>
    </row>
    <row r="125" spans="1:4" x14ac:dyDescent="0.3">
      <c r="A125" t="s">
        <v>319</v>
      </c>
      <c r="B125" s="5">
        <v>31.3</v>
      </c>
      <c r="C125" s="5">
        <v>9.0500000000000007</v>
      </c>
      <c r="D125" s="5">
        <v>7.21</v>
      </c>
    </row>
    <row r="126" spans="1:4" x14ac:dyDescent="0.3">
      <c r="A126" t="s">
        <v>320</v>
      </c>
      <c r="B126" s="5">
        <v>11.1</v>
      </c>
      <c r="C126" s="5">
        <v>4.96</v>
      </c>
      <c r="D126" s="5">
        <v>3.63</v>
      </c>
    </row>
    <row r="127" spans="1:4" x14ac:dyDescent="0.3">
      <c r="A127" t="s">
        <v>321</v>
      </c>
      <c r="B127" s="5">
        <v>5.62</v>
      </c>
      <c r="C127" s="5">
        <v>2.29</v>
      </c>
      <c r="D127" s="5">
        <v>5.23</v>
      </c>
    </row>
    <row r="128" spans="1:4" x14ac:dyDescent="0.3">
      <c r="A128" t="s">
        <v>322</v>
      </c>
      <c r="B128" s="5">
        <v>5.73</v>
      </c>
      <c r="C128" s="5">
        <v>2.25</v>
      </c>
      <c r="D128" s="5">
        <v>4.7300000000000004</v>
      </c>
    </row>
    <row r="129" spans="1:4" x14ac:dyDescent="0.3">
      <c r="A129" t="s">
        <v>323</v>
      </c>
      <c r="B129" s="5">
        <v>172</v>
      </c>
      <c r="C129" s="5">
        <v>5.64</v>
      </c>
      <c r="D129" s="5">
        <v>24.9</v>
      </c>
    </row>
    <row r="130" spans="1:4" x14ac:dyDescent="0.3">
      <c r="A130" t="s">
        <v>324</v>
      </c>
      <c r="B130" s="5">
        <v>10.8</v>
      </c>
      <c r="C130" s="5">
        <v>1.1299999999999999</v>
      </c>
      <c r="D130" s="5">
        <v>5.62</v>
      </c>
    </row>
    <row r="131" spans="1:4" x14ac:dyDescent="0.3">
      <c r="A131" t="s">
        <v>325</v>
      </c>
      <c r="B131" s="5">
        <v>28.1</v>
      </c>
      <c r="C131" s="5">
        <v>5.01</v>
      </c>
      <c r="D131" s="5">
        <v>12.7</v>
      </c>
    </row>
    <row r="132" spans="1:4" x14ac:dyDescent="0.3">
      <c r="A132" t="s">
        <v>326</v>
      </c>
      <c r="B132" s="5">
        <v>161</v>
      </c>
      <c r="C132" s="5">
        <v>6.14</v>
      </c>
      <c r="D132" s="5">
        <v>24.1</v>
      </c>
    </row>
    <row r="133" spans="1:4" x14ac:dyDescent="0.3">
      <c r="A133" t="s">
        <v>327</v>
      </c>
      <c r="B133" s="5">
        <v>17.600000000000001</v>
      </c>
      <c r="C133" s="5">
        <v>6.17</v>
      </c>
      <c r="D133" s="5">
        <v>6.57</v>
      </c>
    </row>
    <row r="134" spans="1:4" x14ac:dyDescent="0.3">
      <c r="A134" t="s">
        <v>330</v>
      </c>
      <c r="B134" s="5">
        <v>33</v>
      </c>
      <c r="C134" s="5">
        <v>2.94</v>
      </c>
      <c r="D134" s="5">
        <v>97.1</v>
      </c>
    </row>
    <row r="135" spans="1:4" x14ac:dyDescent="0.3">
      <c r="A135" t="s">
        <v>331</v>
      </c>
      <c r="B135" s="5">
        <v>6.92</v>
      </c>
      <c r="C135" s="5">
        <v>3.52</v>
      </c>
      <c r="D135" s="5">
        <v>50.5</v>
      </c>
    </row>
    <row r="136" spans="1:4" x14ac:dyDescent="0.3">
      <c r="A136" t="s">
        <v>332</v>
      </c>
      <c r="B136" s="5">
        <v>31.1</v>
      </c>
      <c r="C136" s="5">
        <v>4.09</v>
      </c>
      <c r="D136" s="5">
        <v>53.1</v>
      </c>
    </row>
    <row r="137" spans="1:4" x14ac:dyDescent="0.3">
      <c r="A137" t="s">
        <v>333</v>
      </c>
      <c r="B137" s="5">
        <v>54.3</v>
      </c>
      <c r="C137" s="5">
        <v>3.62</v>
      </c>
      <c r="D137" s="5">
        <v>56.3</v>
      </c>
    </row>
    <row r="138" spans="1:4" x14ac:dyDescent="0.3">
      <c r="A138" t="s">
        <v>334</v>
      </c>
      <c r="B138" s="5">
        <v>6.41</v>
      </c>
      <c r="C138" s="5">
        <v>0.53200000000000003</v>
      </c>
      <c r="D138" s="5">
        <v>9.5500000000000007</v>
      </c>
    </row>
    <row r="139" spans="1:4" x14ac:dyDescent="0.3">
      <c r="A139" t="s">
        <v>335</v>
      </c>
      <c r="B139" s="5">
        <v>9.1300000000000008</v>
      </c>
      <c r="C139" s="5">
        <v>1.79</v>
      </c>
      <c r="D139" s="5">
        <v>13.2</v>
      </c>
    </row>
    <row r="140" spans="1:4" x14ac:dyDescent="0.3">
      <c r="A140" t="s">
        <v>336</v>
      </c>
      <c r="B140" s="5">
        <v>8.08</v>
      </c>
      <c r="C140" s="5">
        <v>5.34</v>
      </c>
      <c r="D140" s="5">
        <v>3.97</v>
      </c>
    </row>
    <row r="141" spans="1:4" x14ac:dyDescent="0.3">
      <c r="A141" t="s">
        <v>337</v>
      </c>
      <c r="B141" s="5">
        <v>8.5</v>
      </c>
      <c r="C141" s="5">
        <v>66.900000000000006</v>
      </c>
      <c r="D141" s="5">
        <v>54.7</v>
      </c>
    </row>
    <row r="142" spans="1:4" x14ac:dyDescent="0.3">
      <c r="A142" t="s">
        <v>338</v>
      </c>
      <c r="B142" s="5">
        <v>7.11</v>
      </c>
      <c r="C142" s="5">
        <v>5.55</v>
      </c>
      <c r="D142" s="5">
        <v>137</v>
      </c>
    </row>
    <row r="143" spans="1:4" x14ac:dyDescent="0.3">
      <c r="A143" t="s">
        <v>339</v>
      </c>
      <c r="B143" s="5">
        <v>5.68</v>
      </c>
      <c r="C143" s="5">
        <v>4.26</v>
      </c>
      <c r="D143" s="5">
        <v>21.7</v>
      </c>
    </row>
    <row r="144" spans="1:4" x14ac:dyDescent="0.3">
      <c r="A144" t="s">
        <v>342</v>
      </c>
      <c r="B144" s="5">
        <v>68.5</v>
      </c>
      <c r="C144" s="5">
        <v>9.66</v>
      </c>
      <c r="D144" s="5">
        <v>12.2</v>
      </c>
    </row>
    <row r="145" spans="1:4" x14ac:dyDescent="0.3">
      <c r="A145" t="s">
        <v>343</v>
      </c>
      <c r="B145" s="5">
        <v>983</v>
      </c>
      <c r="C145" s="5">
        <v>3.58</v>
      </c>
      <c r="D145" s="5">
        <v>26.3</v>
      </c>
    </row>
    <row r="146" spans="1:4" x14ac:dyDescent="0.3">
      <c r="A146" t="s">
        <v>344</v>
      </c>
      <c r="B146" s="5">
        <v>28.7</v>
      </c>
      <c r="C146" s="5">
        <v>1.33</v>
      </c>
      <c r="D146" s="5">
        <v>10.3</v>
      </c>
    </row>
    <row r="147" spans="1:4" x14ac:dyDescent="0.3">
      <c r="A147" t="s">
        <v>345</v>
      </c>
      <c r="B147" s="5">
        <v>12.4</v>
      </c>
      <c r="C147" s="5">
        <v>1.29</v>
      </c>
      <c r="D147" s="5">
        <v>53.4</v>
      </c>
    </row>
    <row r="148" spans="1:4" x14ac:dyDescent="0.3">
      <c r="A148" t="s">
        <v>346</v>
      </c>
      <c r="B148" s="5">
        <v>9.25</v>
      </c>
      <c r="C148" s="5">
        <v>1.3</v>
      </c>
      <c r="D148" s="5">
        <v>12.3</v>
      </c>
    </row>
    <row r="149" spans="1:4" x14ac:dyDescent="0.3">
      <c r="A149" t="s">
        <v>347</v>
      </c>
      <c r="B149" s="5">
        <v>6.86</v>
      </c>
      <c r="C149" s="5">
        <v>22.9</v>
      </c>
      <c r="D149" s="5">
        <v>2.65</v>
      </c>
    </row>
    <row r="150" spans="1:4" x14ac:dyDescent="0.3">
      <c r="A150" t="s">
        <v>348</v>
      </c>
      <c r="B150" s="5">
        <v>9.48</v>
      </c>
      <c r="C150" s="5">
        <v>3.41</v>
      </c>
      <c r="D150" s="5">
        <v>2.0499999999999998</v>
      </c>
    </row>
    <row r="151" spans="1:4" x14ac:dyDescent="0.3">
      <c r="A151" t="s">
        <v>349</v>
      </c>
      <c r="B151" s="5">
        <v>12.4</v>
      </c>
      <c r="C151" s="5">
        <v>0.434</v>
      </c>
      <c r="D151" s="5">
        <v>2.99</v>
      </c>
    </row>
    <row r="152" spans="1:4" x14ac:dyDescent="0.3">
      <c r="A152" t="s">
        <v>350</v>
      </c>
      <c r="B152" s="5">
        <v>7.06</v>
      </c>
      <c r="C152" s="5">
        <v>0.78</v>
      </c>
      <c r="D152" s="5">
        <v>3.01</v>
      </c>
    </row>
    <row r="153" spans="1:4" x14ac:dyDescent="0.3">
      <c r="A153" t="s">
        <v>351</v>
      </c>
      <c r="B153" s="5">
        <v>17.3</v>
      </c>
      <c r="C153" s="5">
        <v>2.2599999999999998</v>
      </c>
      <c r="D153" s="5">
        <v>3.34</v>
      </c>
    </row>
    <row r="154" spans="1:4" x14ac:dyDescent="0.3">
      <c r="A154" t="s">
        <v>354</v>
      </c>
      <c r="B154" s="5">
        <v>128</v>
      </c>
      <c r="C154" s="5">
        <v>6.61</v>
      </c>
      <c r="D154" s="5">
        <v>14.9</v>
      </c>
    </row>
    <row r="155" spans="1:4" x14ac:dyDescent="0.3">
      <c r="A155" t="s">
        <v>355</v>
      </c>
      <c r="B155" s="5">
        <v>78.599999999999994</v>
      </c>
      <c r="C155" s="5">
        <v>8.74</v>
      </c>
      <c r="D155" s="5">
        <v>11.8</v>
      </c>
    </row>
    <row r="156" spans="1:4" x14ac:dyDescent="0.3">
      <c r="A156" t="s">
        <v>356</v>
      </c>
      <c r="B156" s="5">
        <v>8.99</v>
      </c>
      <c r="C156" s="5">
        <v>24</v>
      </c>
      <c r="D156" s="5">
        <v>39.5</v>
      </c>
    </row>
  </sheetData>
  <sortState xmlns:xlrd2="http://schemas.microsoft.com/office/spreadsheetml/2017/richdata2" ref="A4:D34">
    <sortCondition ref="A4:A34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95"/>
  <sheetViews>
    <sheetView topLeftCell="A35" zoomScaleNormal="100" workbookViewId="0">
      <selection activeCell="A45" sqref="A45:U47"/>
    </sheetView>
  </sheetViews>
  <sheetFormatPr defaultRowHeight="14.4" x14ac:dyDescent="0.3"/>
  <cols>
    <col min="1" max="1" width="5" customWidth="1"/>
    <col min="2" max="2" width="4.21875" customWidth="1"/>
    <col min="3" max="3" width="38.44140625" customWidth="1"/>
    <col min="4" max="4" width="8.44140625" customWidth="1"/>
    <col min="5" max="5" width="1.33203125" customWidth="1"/>
    <col min="6" max="6" width="3.44140625" customWidth="1"/>
    <col min="7" max="7" width="9.21875" customWidth="1"/>
    <col min="8" max="8" width="5.44140625" customWidth="1"/>
    <col min="13" max="13" width="3.5546875" customWidth="1"/>
    <col min="14" max="14" width="6" customWidth="1"/>
    <col min="18" max="18" width="1.88671875" customWidth="1"/>
    <col min="19" max="19" width="9.77734375" customWidth="1"/>
    <col min="22" max="22" width="7.33203125" customWidth="1"/>
    <col min="23" max="23" width="4.33203125" customWidth="1"/>
    <col min="24" max="24" width="5.77734375" customWidth="1"/>
    <col min="25" max="25" width="10" bestFit="1" customWidth="1"/>
  </cols>
  <sheetData>
    <row r="1" spans="1:54" s="2" customFormat="1" ht="129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58</v>
      </c>
      <c r="X1" t="s">
        <v>59</v>
      </c>
      <c r="Y1" s="2" t="s">
        <v>41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43</v>
      </c>
      <c r="AG1" s="2" t="s">
        <v>33</v>
      </c>
      <c r="AH1" s="2" t="s">
        <v>40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43</v>
      </c>
      <c r="AP1" s="2" t="s">
        <v>13</v>
      </c>
      <c r="AQ1" s="2" t="s">
        <v>42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">
      <c r="A2" s="1">
        <v>45317</v>
      </c>
      <c r="B2" t="s">
        <v>175</v>
      </c>
      <c r="C2" t="s">
        <v>84</v>
      </c>
      <c r="D2" t="s">
        <v>83</v>
      </c>
      <c r="E2">
        <v>1</v>
      </c>
      <c r="F2">
        <v>1</v>
      </c>
      <c r="G2" t="s">
        <v>60</v>
      </c>
      <c r="H2" t="s">
        <v>61</v>
      </c>
      <c r="I2">
        <v>2.4900000000000002</v>
      </c>
      <c r="J2">
        <v>62.4</v>
      </c>
      <c r="K2">
        <v>1380</v>
      </c>
      <c r="L2" t="s">
        <v>62</v>
      </c>
      <c r="M2" t="s">
        <v>63</v>
      </c>
      <c r="N2">
        <v>-2.53E-2</v>
      </c>
      <c r="O2">
        <v>-0.311</v>
      </c>
      <c r="P2">
        <v>-9.9700000000000006</v>
      </c>
      <c r="Q2" t="s">
        <v>67</v>
      </c>
      <c r="R2" t="s">
        <v>61</v>
      </c>
      <c r="S2">
        <v>0.23799999999999999</v>
      </c>
      <c r="T2">
        <v>3.6</v>
      </c>
      <c r="U2">
        <v>210</v>
      </c>
      <c r="W2" s="2">
        <v>1</v>
      </c>
      <c r="X2"/>
      <c r="Y2" s="6">
        <f t="shared" ref="Y2:Y3" si="0">K2</f>
        <v>1380</v>
      </c>
      <c r="AF2">
        <v>1</v>
      </c>
      <c r="AG2"/>
      <c r="AH2" s="5">
        <f t="shared" ref="AH2:AH3" si="1">P2</f>
        <v>-9.9700000000000006</v>
      </c>
      <c r="AO2">
        <v>1</v>
      </c>
      <c r="AP2"/>
      <c r="AQ2" s="5">
        <f t="shared" ref="AQ2:AQ3" si="2">U2</f>
        <v>210</v>
      </c>
      <c r="AX2"/>
      <c r="AY2"/>
      <c r="AZ2"/>
      <c r="BA2"/>
      <c r="BB2"/>
    </row>
    <row r="3" spans="1:54" s="2" customFormat="1" x14ac:dyDescent="0.3">
      <c r="A3" s="1">
        <v>45317</v>
      </c>
      <c r="B3" t="s">
        <v>175</v>
      </c>
      <c r="C3" t="s">
        <v>84</v>
      </c>
      <c r="D3" t="s">
        <v>83</v>
      </c>
      <c r="E3">
        <v>1</v>
      </c>
      <c r="F3">
        <v>1</v>
      </c>
      <c r="G3" t="s">
        <v>60</v>
      </c>
      <c r="H3" t="s">
        <v>61</v>
      </c>
      <c r="I3">
        <v>2.5099999999999998</v>
      </c>
      <c r="J3">
        <v>62.8</v>
      </c>
      <c r="K3">
        <v>1380</v>
      </c>
      <c r="L3" t="s">
        <v>62</v>
      </c>
      <c r="M3" t="s">
        <v>63</v>
      </c>
      <c r="N3">
        <v>-2.6100000000000002E-2</v>
      </c>
      <c r="O3">
        <v>-0.34200000000000003</v>
      </c>
      <c r="P3">
        <v>-10.7</v>
      </c>
      <c r="Q3" t="s">
        <v>67</v>
      </c>
      <c r="R3" t="s">
        <v>61</v>
      </c>
      <c r="S3">
        <v>0.25700000000000001</v>
      </c>
      <c r="T3">
        <v>3.95</v>
      </c>
      <c r="U3">
        <v>231</v>
      </c>
      <c r="W3" s="2">
        <v>1</v>
      </c>
      <c r="X3"/>
      <c r="Y3" s="6">
        <f t="shared" si="0"/>
        <v>1380</v>
      </c>
      <c r="AF3">
        <v>1</v>
      </c>
      <c r="AG3"/>
      <c r="AH3" s="5">
        <f t="shared" si="1"/>
        <v>-10.7</v>
      </c>
      <c r="AO3">
        <v>1</v>
      </c>
      <c r="AP3"/>
      <c r="AQ3" s="5">
        <f t="shared" si="2"/>
        <v>231</v>
      </c>
      <c r="AX3"/>
      <c r="AY3"/>
      <c r="AZ3"/>
      <c r="BA3"/>
      <c r="BB3"/>
    </row>
    <row r="4" spans="1:54" s="2" customFormat="1" x14ac:dyDescent="0.3">
      <c r="A4" s="1">
        <v>45317</v>
      </c>
      <c r="B4" t="s">
        <v>175</v>
      </c>
      <c r="C4" t="s">
        <v>68</v>
      </c>
      <c r="D4" t="s">
        <v>57</v>
      </c>
      <c r="E4">
        <v>1</v>
      </c>
      <c r="F4">
        <v>1</v>
      </c>
      <c r="G4" t="s">
        <v>60</v>
      </c>
      <c r="H4" t="s">
        <v>61</v>
      </c>
      <c r="I4">
        <v>2.42</v>
      </c>
      <c r="J4">
        <v>46.2</v>
      </c>
      <c r="K4">
        <v>1030</v>
      </c>
      <c r="L4" t="s">
        <v>62</v>
      </c>
      <c r="M4" t="s">
        <v>63</v>
      </c>
      <c r="N4">
        <v>2.67</v>
      </c>
      <c r="O4">
        <v>39.6</v>
      </c>
      <c r="P4">
        <v>960</v>
      </c>
      <c r="Q4" t="s">
        <v>67</v>
      </c>
      <c r="R4" t="s">
        <v>61</v>
      </c>
      <c r="S4">
        <v>2.4700000000000002</v>
      </c>
      <c r="T4">
        <v>31.4</v>
      </c>
      <c r="U4">
        <v>1930</v>
      </c>
      <c r="W4" s="2">
        <v>1</v>
      </c>
      <c r="X4"/>
      <c r="Y4" s="6">
        <f t="shared" ref="Y4:Y68" si="3">K4</f>
        <v>1030</v>
      </c>
      <c r="AF4">
        <v>1</v>
      </c>
      <c r="AG4"/>
      <c r="AH4" s="5">
        <f t="shared" ref="AH4:AH8" si="4">P4</f>
        <v>960</v>
      </c>
      <c r="AO4">
        <v>1</v>
      </c>
      <c r="AP4"/>
      <c r="AQ4" s="5">
        <f t="shared" ref="AQ4:AQ7" si="5">U4</f>
        <v>1930</v>
      </c>
      <c r="AX4"/>
      <c r="AY4"/>
      <c r="AZ4"/>
      <c r="BA4"/>
      <c r="BB4"/>
    </row>
    <row r="5" spans="1:54" s="2" customFormat="1" x14ac:dyDescent="0.3">
      <c r="A5" s="1">
        <v>45317</v>
      </c>
      <c r="B5" t="s">
        <v>175</v>
      </c>
      <c r="C5" t="s">
        <v>69</v>
      </c>
      <c r="D5" t="s">
        <v>82</v>
      </c>
      <c r="E5">
        <v>1</v>
      </c>
      <c r="F5">
        <v>1</v>
      </c>
      <c r="G5" t="s">
        <v>60</v>
      </c>
      <c r="H5" t="s">
        <v>61</v>
      </c>
      <c r="I5">
        <v>3.0499999999999999E-2</v>
      </c>
      <c r="J5">
        <v>0.59799999999999998</v>
      </c>
      <c r="K5">
        <v>11.1</v>
      </c>
      <c r="L5" t="s">
        <v>62</v>
      </c>
      <c r="M5" t="s">
        <v>63</v>
      </c>
      <c r="N5">
        <v>3.46E-3</v>
      </c>
      <c r="O5">
        <v>-1.11E-2</v>
      </c>
      <c r="P5">
        <v>-2.79</v>
      </c>
      <c r="Q5" t="s">
        <v>67</v>
      </c>
      <c r="R5" t="s">
        <v>61</v>
      </c>
      <c r="S5">
        <v>2.4700000000000002</v>
      </c>
      <c r="T5">
        <v>31.6</v>
      </c>
      <c r="U5">
        <v>1940</v>
      </c>
      <c r="V5" s="2">
        <f>100*T4/T5</f>
        <v>99.367088607594937</v>
      </c>
      <c r="W5" s="2">
        <v>1</v>
      </c>
      <c r="X5"/>
      <c r="Y5" s="6">
        <f t="shared" si="3"/>
        <v>11.1</v>
      </c>
      <c r="AF5">
        <v>1</v>
      </c>
      <c r="AG5"/>
      <c r="AH5" s="5">
        <f t="shared" si="4"/>
        <v>-2.79</v>
      </c>
      <c r="AO5">
        <v>1</v>
      </c>
      <c r="AP5"/>
      <c r="AQ5" s="5">
        <f t="shared" si="5"/>
        <v>1940</v>
      </c>
      <c r="AX5"/>
      <c r="AY5"/>
      <c r="AZ5"/>
      <c r="BA5"/>
      <c r="BB5"/>
    </row>
    <row r="6" spans="1:54" s="2" customFormat="1" x14ac:dyDescent="0.3">
      <c r="A6" s="1">
        <v>45317</v>
      </c>
      <c r="B6" t="s">
        <v>175</v>
      </c>
      <c r="C6" t="s">
        <v>81</v>
      </c>
      <c r="D6" t="s">
        <v>85</v>
      </c>
      <c r="E6">
        <v>1</v>
      </c>
      <c r="F6">
        <v>1</v>
      </c>
      <c r="G6" t="s">
        <v>60</v>
      </c>
      <c r="H6" t="s">
        <v>61</v>
      </c>
      <c r="I6">
        <v>4.87</v>
      </c>
      <c r="J6">
        <v>93</v>
      </c>
      <c r="K6">
        <v>2000</v>
      </c>
      <c r="L6" t="s">
        <v>62</v>
      </c>
      <c r="M6" t="s">
        <v>63</v>
      </c>
      <c r="N6">
        <v>5.18</v>
      </c>
      <c r="O6">
        <v>77</v>
      </c>
      <c r="P6">
        <v>2000</v>
      </c>
      <c r="Q6" t="s">
        <v>67</v>
      </c>
      <c r="R6" t="s">
        <v>61</v>
      </c>
      <c r="S6">
        <v>4.83</v>
      </c>
      <c r="T6">
        <v>63</v>
      </c>
      <c r="U6">
        <v>2000</v>
      </c>
      <c r="W6" s="2">
        <v>1</v>
      </c>
      <c r="X6"/>
      <c r="Y6" s="6">
        <f t="shared" si="3"/>
        <v>2000</v>
      </c>
      <c r="AF6">
        <v>1</v>
      </c>
      <c r="AG6"/>
      <c r="AH6" s="5">
        <f t="shared" si="4"/>
        <v>2000</v>
      </c>
      <c r="AO6">
        <v>1</v>
      </c>
      <c r="AP6"/>
      <c r="AQ6" s="5">
        <f t="shared" si="5"/>
        <v>2000</v>
      </c>
      <c r="AX6"/>
      <c r="AY6"/>
      <c r="AZ6"/>
      <c r="BA6"/>
      <c r="BB6"/>
    </row>
    <row r="7" spans="1:54" s="2" customFormat="1" x14ac:dyDescent="0.3">
      <c r="A7" s="1">
        <v>45317</v>
      </c>
      <c r="B7" t="s">
        <v>175</v>
      </c>
      <c r="C7" t="s">
        <v>71</v>
      </c>
      <c r="D7" t="s">
        <v>57</v>
      </c>
      <c r="E7">
        <v>1</v>
      </c>
      <c r="F7">
        <v>1</v>
      </c>
      <c r="G7" t="s">
        <v>60</v>
      </c>
      <c r="H7" t="s">
        <v>61</v>
      </c>
      <c r="I7">
        <v>2.44</v>
      </c>
      <c r="J7">
        <v>46.4</v>
      </c>
      <c r="K7">
        <v>1000</v>
      </c>
      <c r="L7" t="s">
        <v>62</v>
      </c>
      <c r="M7" t="s">
        <v>63</v>
      </c>
      <c r="N7">
        <v>2.68</v>
      </c>
      <c r="O7">
        <v>39.700000000000003</v>
      </c>
      <c r="P7">
        <v>1000</v>
      </c>
      <c r="Q7" t="s">
        <v>67</v>
      </c>
      <c r="R7" t="s">
        <v>61</v>
      </c>
      <c r="S7">
        <v>2.52</v>
      </c>
      <c r="T7">
        <v>32.200000000000003</v>
      </c>
      <c r="U7">
        <v>1000</v>
      </c>
      <c r="W7" s="2">
        <v>1</v>
      </c>
      <c r="X7"/>
      <c r="Y7" s="6">
        <f t="shared" si="3"/>
        <v>1000</v>
      </c>
      <c r="AF7">
        <v>1</v>
      </c>
      <c r="AG7"/>
      <c r="AH7" s="5">
        <f t="shared" si="4"/>
        <v>1000</v>
      </c>
      <c r="AO7">
        <v>1</v>
      </c>
      <c r="AP7"/>
      <c r="AQ7" s="5">
        <f t="shared" si="5"/>
        <v>1000</v>
      </c>
      <c r="AX7"/>
      <c r="AY7"/>
      <c r="AZ7"/>
      <c r="BA7"/>
      <c r="BB7"/>
    </row>
    <row r="8" spans="1:54" s="2" customFormat="1" x14ac:dyDescent="0.3">
      <c r="A8" s="1">
        <v>45317</v>
      </c>
      <c r="B8" t="s">
        <v>175</v>
      </c>
      <c r="C8" t="s">
        <v>72</v>
      </c>
      <c r="D8" t="s">
        <v>57</v>
      </c>
      <c r="E8">
        <v>2</v>
      </c>
      <c r="F8">
        <v>1</v>
      </c>
      <c r="G8" t="s">
        <v>60</v>
      </c>
      <c r="H8" t="s">
        <v>61</v>
      </c>
      <c r="I8">
        <v>1.18</v>
      </c>
      <c r="J8">
        <v>22.5</v>
      </c>
      <c r="K8">
        <v>500</v>
      </c>
      <c r="L8" t="s">
        <v>62</v>
      </c>
      <c r="M8" t="s">
        <v>63</v>
      </c>
      <c r="N8">
        <v>1.37</v>
      </c>
      <c r="O8">
        <v>20.399999999999999</v>
      </c>
      <c r="P8">
        <v>500</v>
      </c>
      <c r="Q8" t="s">
        <v>67</v>
      </c>
      <c r="R8" t="s">
        <v>61</v>
      </c>
      <c r="S8">
        <v>1.28</v>
      </c>
      <c r="T8">
        <v>16.399999999999999</v>
      </c>
      <c r="U8">
        <v>500</v>
      </c>
      <c r="W8" s="2">
        <v>1</v>
      </c>
      <c r="X8"/>
      <c r="Y8" s="6">
        <f t="shared" si="3"/>
        <v>500</v>
      </c>
      <c r="AF8">
        <v>1</v>
      </c>
      <c r="AG8"/>
      <c r="AH8" s="5">
        <f t="shared" si="4"/>
        <v>500</v>
      </c>
      <c r="AO8">
        <v>1</v>
      </c>
      <c r="AP8"/>
      <c r="AQ8" s="5">
        <f t="shared" ref="AQ8:AQ64" si="6">U8</f>
        <v>500</v>
      </c>
      <c r="AX8"/>
      <c r="AY8"/>
      <c r="AZ8"/>
      <c r="BA8"/>
      <c r="BB8"/>
    </row>
    <row r="9" spans="1:54" s="2" customFormat="1" x14ac:dyDescent="0.3">
      <c r="A9" s="1">
        <v>45317</v>
      </c>
      <c r="B9" t="s">
        <v>175</v>
      </c>
      <c r="C9" t="s">
        <v>73</v>
      </c>
      <c r="D9" t="s">
        <v>57</v>
      </c>
      <c r="E9">
        <v>4</v>
      </c>
      <c r="F9">
        <v>1</v>
      </c>
      <c r="G9" t="s">
        <v>60</v>
      </c>
      <c r="H9" t="s">
        <v>61</v>
      </c>
      <c r="I9">
        <v>0.57299999999999995</v>
      </c>
      <c r="J9">
        <v>10.9</v>
      </c>
      <c r="K9">
        <v>250</v>
      </c>
      <c r="L9" t="s">
        <v>62</v>
      </c>
      <c r="M9" t="s">
        <v>63</v>
      </c>
      <c r="N9">
        <v>0.69499999999999995</v>
      </c>
      <c r="O9">
        <v>10.3</v>
      </c>
      <c r="P9">
        <v>250</v>
      </c>
      <c r="Q9" t="s">
        <v>67</v>
      </c>
      <c r="R9" t="s">
        <v>61</v>
      </c>
      <c r="S9">
        <v>0.64200000000000002</v>
      </c>
      <c r="T9">
        <v>8.27</v>
      </c>
      <c r="U9">
        <v>250</v>
      </c>
      <c r="W9" s="2">
        <v>1</v>
      </c>
      <c r="X9"/>
      <c r="Y9" s="6">
        <f t="shared" si="3"/>
        <v>250</v>
      </c>
      <c r="AF9">
        <v>1</v>
      </c>
      <c r="AG9"/>
      <c r="AH9" s="5">
        <f t="shared" ref="AH9:AH74" si="7">P9</f>
        <v>250</v>
      </c>
      <c r="AO9">
        <v>1</v>
      </c>
      <c r="AP9"/>
      <c r="AQ9" s="5">
        <f t="shared" si="6"/>
        <v>250</v>
      </c>
      <c r="AX9"/>
      <c r="AY9"/>
      <c r="AZ9"/>
      <c r="BA9"/>
      <c r="BB9"/>
    </row>
    <row r="10" spans="1:54" s="2" customFormat="1" x14ac:dyDescent="0.3">
      <c r="A10" s="1">
        <v>45317</v>
      </c>
      <c r="B10" t="s">
        <v>175</v>
      </c>
      <c r="C10" t="s">
        <v>74</v>
      </c>
      <c r="D10" t="s">
        <v>57</v>
      </c>
      <c r="E10">
        <v>10</v>
      </c>
      <c r="F10">
        <v>1</v>
      </c>
      <c r="G10" t="s">
        <v>60</v>
      </c>
      <c r="H10" t="s">
        <v>61</v>
      </c>
      <c r="I10">
        <v>0.214</v>
      </c>
      <c r="J10">
        <v>4.1399999999999997</v>
      </c>
      <c r="K10">
        <v>100</v>
      </c>
      <c r="L10" t="s">
        <v>62</v>
      </c>
      <c r="M10" t="s">
        <v>63</v>
      </c>
      <c r="N10">
        <v>0.29499999999999998</v>
      </c>
      <c r="O10">
        <v>4.42</v>
      </c>
      <c r="P10">
        <v>100</v>
      </c>
      <c r="Q10" t="s">
        <v>67</v>
      </c>
      <c r="R10" t="s">
        <v>61</v>
      </c>
      <c r="S10">
        <v>0.254</v>
      </c>
      <c r="T10">
        <v>3.33</v>
      </c>
      <c r="U10">
        <v>100</v>
      </c>
      <c r="W10" s="2">
        <v>1</v>
      </c>
      <c r="X10"/>
      <c r="Y10" s="6">
        <f t="shared" si="3"/>
        <v>100</v>
      </c>
      <c r="AF10">
        <v>1</v>
      </c>
      <c r="AG10"/>
      <c r="AH10" s="5">
        <f t="shared" si="7"/>
        <v>100</v>
      </c>
      <c r="AO10">
        <v>1</v>
      </c>
      <c r="AP10"/>
      <c r="AQ10" s="5">
        <f t="shared" si="6"/>
        <v>100</v>
      </c>
      <c r="AX10"/>
      <c r="AY10"/>
      <c r="AZ10"/>
      <c r="BA10"/>
      <c r="BB10"/>
    </row>
    <row r="11" spans="1:54" s="2" customFormat="1" x14ac:dyDescent="0.3">
      <c r="A11" s="1">
        <v>45317</v>
      </c>
      <c r="B11" t="s">
        <v>175</v>
      </c>
      <c r="C11" t="s">
        <v>75</v>
      </c>
      <c r="D11" t="s">
        <v>57</v>
      </c>
      <c r="E11">
        <v>20</v>
      </c>
      <c r="F11">
        <v>1</v>
      </c>
      <c r="G11" t="s">
        <v>60</v>
      </c>
      <c r="H11" t="s">
        <v>61</v>
      </c>
      <c r="I11">
        <v>9.6299999999999997E-2</v>
      </c>
      <c r="J11">
        <v>1.86</v>
      </c>
      <c r="K11">
        <v>50</v>
      </c>
      <c r="L11" t="s">
        <v>62</v>
      </c>
      <c r="M11" t="s">
        <v>63</v>
      </c>
      <c r="N11">
        <v>0.14199999999999999</v>
      </c>
      <c r="O11">
        <v>2.13</v>
      </c>
      <c r="P11">
        <v>50</v>
      </c>
      <c r="Q11" t="s">
        <v>67</v>
      </c>
      <c r="R11" t="s">
        <v>61</v>
      </c>
      <c r="S11">
        <v>0.13200000000000001</v>
      </c>
      <c r="T11">
        <v>1.75</v>
      </c>
      <c r="U11">
        <v>50</v>
      </c>
      <c r="W11" s="2">
        <v>1</v>
      </c>
      <c r="X11"/>
      <c r="Y11" s="6">
        <f t="shared" si="3"/>
        <v>50</v>
      </c>
      <c r="AF11">
        <v>1</v>
      </c>
      <c r="AG11"/>
      <c r="AH11" s="5">
        <f t="shared" si="7"/>
        <v>50</v>
      </c>
      <c r="AO11">
        <v>1</v>
      </c>
      <c r="AP11"/>
      <c r="AQ11" s="5">
        <f t="shared" si="6"/>
        <v>50</v>
      </c>
      <c r="AX11"/>
      <c r="AY11"/>
      <c r="AZ11"/>
      <c r="BA11"/>
      <c r="BB11"/>
    </row>
    <row r="12" spans="1:54" s="2" customFormat="1" x14ac:dyDescent="0.3">
      <c r="A12" s="1">
        <v>45317</v>
      </c>
      <c r="B12" t="s">
        <v>175</v>
      </c>
      <c r="C12" t="s">
        <v>76</v>
      </c>
      <c r="D12" t="s">
        <v>57</v>
      </c>
      <c r="E12">
        <v>40</v>
      </c>
      <c r="F12">
        <v>1</v>
      </c>
      <c r="G12" t="s">
        <v>60</v>
      </c>
      <c r="H12" t="s">
        <v>61</v>
      </c>
      <c r="I12">
        <v>5.2200000000000003E-2</v>
      </c>
      <c r="J12">
        <v>1.01</v>
      </c>
      <c r="K12">
        <v>25</v>
      </c>
      <c r="L12" t="s">
        <v>62</v>
      </c>
      <c r="M12" t="s">
        <v>63</v>
      </c>
      <c r="N12">
        <v>7.51E-2</v>
      </c>
      <c r="O12">
        <v>1.1599999999999999</v>
      </c>
      <c r="P12">
        <v>25</v>
      </c>
      <c r="Q12" t="s">
        <v>67</v>
      </c>
      <c r="R12" t="s">
        <v>61</v>
      </c>
      <c r="S12">
        <v>6.8900000000000003E-2</v>
      </c>
      <c r="T12">
        <v>0.89500000000000002</v>
      </c>
      <c r="U12">
        <v>25</v>
      </c>
      <c r="W12" s="2">
        <v>1</v>
      </c>
      <c r="X12"/>
      <c r="Y12" s="6">
        <f t="shared" si="3"/>
        <v>25</v>
      </c>
      <c r="AF12">
        <v>1</v>
      </c>
      <c r="AG12"/>
      <c r="AH12" s="5">
        <f t="shared" si="7"/>
        <v>25</v>
      </c>
      <c r="AO12">
        <v>1</v>
      </c>
      <c r="AP12"/>
      <c r="AQ12" s="5">
        <f t="shared" si="6"/>
        <v>25</v>
      </c>
      <c r="AX12"/>
      <c r="AY12"/>
      <c r="AZ12"/>
      <c r="BA12"/>
      <c r="BB12"/>
    </row>
    <row r="13" spans="1:54" s="2" customFormat="1" x14ac:dyDescent="0.3">
      <c r="A13" s="1">
        <v>45317</v>
      </c>
      <c r="B13" t="s">
        <v>175</v>
      </c>
      <c r="C13" t="s">
        <v>77</v>
      </c>
      <c r="D13" t="s">
        <v>57</v>
      </c>
      <c r="E13">
        <v>100</v>
      </c>
      <c r="F13">
        <v>1</v>
      </c>
      <c r="G13" t="s">
        <v>60</v>
      </c>
      <c r="H13" t="s">
        <v>61</v>
      </c>
      <c r="I13">
        <v>2.07E-2</v>
      </c>
      <c r="J13">
        <v>0.432</v>
      </c>
      <c r="K13">
        <v>10</v>
      </c>
      <c r="L13" t="s">
        <v>62</v>
      </c>
      <c r="M13" t="s">
        <v>63</v>
      </c>
      <c r="N13">
        <v>3.4099999999999998E-2</v>
      </c>
      <c r="O13">
        <v>0.54800000000000004</v>
      </c>
      <c r="P13">
        <v>10</v>
      </c>
      <c r="Q13" t="s">
        <v>67</v>
      </c>
      <c r="R13" t="s">
        <v>61</v>
      </c>
      <c r="S13">
        <v>2.41E-2</v>
      </c>
      <c r="T13">
        <v>0.36399999999999999</v>
      </c>
      <c r="U13">
        <v>10</v>
      </c>
      <c r="W13" s="2">
        <v>1</v>
      </c>
      <c r="X13"/>
      <c r="Y13" s="6">
        <f t="shared" si="3"/>
        <v>10</v>
      </c>
      <c r="AF13">
        <v>1</v>
      </c>
      <c r="AG13"/>
      <c r="AH13" s="5">
        <f t="shared" si="7"/>
        <v>10</v>
      </c>
      <c r="AO13">
        <v>1</v>
      </c>
      <c r="AP13"/>
      <c r="AQ13" s="5">
        <f t="shared" si="6"/>
        <v>10</v>
      </c>
      <c r="AX13"/>
      <c r="AY13"/>
      <c r="AZ13"/>
      <c r="BA13"/>
      <c r="BB13"/>
    </row>
    <row r="14" spans="1:54" s="2" customFormat="1" x14ac:dyDescent="0.3">
      <c r="A14" s="1">
        <v>45317</v>
      </c>
      <c r="B14" t="s">
        <v>175</v>
      </c>
      <c r="C14" t="s">
        <v>78</v>
      </c>
      <c r="D14" t="s">
        <v>57</v>
      </c>
      <c r="E14">
        <v>200</v>
      </c>
      <c r="F14">
        <v>1</v>
      </c>
      <c r="G14" t="s">
        <v>60</v>
      </c>
      <c r="H14" t="s">
        <v>61</v>
      </c>
      <c r="I14">
        <v>1.6199999999999999E-2</v>
      </c>
      <c r="J14">
        <v>0.32200000000000001</v>
      </c>
      <c r="K14">
        <v>5</v>
      </c>
      <c r="L14" t="s">
        <v>62</v>
      </c>
      <c r="M14" t="s">
        <v>63</v>
      </c>
      <c r="N14">
        <v>1.9599999999999999E-2</v>
      </c>
      <c r="O14">
        <v>0.35499999999999998</v>
      </c>
      <c r="P14">
        <v>5</v>
      </c>
      <c r="Q14" t="s">
        <v>67</v>
      </c>
      <c r="R14" t="s">
        <v>61</v>
      </c>
      <c r="S14">
        <v>1.54E-2</v>
      </c>
      <c r="T14">
        <v>0.216</v>
      </c>
      <c r="U14">
        <v>5</v>
      </c>
      <c r="W14" s="2">
        <v>1</v>
      </c>
      <c r="X14"/>
      <c r="Y14" s="6">
        <f t="shared" si="3"/>
        <v>5</v>
      </c>
      <c r="AF14">
        <v>1</v>
      </c>
      <c r="AG14"/>
      <c r="AH14" s="5">
        <f t="shared" si="7"/>
        <v>5</v>
      </c>
      <c r="AO14">
        <v>1</v>
      </c>
      <c r="AP14"/>
      <c r="AQ14" s="5">
        <f t="shared" si="6"/>
        <v>5</v>
      </c>
      <c r="AX14"/>
      <c r="AY14"/>
      <c r="AZ14"/>
      <c r="BA14"/>
      <c r="BB14"/>
    </row>
    <row r="15" spans="1:54" s="2" customFormat="1" x14ac:dyDescent="0.3">
      <c r="A15" s="1">
        <v>45317</v>
      </c>
      <c r="B15" t="s">
        <v>175</v>
      </c>
      <c r="C15" t="s">
        <v>79</v>
      </c>
      <c r="D15" t="s">
        <v>57</v>
      </c>
      <c r="E15">
        <v>400</v>
      </c>
      <c r="F15">
        <v>1</v>
      </c>
      <c r="G15" t="s">
        <v>60</v>
      </c>
      <c r="H15" t="s">
        <v>61</v>
      </c>
      <c r="I15">
        <v>8.6E-3</v>
      </c>
      <c r="J15">
        <v>0.18</v>
      </c>
      <c r="K15">
        <v>2.5</v>
      </c>
      <c r="L15" t="s">
        <v>62</v>
      </c>
      <c r="M15" t="s">
        <v>63</v>
      </c>
      <c r="N15">
        <v>1.4E-2</v>
      </c>
      <c r="O15">
        <v>0.25700000000000001</v>
      </c>
      <c r="P15">
        <v>2.5</v>
      </c>
      <c r="Q15" t="s">
        <v>67</v>
      </c>
      <c r="R15" t="s">
        <v>61</v>
      </c>
      <c r="S15">
        <v>1.0699999999999999E-2</v>
      </c>
      <c r="T15">
        <v>0.14299999999999999</v>
      </c>
      <c r="U15">
        <v>2.5</v>
      </c>
      <c r="W15" s="2">
        <v>1</v>
      </c>
      <c r="X15"/>
      <c r="Y15" s="6">
        <f t="shared" si="3"/>
        <v>2.5</v>
      </c>
      <c r="AF15">
        <v>1</v>
      </c>
      <c r="AG15"/>
      <c r="AH15" s="5">
        <f t="shared" si="7"/>
        <v>2.5</v>
      </c>
      <c r="AO15">
        <v>1</v>
      </c>
      <c r="AP15"/>
      <c r="AQ15" s="5">
        <f t="shared" si="6"/>
        <v>2.5</v>
      </c>
      <c r="AX15"/>
      <c r="AY15"/>
      <c r="AZ15"/>
      <c r="BA15"/>
      <c r="BB15"/>
    </row>
    <row r="16" spans="1:54" s="2" customFormat="1" x14ac:dyDescent="0.3">
      <c r="A16" s="1">
        <v>45317</v>
      </c>
      <c r="B16" t="s">
        <v>175</v>
      </c>
      <c r="C16" t="s">
        <v>80</v>
      </c>
      <c r="D16" t="s">
        <v>70</v>
      </c>
      <c r="E16">
        <v>1</v>
      </c>
      <c r="F16">
        <v>1</v>
      </c>
      <c r="G16" t="s">
        <v>60</v>
      </c>
      <c r="H16" t="s">
        <v>61</v>
      </c>
      <c r="I16">
        <v>8.8199999999999997E-3</v>
      </c>
      <c r="J16">
        <v>0.18099999999999999</v>
      </c>
      <c r="K16">
        <v>0</v>
      </c>
      <c r="L16" t="s">
        <v>62</v>
      </c>
      <c r="M16" t="s">
        <v>63</v>
      </c>
      <c r="N16">
        <v>6.0000000000000001E-3</v>
      </c>
      <c r="O16">
        <v>9.1899999999999996E-2</v>
      </c>
      <c r="P16">
        <v>0</v>
      </c>
      <c r="Q16" t="s">
        <v>67</v>
      </c>
      <c r="R16" t="s">
        <v>61</v>
      </c>
      <c r="S16">
        <v>3.8999999999999998E-3</v>
      </c>
      <c r="T16">
        <v>5.4600000000000003E-2</v>
      </c>
      <c r="U16">
        <v>0</v>
      </c>
      <c r="W16" s="2">
        <v>1</v>
      </c>
      <c r="X16"/>
      <c r="Y16" s="6">
        <f t="shared" si="3"/>
        <v>0</v>
      </c>
      <c r="AF16">
        <v>1</v>
      </c>
      <c r="AG16"/>
      <c r="AH16" s="5">
        <f t="shared" si="7"/>
        <v>0</v>
      </c>
      <c r="AO16">
        <v>1</v>
      </c>
      <c r="AP16"/>
      <c r="AQ16" s="5">
        <f t="shared" si="6"/>
        <v>0</v>
      </c>
      <c r="AX16"/>
      <c r="AY16"/>
      <c r="AZ16"/>
      <c r="BA16"/>
      <c r="BB16"/>
    </row>
    <row r="17" spans="1:54" s="2" customFormat="1" x14ac:dyDescent="0.3">
      <c r="A17" s="1">
        <v>45317</v>
      </c>
      <c r="B17" t="s">
        <v>175</v>
      </c>
      <c r="C17" t="s">
        <v>80</v>
      </c>
      <c r="D17" t="s">
        <v>70</v>
      </c>
      <c r="E17">
        <v>1</v>
      </c>
      <c r="F17">
        <v>1</v>
      </c>
      <c r="G17" t="s">
        <v>60</v>
      </c>
      <c r="H17" t="s">
        <v>61</v>
      </c>
      <c r="I17">
        <v>5.3E-3</v>
      </c>
      <c r="J17">
        <v>6.6500000000000004E-2</v>
      </c>
      <c r="K17">
        <v>0</v>
      </c>
      <c r="L17" t="s">
        <v>62</v>
      </c>
      <c r="M17" t="s">
        <v>63</v>
      </c>
      <c r="N17">
        <v>7.1599999999999997E-3</v>
      </c>
      <c r="O17">
        <v>0.13200000000000001</v>
      </c>
      <c r="P17">
        <v>0</v>
      </c>
      <c r="Q17" t="s">
        <v>67</v>
      </c>
      <c r="R17" t="s">
        <v>61</v>
      </c>
      <c r="S17">
        <v>-3.0500000000000002E-3</v>
      </c>
      <c r="T17">
        <v>-2.69E-2</v>
      </c>
      <c r="U17">
        <v>0</v>
      </c>
      <c r="W17" s="2">
        <v>1</v>
      </c>
      <c r="X17"/>
      <c r="Y17" s="6">
        <f t="shared" si="3"/>
        <v>0</v>
      </c>
      <c r="AF17">
        <v>1</v>
      </c>
      <c r="AG17"/>
      <c r="AH17" s="5">
        <f t="shared" si="7"/>
        <v>0</v>
      </c>
      <c r="AO17">
        <v>1</v>
      </c>
      <c r="AP17"/>
      <c r="AQ17" s="5">
        <f t="shared" si="6"/>
        <v>0</v>
      </c>
      <c r="AX17"/>
      <c r="AY17"/>
      <c r="AZ17"/>
      <c r="BA17"/>
      <c r="BB17"/>
    </row>
    <row r="18" spans="1:54" s="2" customFormat="1" x14ac:dyDescent="0.3">
      <c r="A18" s="1">
        <v>45317</v>
      </c>
      <c r="B18" t="s">
        <v>175</v>
      </c>
      <c r="C18" t="s">
        <v>80</v>
      </c>
      <c r="D18" t="s">
        <v>70</v>
      </c>
      <c r="E18">
        <v>1</v>
      </c>
      <c r="F18">
        <v>1</v>
      </c>
      <c r="G18" t="s">
        <v>60</v>
      </c>
      <c r="H18" t="s">
        <v>61</v>
      </c>
      <c r="I18">
        <v>1.0699999999999999E-2</v>
      </c>
      <c r="J18">
        <v>0.19800000000000001</v>
      </c>
      <c r="K18">
        <v>0</v>
      </c>
      <c r="L18" t="s">
        <v>62</v>
      </c>
      <c r="M18" t="s">
        <v>63</v>
      </c>
      <c r="N18">
        <v>6.1500000000000001E-3</v>
      </c>
      <c r="O18">
        <v>0.13</v>
      </c>
      <c r="P18">
        <v>0</v>
      </c>
      <c r="Q18" t="s">
        <v>67</v>
      </c>
      <c r="R18" t="s">
        <v>61</v>
      </c>
      <c r="S18">
        <v>-4.4000000000000003E-3</v>
      </c>
      <c r="T18">
        <v>-5.8000000000000003E-2</v>
      </c>
      <c r="U18">
        <v>0</v>
      </c>
      <c r="W18" s="2">
        <v>1</v>
      </c>
      <c r="X18"/>
      <c r="Y18" s="6">
        <f t="shared" si="3"/>
        <v>0</v>
      </c>
      <c r="AF18">
        <v>1</v>
      </c>
      <c r="AG18"/>
      <c r="AH18" s="5">
        <f t="shared" si="7"/>
        <v>0</v>
      </c>
      <c r="AO18">
        <v>1</v>
      </c>
      <c r="AP18"/>
      <c r="AQ18" s="5">
        <f t="shared" si="6"/>
        <v>0</v>
      </c>
      <c r="AX18"/>
      <c r="AY18"/>
      <c r="AZ18"/>
      <c r="BA18"/>
      <c r="BB18"/>
    </row>
    <row r="19" spans="1:54" s="2" customFormat="1" x14ac:dyDescent="0.3">
      <c r="A19" s="1">
        <v>45317</v>
      </c>
      <c r="B19" t="s">
        <v>175</v>
      </c>
      <c r="C19" t="s">
        <v>64</v>
      </c>
      <c r="D19" t="s">
        <v>11</v>
      </c>
      <c r="E19">
        <v>1</v>
      </c>
      <c r="F19">
        <v>1</v>
      </c>
      <c r="G19" t="s">
        <v>60</v>
      </c>
      <c r="H19" t="s">
        <v>61</v>
      </c>
      <c r="I19">
        <v>0.23</v>
      </c>
      <c r="J19">
        <v>4.46</v>
      </c>
      <c r="K19">
        <v>99.9</v>
      </c>
      <c r="L19" t="s">
        <v>62</v>
      </c>
      <c r="M19" t="s">
        <v>63</v>
      </c>
      <c r="N19">
        <v>0.27300000000000002</v>
      </c>
      <c r="O19">
        <v>4.07</v>
      </c>
      <c r="P19">
        <v>95.6</v>
      </c>
      <c r="Q19" t="s">
        <v>67</v>
      </c>
      <c r="R19" t="s">
        <v>61</v>
      </c>
      <c r="S19">
        <v>0.247</v>
      </c>
      <c r="T19">
        <v>3.23</v>
      </c>
      <c r="U19">
        <v>95.9</v>
      </c>
      <c r="W19" s="2">
        <v>1</v>
      </c>
      <c r="X19"/>
      <c r="Y19" s="6">
        <f t="shared" si="3"/>
        <v>99.9</v>
      </c>
      <c r="AF19">
        <v>1</v>
      </c>
      <c r="AG19"/>
      <c r="AH19" s="5">
        <f t="shared" si="7"/>
        <v>95.6</v>
      </c>
      <c r="AO19">
        <v>1</v>
      </c>
      <c r="AP19"/>
      <c r="AQ19" s="5">
        <f t="shared" si="6"/>
        <v>95.9</v>
      </c>
      <c r="AX19"/>
      <c r="AY19"/>
      <c r="AZ19"/>
      <c r="BA19"/>
      <c r="BB19"/>
    </row>
    <row r="20" spans="1:54" s="2" customFormat="1" x14ac:dyDescent="0.3">
      <c r="A20" s="1">
        <v>45317</v>
      </c>
      <c r="B20" t="s">
        <v>175</v>
      </c>
      <c r="C20" t="s">
        <v>64</v>
      </c>
      <c r="D20" t="s">
        <v>11</v>
      </c>
      <c r="E20">
        <v>1</v>
      </c>
      <c r="F20">
        <v>1</v>
      </c>
      <c r="G20" t="s">
        <v>60</v>
      </c>
      <c r="H20" t="s">
        <v>61</v>
      </c>
      <c r="I20">
        <v>0.23</v>
      </c>
      <c r="J20">
        <v>4.3899999999999997</v>
      </c>
      <c r="K20">
        <v>98.2</v>
      </c>
      <c r="L20" t="s">
        <v>62</v>
      </c>
      <c r="M20" t="s">
        <v>63</v>
      </c>
      <c r="N20">
        <v>0.27300000000000002</v>
      </c>
      <c r="O20">
        <v>4.03</v>
      </c>
      <c r="P20">
        <v>94.7</v>
      </c>
      <c r="Q20" t="s">
        <v>67</v>
      </c>
      <c r="R20" t="s">
        <v>61</v>
      </c>
      <c r="S20">
        <v>0.248</v>
      </c>
      <c r="T20">
        <v>3.28</v>
      </c>
      <c r="U20">
        <v>97.4</v>
      </c>
      <c r="W20" s="2">
        <v>1</v>
      </c>
      <c r="X20"/>
      <c r="Y20" s="6">
        <f t="shared" si="3"/>
        <v>98.2</v>
      </c>
      <c r="AF20">
        <v>1</v>
      </c>
      <c r="AG20"/>
      <c r="AH20" s="5">
        <f t="shared" si="7"/>
        <v>94.7</v>
      </c>
      <c r="AO20">
        <v>1</v>
      </c>
      <c r="AP20"/>
      <c r="AQ20" s="5">
        <f t="shared" si="6"/>
        <v>97.4</v>
      </c>
      <c r="AX20"/>
      <c r="AY20"/>
      <c r="AZ20"/>
      <c r="BA20"/>
      <c r="BB20"/>
    </row>
    <row r="21" spans="1:54" s="2" customFormat="1" x14ac:dyDescent="0.3">
      <c r="A21" s="1">
        <v>45317</v>
      </c>
      <c r="B21" t="s">
        <v>175</v>
      </c>
      <c r="C21" t="s">
        <v>64</v>
      </c>
      <c r="D21" t="s">
        <v>11</v>
      </c>
      <c r="E21">
        <v>1</v>
      </c>
      <c r="F21">
        <v>1</v>
      </c>
      <c r="G21" t="s">
        <v>60</v>
      </c>
      <c r="H21" t="s">
        <v>61</v>
      </c>
      <c r="I21">
        <v>0.23599999999999999</v>
      </c>
      <c r="J21">
        <v>4.46</v>
      </c>
      <c r="K21">
        <v>99.7</v>
      </c>
      <c r="L21" t="s">
        <v>62</v>
      </c>
      <c r="M21" t="s">
        <v>63</v>
      </c>
      <c r="N21">
        <v>0.28199999999999997</v>
      </c>
      <c r="O21">
        <v>4.05</v>
      </c>
      <c r="P21">
        <v>95.3</v>
      </c>
      <c r="Q21" t="s">
        <v>67</v>
      </c>
      <c r="R21" t="s">
        <v>61</v>
      </c>
      <c r="S21">
        <v>0.24299999999999999</v>
      </c>
      <c r="T21">
        <v>3.22</v>
      </c>
      <c r="U21">
        <v>95.6</v>
      </c>
      <c r="W21" s="2">
        <v>1</v>
      </c>
      <c r="X21"/>
      <c r="Y21" s="6">
        <f t="shared" si="3"/>
        <v>99.7</v>
      </c>
      <c r="Z21"/>
      <c r="AA21"/>
      <c r="AF21">
        <v>1</v>
      </c>
      <c r="AG21"/>
      <c r="AH21" s="5">
        <f t="shared" si="7"/>
        <v>95.3</v>
      </c>
      <c r="AI21"/>
      <c r="AJ21"/>
      <c r="AO21">
        <v>1</v>
      </c>
      <c r="AP21"/>
      <c r="AQ21" s="5">
        <f t="shared" si="6"/>
        <v>95.6</v>
      </c>
      <c r="AR21"/>
      <c r="AS21"/>
      <c r="AX21"/>
      <c r="AY21"/>
      <c r="AZ21"/>
      <c r="BA21"/>
      <c r="BB21"/>
    </row>
    <row r="22" spans="1:54" s="2" customFormat="1" x14ac:dyDescent="0.3">
      <c r="A22" s="1">
        <v>45317</v>
      </c>
      <c r="B22" t="s">
        <v>175</v>
      </c>
      <c r="C22" t="s">
        <v>65</v>
      </c>
      <c r="D22" t="s">
        <v>12</v>
      </c>
      <c r="E22">
        <v>1</v>
      </c>
      <c r="F22">
        <v>1</v>
      </c>
      <c r="G22" t="s">
        <v>60</v>
      </c>
      <c r="H22" t="s">
        <v>61</v>
      </c>
      <c r="I22">
        <v>0.109</v>
      </c>
      <c r="J22">
        <v>2.95</v>
      </c>
      <c r="K22">
        <v>65.3</v>
      </c>
      <c r="L22" t="s">
        <v>62</v>
      </c>
      <c r="M22" t="s">
        <v>63</v>
      </c>
      <c r="N22">
        <v>7.17E-2</v>
      </c>
      <c r="O22">
        <v>1.1100000000000001</v>
      </c>
      <c r="P22">
        <v>23.8</v>
      </c>
      <c r="Q22" t="s">
        <v>67</v>
      </c>
      <c r="R22" t="s">
        <v>61</v>
      </c>
      <c r="S22">
        <v>6.2399999999999997E-2</v>
      </c>
      <c r="T22">
        <v>0.86599999999999999</v>
      </c>
      <c r="U22">
        <v>25.4</v>
      </c>
      <c r="W22" s="2">
        <v>1</v>
      </c>
      <c r="X22"/>
      <c r="Y22" s="6">
        <f t="shared" si="3"/>
        <v>65.3</v>
      </c>
      <c r="AF22">
        <v>1</v>
      </c>
      <c r="AG22"/>
      <c r="AH22" s="5">
        <f t="shared" si="7"/>
        <v>23.8</v>
      </c>
      <c r="AO22">
        <v>1</v>
      </c>
      <c r="AP22"/>
      <c r="AQ22" s="5">
        <f t="shared" si="6"/>
        <v>25.4</v>
      </c>
      <c r="AX22"/>
      <c r="AY22"/>
      <c r="AZ22"/>
      <c r="BA22"/>
      <c r="BB22"/>
    </row>
    <row r="23" spans="1:54" s="2" customFormat="1" x14ac:dyDescent="0.3">
      <c r="A23" s="1">
        <v>45317</v>
      </c>
      <c r="B23" t="s">
        <v>175</v>
      </c>
      <c r="C23" t="s">
        <v>65</v>
      </c>
      <c r="D23" t="s">
        <v>12</v>
      </c>
      <c r="E23">
        <v>1</v>
      </c>
      <c r="F23">
        <v>1</v>
      </c>
      <c r="G23" t="s">
        <v>60</v>
      </c>
      <c r="H23" t="s">
        <v>61</v>
      </c>
      <c r="I23">
        <v>6.1600000000000002E-2</v>
      </c>
      <c r="J23">
        <v>1.1499999999999999</v>
      </c>
      <c r="K23">
        <v>24</v>
      </c>
      <c r="L23" t="s">
        <v>62</v>
      </c>
      <c r="M23" t="s">
        <v>63</v>
      </c>
      <c r="N23">
        <v>7.1499999999999994E-2</v>
      </c>
      <c r="O23">
        <v>1.1200000000000001</v>
      </c>
      <c r="P23">
        <v>24</v>
      </c>
      <c r="Q23" t="s">
        <v>67</v>
      </c>
      <c r="R23" t="s">
        <v>61</v>
      </c>
      <c r="S23">
        <v>6.13E-2</v>
      </c>
      <c r="T23">
        <v>0.85599999999999998</v>
      </c>
      <c r="U23">
        <v>25.1</v>
      </c>
      <c r="W23" s="2">
        <v>1</v>
      </c>
      <c r="X23"/>
      <c r="Y23" s="6">
        <f t="shared" si="3"/>
        <v>24</v>
      </c>
      <c r="AF23">
        <v>1</v>
      </c>
      <c r="AG23"/>
      <c r="AH23" s="5">
        <f t="shared" si="7"/>
        <v>24</v>
      </c>
      <c r="AO23">
        <v>1</v>
      </c>
      <c r="AP23"/>
      <c r="AQ23" s="5">
        <f t="shared" si="6"/>
        <v>25.1</v>
      </c>
      <c r="AX23"/>
      <c r="AY23"/>
      <c r="AZ23"/>
      <c r="BA23"/>
      <c r="BB23"/>
    </row>
    <row r="24" spans="1:54" s="2" customFormat="1" x14ac:dyDescent="0.3">
      <c r="A24" s="1">
        <v>45317</v>
      </c>
      <c r="B24" t="s">
        <v>175</v>
      </c>
      <c r="C24" t="s">
        <v>65</v>
      </c>
      <c r="D24" t="s">
        <v>12</v>
      </c>
      <c r="E24">
        <v>1</v>
      </c>
      <c r="F24">
        <v>1</v>
      </c>
      <c r="G24" t="s">
        <v>60</v>
      </c>
      <c r="H24" t="s">
        <v>61</v>
      </c>
      <c r="I24">
        <v>6.2899999999999998E-2</v>
      </c>
      <c r="J24">
        <v>1.31</v>
      </c>
      <c r="K24">
        <v>27.5</v>
      </c>
      <c r="L24" t="s">
        <v>62</v>
      </c>
      <c r="M24" t="s">
        <v>63</v>
      </c>
      <c r="N24">
        <v>7.9899999999999999E-2</v>
      </c>
      <c r="O24">
        <v>1.36</v>
      </c>
      <c r="P24">
        <v>29.8</v>
      </c>
      <c r="Q24" t="s">
        <v>67</v>
      </c>
      <c r="R24" t="s">
        <v>61</v>
      </c>
      <c r="S24">
        <v>6.3899999999999998E-2</v>
      </c>
      <c r="T24">
        <v>0.89900000000000002</v>
      </c>
      <c r="U24">
        <v>26.3</v>
      </c>
      <c r="W24" s="2">
        <v>1</v>
      </c>
      <c r="X24"/>
      <c r="Y24" s="6">
        <f t="shared" si="3"/>
        <v>27.5</v>
      </c>
      <c r="AF24">
        <v>1</v>
      </c>
      <c r="AG24"/>
      <c r="AH24" s="5">
        <f t="shared" si="7"/>
        <v>29.8</v>
      </c>
      <c r="AO24">
        <v>1</v>
      </c>
      <c r="AP24"/>
      <c r="AQ24" s="5">
        <f t="shared" si="6"/>
        <v>26.3</v>
      </c>
      <c r="AX24"/>
      <c r="AY24"/>
      <c r="AZ24"/>
      <c r="BA24"/>
      <c r="BB24"/>
    </row>
    <row r="25" spans="1:54" x14ac:dyDescent="0.3">
      <c r="A25" s="1">
        <v>45317</v>
      </c>
      <c r="B25" t="s">
        <v>175</v>
      </c>
      <c r="C25" t="s">
        <v>66</v>
      </c>
      <c r="D25" t="s">
        <v>56</v>
      </c>
      <c r="E25">
        <v>1</v>
      </c>
      <c r="F25">
        <v>1</v>
      </c>
      <c r="G25" t="s">
        <v>60</v>
      </c>
      <c r="H25" t="s">
        <v>61</v>
      </c>
      <c r="I25">
        <v>2.3599999999999999E-2</v>
      </c>
      <c r="J25">
        <v>0.47899999999999998</v>
      </c>
      <c r="K25">
        <v>8.49</v>
      </c>
      <c r="L25" t="s">
        <v>62</v>
      </c>
      <c r="M25" t="s">
        <v>63</v>
      </c>
      <c r="N25">
        <v>1.9300000000000001E-2</v>
      </c>
      <c r="O25">
        <v>0.30099999999999999</v>
      </c>
      <c r="P25">
        <v>4.1399999999999997</v>
      </c>
      <c r="Q25" t="s">
        <v>67</v>
      </c>
      <c r="R25" t="s">
        <v>61</v>
      </c>
      <c r="S25">
        <v>1.3599999999999999E-2</v>
      </c>
      <c r="T25">
        <v>0.20799999999999999</v>
      </c>
      <c r="U25">
        <v>5.77</v>
      </c>
      <c r="W25" s="2">
        <v>1</v>
      </c>
      <c r="Y25" s="6">
        <f t="shared" si="3"/>
        <v>8.49</v>
      </c>
      <c r="AF25">
        <v>1</v>
      </c>
      <c r="AH25" s="5">
        <f t="shared" si="7"/>
        <v>4.1399999999999997</v>
      </c>
      <c r="AO25">
        <v>1</v>
      </c>
      <c r="AQ25" s="5">
        <f t="shared" si="6"/>
        <v>5.77</v>
      </c>
    </row>
    <row r="26" spans="1:54" x14ac:dyDescent="0.3">
      <c r="A26" s="1">
        <v>45317</v>
      </c>
      <c r="B26" t="s">
        <v>175</v>
      </c>
      <c r="C26" t="s">
        <v>66</v>
      </c>
      <c r="D26" t="s">
        <v>56</v>
      </c>
      <c r="E26">
        <v>1</v>
      </c>
      <c r="F26">
        <v>1</v>
      </c>
      <c r="G26" t="s">
        <v>60</v>
      </c>
      <c r="H26" t="s">
        <v>61</v>
      </c>
      <c r="I26">
        <v>1.9800000000000002E-2</v>
      </c>
      <c r="J26">
        <v>0.41199999999999998</v>
      </c>
      <c r="K26">
        <v>6.94</v>
      </c>
      <c r="L26" t="s">
        <v>62</v>
      </c>
      <c r="M26" t="s">
        <v>63</v>
      </c>
      <c r="N26">
        <v>1.8700000000000001E-2</v>
      </c>
      <c r="O26">
        <v>0.33400000000000002</v>
      </c>
      <c r="P26">
        <v>4.9400000000000004</v>
      </c>
      <c r="Q26" t="s">
        <v>67</v>
      </c>
      <c r="R26" t="s">
        <v>61</v>
      </c>
      <c r="S26">
        <v>2.7099999999999999E-2</v>
      </c>
      <c r="T26">
        <v>0.45200000000000001</v>
      </c>
      <c r="U26">
        <v>13</v>
      </c>
      <c r="W26" s="2">
        <v>1</v>
      </c>
      <c r="Y26" s="6">
        <f t="shared" si="3"/>
        <v>6.94</v>
      </c>
      <c r="AF26">
        <v>1</v>
      </c>
      <c r="AH26" s="5">
        <f t="shared" si="7"/>
        <v>4.9400000000000004</v>
      </c>
      <c r="AO26">
        <v>1</v>
      </c>
      <c r="AQ26" s="5">
        <f t="shared" si="6"/>
        <v>13</v>
      </c>
    </row>
    <row r="27" spans="1:54" x14ac:dyDescent="0.3">
      <c r="A27" s="1">
        <v>45317</v>
      </c>
      <c r="B27" t="s">
        <v>175</v>
      </c>
      <c r="C27" t="s">
        <v>66</v>
      </c>
      <c r="D27" t="s">
        <v>56</v>
      </c>
      <c r="E27">
        <v>1</v>
      </c>
      <c r="F27">
        <v>1</v>
      </c>
      <c r="G27" t="s">
        <v>60</v>
      </c>
      <c r="H27" t="s">
        <v>61</v>
      </c>
      <c r="I27">
        <v>2.0299999999999999E-2</v>
      </c>
      <c r="J27">
        <v>0.35399999999999998</v>
      </c>
      <c r="K27">
        <v>5.6</v>
      </c>
      <c r="L27" t="s">
        <v>62</v>
      </c>
      <c r="M27" t="s">
        <v>63</v>
      </c>
      <c r="N27">
        <v>1.8800000000000001E-2</v>
      </c>
      <c r="O27">
        <v>0.34</v>
      </c>
      <c r="P27">
        <v>5.09</v>
      </c>
      <c r="Q27" t="s">
        <v>67</v>
      </c>
      <c r="R27" t="s">
        <v>61</v>
      </c>
      <c r="S27">
        <v>1.49E-2</v>
      </c>
      <c r="T27">
        <v>0.2</v>
      </c>
      <c r="U27">
        <v>5.55</v>
      </c>
      <c r="W27" s="2">
        <v>1</v>
      </c>
      <c r="Y27" s="6">
        <f t="shared" si="3"/>
        <v>5.6</v>
      </c>
      <c r="AF27">
        <v>1</v>
      </c>
      <c r="AH27" s="5">
        <f t="shared" si="7"/>
        <v>5.09</v>
      </c>
      <c r="AO27">
        <v>1</v>
      </c>
      <c r="AQ27" s="5">
        <f t="shared" si="6"/>
        <v>5.55</v>
      </c>
    </row>
    <row r="28" spans="1:54" x14ac:dyDescent="0.3">
      <c r="A28" s="1">
        <v>45317</v>
      </c>
      <c r="B28" t="s">
        <v>175</v>
      </c>
      <c r="C28" t="s">
        <v>66</v>
      </c>
      <c r="D28" t="s">
        <v>56</v>
      </c>
      <c r="E28">
        <v>1</v>
      </c>
      <c r="F28">
        <v>1</v>
      </c>
      <c r="G28" t="s">
        <v>60</v>
      </c>
      <c r="H28" t="s">
        <v>61</v>
      </c>
      <c r="I28">
        <v>2.0500000000000001E-2</v>
      </c>
      <c r="J28">
        <v>0.40899999999999997</v>
      </c>
      <c r="K28">
        <v>6.87</v>
      </c>
      <c r="L28" t="s">
        <v>62</v>
      </c>
      <c r="M28" t="s">
        <v>63</v>
      </c>
      <c r="N28">
        <v>2.8199999999999999E-2</v>
      </c>
      <c r="O28">
        <v>0.28999999999999998</v>
      </c>
      <c r="P28">
        <v>3.89</v>
      </c>
      <c r="Q28" t="s">
        <v>67</v>
      </c>
      <c r="R28" t="s">
        <v>61</v>
      </c>
      <c r="S28">
        <v>1.3599999999999999E-2</v>
      </c>
      <c r="T28">
        <v>0.19500000000000001</v>
      </c>
      <c r="U28">
        <v>5.39</v>
      </c>
      <c r="W28" s="2">
        <v>1</v>
      </c>
      <c r="Y28" s="6">
        <f t="shared" si="3"/>
        <v>6.87</v>
      </c>
      <c r="Z28" s="2"/>
      <c r="AA28" s="2"/>
      <c r="AB28" s="2"/>
      <c r="AC28" s="2"/>
      <c r="AD28" s="2"/>
      <c r="AE28" s="2"/>
      <c r="AF28">
        <v>1</v>
      </c>
      <c r="AH28" s="5">
        <f t="shared" si="7"/>
        <v>3.89</v>
      </c>
      <c r="AI28" s="2"/>
      <c r="AJ28" s="2"/>
      <c r="AK28" s="2"/>
      <c r="AL28" s="2"/>
      <c r="AM28" s="2"/>
      <c r="AN28" s="2"/>
      <c r="AO28">
        <v>1</v>
      </c>
      <c r="AQ28" s="5">
        <f t="shared" si="6"/>
        <v>5.39</v>
      </c>
      <c r="AR28" s="2"/>
      <c r="AS28" s="2"/>
      <c r="AT28" s="2"/>
      <c r="AU28" s="2"/>
      <c r="AV28" s="2"/>
      <c r="AW28" s="2"/>
    </row>
    <row r="29" spans="1:54" x14ac:dyDescent="0.3">
      <c r="A29" s="1">
        <v>45317</v>
      </c>
      <c r="B29" t="s">
        <v>175</v>
      </c>
      <c r="C29" t="s">
        <v>66</v>
      </c>
      <c r="D29" t="s">
        <v>56</v>
      </c>
      <c r="E29">
        <v>1</v>
      </c>
      <c r="F29">
        <v>1</v>
      </c>
      <c r="G29" t="s">
        <v>60</v>
      </c>
      <c r="H29" t="s">
        <v>61</v>
      </c>
      <c r="I29">
        <v>1.8800000000000001E-2</v>
      </c>
      <c r="J29">
        <v>0.42</v>
      </c>
      <c r="K29">
        <v>7.12</v>
      </c>
      <c r="L29" t="s">
        <v>62</v>
      </c>
      <c r="M29" t="s">
        <v>63</v>
      </c>
      <c r="N29">
        <v>0.02</v>
      </c>
      <c r="O29">
        <v>0.33200000000000002</v>
      </c>
      <c r="P29">
        <v>4.9000000000000004</v>
      </c>
      <c r="Q29" t="s">
        <v>67</v>
      </c>
      <c r="R29" t="s">
        <v>61</v>
      </c>
      <c r="S29">
        <v>1.4E-2</v>
      </c>
      <c r="T29">
        <v>0.22500000000000001</v>
      </c>
      <c r="U29">
        <v>6.28</v>
      </c>
      <c r="W29" s="2">
        <v>1</v>
      </c>
      <c r="Y29" s="6">
        <f t="shared" si="3"/>
        <v>7.12</v>
      </c>
      <c r="Z29" s="2"/>
      <c r="AA29" s="2"/>
      <c r="AB29" s="2"/>
      <c r="AC29" s="2"/>
      <c r="AD29" s="2"/>
      <c r="AE29" s="2"/>
      <c r="AF29">
        <v>1</v>
      </c>
      <c r="AH29" s="5">
        <f t="shared" si="7"/>
        <v>4.9000000000000004</v>
      </c>
      <c r="AI29" s="2"/>
      <c r="AJ29" s="2"/>
      <c r="AK29" s="2"/>
      <c r="AL29" s="2"/>
      <c r="AM29" s="2"/>
      <c r="AN29" s="2"/>
      <c r="AO29">
        <v>1</v>
      </c>
      <c r="AQ29" s="5">
        <f t="shared" si="6"/>
        <v>6.28</v>
      </c>
      <c r="AR29" s="2"/>
      <c r="AS29" s="2"/>
      <c r="AT29" s="2"/>
      <c r="AU29" s="2"/>
      <c r="AV29" s="2"/>
      <c r="AW29" s="2"/>
    </row>
    <row r="30" spans="1:54" x14ac:dyDescent="0.3">
      <c r="A30" s="1">
        <v>45317</v>
      </c>
      <c r="B30" t="s">
        <v>175</v>
      </c>
      <c r="C30" t="s">
        <v>66</v>
      </c>
      <c r="D30" t="s">
        <v>56</v>
      </c>
      <c r="E30">
        <v>1</v>
      </c>
      <c r="F30">
        <v>1</v>
      </c>
      <c r="G30" t="s">
        <v>60</v>
      </c>
      <c r="H30" t="s">
        <v>61</v>
      </c>
      <c r="I30">
        <v>1.9599999999999999E-2</v>
      </c>
      <c r="J30">
        <v>0.38600000000000001</v>
      </c>
      <c r="K30">
        <v>6.35</v>
      </c>
      <c r="L30" t="s">
        <v>62</v>
      </c>
      <c r="M30" t="s">
        <v>63</v>
      </c>
      <c r="N30">
        <v>1.8700000000000001E-2</v>
      </c>
      <c r="O30">
        <v>0.36399999999999999</v>
      </c>
      <c r="P30">
        <v>5.66</v>
      </c>
      <c r="Q30" t="s">
        <v>67</v>
      </c>
      <c r="R30" t="s">
        <v>61</v>
      </c>
      <c r="S30">
        <v>1.37E-2</v>
      </c>
      <c r="T30">
        <v>0.18099999999999999</v>
      </c>
      <c r="U30">
        <v>4.97</v>
      </c>
      <c r="V30" s="2"/>
      <c r="W30" s="2">
        <v>1</v>
      </c>
      <c r="Y30" s="6">
        <f t="shared" si="3"/>
        <v>6.35</v>
      </c>
      <c r="Z30" s="2"/>
      <c r="AA30" s="2"/>
      <c r="AB30" s="2"/>
      <c r="AC30" s="2"/>
      <c r="AD30" s="2"/>
      <c r="AE30" s="2"/>
      <c r="AF30">
        <v>1</v>
      </c>
      <c r="AH30" s="5">
        <f t="shared" si="7"/>
        <v>5.66</v>
      </c>
      <c r="AI30" s="2"/>
      <c r="AJ30" s="2"/>
      <c r="AK30" s="2"/>
      <c r="AL30" s="2"/>
      <c r="AM30" s="2"/>
      <c r="AN30" s="2"/>
      <c r="AO30">
        <v>1</v>
      </c>
      <c r="AQ30" s="5">
        <f t="shared" si="6"/>
        <v>4.97</v>
      </c>
      <c r="AR30" s="2"/>
      <c r="AS30" s="2"/>
      <c r="AT30" s="2"/>
      <c r="AU30" s="2"/>
      <c r="AV30" s="2"/>
      <c r="AW30" s="2"/>
    </row>
    <row r="31" spans="1:54" x14ac:dyDescent="0.3">
      <c r="A31" s="1">
        <v>45317</v>
      </c>
      <c r="B31" t="s">
        <v>175</v>
      </c>
      <c r="C31" t="s">
        <v>66</v>
      </c>
      <c r="D31" t="s">
        <v>56</v>
      </c>
      <c r="E31">
        <v>1</v>
      </c>
      <c r="F31">
        <v>1</v>
      </c>
      <c r="G31" t="s">
        <v>60</v>
      </c>
      <c r="H31" t="s">
        <v>61</v>
      </c>
      <c r="I31">
        <v>1.9400000000000001E-2</v>
      </c>
      <c r="J31">
        <v>0.42899999999999999</v>
      </c>
      <c r="K31">
        <v>7.35</v>
      </c>
      <c r="L31" t="s">
        <v>62</v>
      </c>
      <c r="M31" t="s">
        <v>63</v>
      </c>
      <c r="N31">
        <v>2.12E-2</v>
      </c>
      <c r="O31">
        <v>0.36499999999999999</v>
      </c>
      <c r="P31">
        <v>5.69</v>
      </c>
      <c r="Q31" t="s">
        <v>67</v>
      </c>
      <c r="R31" t="s">
        <v>61</v>
      </c>
      <c r="S31">
        <v>1.4200000000000001E-2</v>
      </c>
      <c r="T31">
        <v>0.19700000000000001</v>
      </c>
      <c r="U31">
        <v>5.45</v>
      </c>
      <c r="W31" s="2">
        <v>1</v>
      </c>
      <c r="Y31" s="6">
        <f t="shared" si="3"/>
        <v>7.35</v>
      </c>
      <c r="AF31">
        <v>1</v>
      </c>
      <c r="AH31" s="5">
        <f t="shared" si="7"/>
        <v>5.69</v>
      </c>
      <c r="AO31">
        <v>1</v>
      </c>
      <c r="AQ31" s="5">
        <f t="shared" si="6"/>
        <v>5.45</v>
      </c>
    </row>
    <row r="32" spans="1:54" x14ac:dyDescent="0.3">
      <c r="A32" s="1">
        <v>45317</v>
      </c>
      <c r="B32" t="s">
        <v>175</v>
      </c>
      <c r="C32" t="s">
        <v>66</v>
      </c>
      <c r="D32" t="s">
        <v>56</v>
      </c>
      <c r="E32">
        <v>1</v>
      </c>
      <c r="F32">
        <v>1</v>
      </c>
      <c r="G32" t="s">
        <v>60</v>
      </c>
      <c r="H32" t="s">
        <v>61</v>
      </c>
      <c r="I32">
        <v>1.9699999999999999E-2</v>
      </c>
      <c r="J32">
        <v>0.41499999999999998</v>
      </c>
      <c r="K32">
        <v>7.02</v>
      </c>
      <c r="L32" t="s">
        <v>62</v>
      </c>
      <c r="M32" t="s">
        <v>63</v>
      </c>
      <c r="N32">
        <v>1.9199999999999998E-2</v>
      </c>
      <c r="O32">
        <v>0.32200000000000001</v>
      </c>
      <c r="P32">
        <v>4.6500000000000004</v>
      </c>
      <c r="Q32" t="s">
        <v>67</v>
      </c>
      <c r="R32" t="s">
        <v>61</v>
      </c>
      <c r="S32">
        <v>1.5299999999999999E-2</v>
      </c>
      <c r="T32">
        <v>0.23300000000000001</v>
      </c>
      <c r="U32">
        <v>6.53</v>
      </c>
      <c r="V32" s="2"/>
      <c r="W32" s="2">
        <v>1</v>
      </c>
      <c r="Y32" s="6">
        <f t="shared" si="3"/>
        <v>7.02</v>
      </c>
      <c r="AF32">
        <v>1</v>
      </c>
      <c r="AH32" s="5">
        <f t="shared" si="7"/>
        <v>4.6500000000000004</v>
      </c>
      <c r="AO32">
        <v>1</v>
      </c>
      <c r="AQ32" s="5">
        <f t="shared" si="6"/>
        <v>6.53</v>
      </c>
    </row>
    <row r="33" spans="1:49" x14ac:dyDescent="0.3">
      <c r="A33" s="1">
        <v>45317</v>
      </c>
      <c r="B33" t="s">
        <v>175</v>
      </c>
      <c r="C33" t="s">
        <v>68</v>
      </c>
      <c r="D33" t="s">
        <v>57</v>
      </c>
      <c r="E33">
        <v>1</v>
      </c>
      <c r="F33">
        <v>1</v>
      </c>
      <c r="G33" t="s">
        <v>60</v>
      </c>
      <c r="H33" t="s">
        <v>61</v>
      </c>
      <c r="I33">
        <v>2.41</v>
      </c>
      <c r="J33">
        <v>46.1</v>
      </c>
      <c r="K33">
        <v>1020</v>
      </c>
      <c r="L33" t="s">
        <v>62</v>
      </c>
      <c r="M33" t="s">
        <v>63</v>
      </c>
      <c r="N33">
        <v>2.69</v>
      </c>
      <c r="O33">
        <v>39.799999999999997</v>
      </c>
      <c r="P33">
        <v>997</v>
      </c>
      <c r="Q33" t="s">
        <v>67</v>
      </c>
      <c r="R33" t="s">
        <v>61</v>
      </c>
      <c r="S33">
        <v>2.41</v>
      </c>
      <c r="T33">
        <v>31.8</v>
      </c>
      <c r="U33">
        <v>979</v>
      </c>
      <c r="W33" s="2"/>
      <c r="Y33" s="6"/>
      <c r="AH33" s="5"/>
      <c r="AQ33" s="5"/>
    </row>
    <row r="34" spans="1:49" x14ac:dyDescent="0.3">
      <c r="A34" s="1">
        <v>45317</v>
      </c>
      <c r="B34" t="s">
        <v>175</v>
      </c>
      <c r="C34" t="s">
        <v>69</v>
      </c>
      <c r="D34" t="s">
        <v>82</v>
      </c>
      <c r="E34">
        <v>1</v>
      </c>
      <c r="F34">
        <v>1</v>
      </c>
      <c r="G34" t="s">
        <v>60</v>
      </c>
      <c r="H34" t="s">
        <v>61</v>
      </c>
      <c r="I34">
        <v>2.8000000000000001E-2</v>
      </c>
      <c r="J34">
        <v>0.56399999999999995</v>
      </c>
      <c r="K34">
        <v>10.5</v>
      </c>
      <c r="L34" t="s">
        <v>62</v>
      </c>
      <c r="M34" t="s">
        <v>63</v>
      </c>
      <c r="N34">
        <v>1.01E-2</v>
      </c>
      <c r="O34">
        <v>0.20100000000000001</v>
      </c>
      <c r="P34">
        <v>1.73</v>
      </c>
      <c r="Q34" t="s">
        <v>67</v>
      </c>
      <c r="R34" t="s">
        <v>61</v>
      </c>
      <c r="S34">
        <v>2.39</v>
      </c>
      <c r="T34">
        <v>31.5</v>
      </c>
      <c r="U34">
        <v>970</v>
      </c>
      <c r="W34" s="2"/>
      <c r="Y34" s="6"/>
      <c r="AH34" s="5"/>
      <c r="AQ34" s="5"/>
    </row>
    <row r="35" spans="1:49" x14ac:dyDescent="0.3">
      <c r="A35" s="1"/>
      <c r="W35" s="2"/>
      <c r="Y35" s="6"/>
      <c r="AH35" s="5"/>
      <c r="AQ35" s="5"/>
    </row>
    <row r="36" spans="1:49" x14ac:dyDescent="0.3">
      <c r="A36" s="1">
        <v>45317</v>
      </c>
      <c r="B36" t="s">
        <v>176</v>
      </c>
      <c r="C36" t="s">
        <v>64</v>
      </c>
      <c r="D36" t="s">
        <v>11</v>
      </c>
      <c r="E36">
        <v>1</v>
      </c>
      <c r="F36">
        <v>1</v>
      </c>
      <c r="G36" t="s">
        <v>60</v>
      </c>
      <c r="H36" t="s">
        <v>61</v>
      </c>
      <c r="I36">
        <v>0.23300000000000001</v>
      </c>
      <c r="J36">
        <v>4.45</v>
      </c>
      <c r="K36">
        <v>99.6</v>
      </c>
      <c r="L36" t="s">
        <v>62</v>
      </c>
      <c r="M36" t="s">
        <v>63</v>
      </c>
      <c r="N36">
        <v>0.28100000000000003</v>
      </c>
      <c r="O36">
        <v>4.18</v>
      </c>
      <c r="P36">
        <v>98.4</v>
      </c>
      <c r="Q36" t="s">
        <v>67</v>
      </c>
      <c r="R36" t="s">
        <v>61</v>
      </c>
      <c r="S36">
        <v>0.24299999999999999</v>
      </c>
      <c r="T36">
        <v>3.23</v>
      </c>
      <c r="U36">
        <v>96</v>
      </c>
      <c r="W36" s="2">
        <v>1</v>
      </c>
      <c r="Y36" s="6">
        <f t="shared" ref="Y36:Y37" si="8">K36</f>
        <v>99.6</v>
      </c>
      <c r="Z36">
        <f>100*(Y36-100)/100</f>
        <v>-0.40000000000000568</v>
      </c>
      <c r="AA36" t="str">
        <f>IF((ABS(Z36))&lt;=20,"PASS","FAIL")</f>
        <v>PASS</v>
      </c>
      <c r="AF36">
        <v>1</v>
      </c>
      <c r="AH36" s="5">
        <f t="shared" ref="AH36:AH37" si="9">P36</f>
        <v>98.4</v>
      </c>
      <c r="AI36">
        <f>100*(AH36-100)/100</f>
        <v>-1.5999999999999943</v>
      </c>
      <c r="AJ36" t="str">
        <f>IF((ABS(AI36))&lt;=20,"PASS","FAIL")</f>
        <v>PASS</v>
      </c>
      <c r="AO36">
        <v>1</v>
      </c>
      <c r="AQ36" s="5">
        <f t="shared" ref="AQ36:AQ37" si="10">U36</f>
        <v>96</v>
      </c>
      <c r="AR36">
        <f>100*(AQ36-100)/100</f>
        <v>-4</v>
      </c>
      <c r="AS36" t="str">
        <f>IF((ABS(AR36))&lt;=20,"PASS","FAIL")</f>
        <v>PASS</v>
      </c>
    </row>
    <row r="37" spans="1:49" x14ac:dyDescent="0.3">
      <c r="A37" s="1">
        <v>45317</v>
      </c>
      <c r="B37" t="s">
        <v>176</v>
      </c>
      <c r="C37" t="s">
        <v>64</v>
      </c>
      <c r="D37" t="s">
        <v>11</v>
      </c>
      <c r="E37">
        <v>1</v>
      </c>
      <c r="F37">
        <v>1</v>
      </c>
      <c r="G37" t="s">
        <v>60</v>
      </c>
      <c r="H37" t="s">
        <v>61</v>
      </c>
      <c r="I37">
        <v>0.23100000000000001</v>
      </c>
      <c r="J37">
        <v>4.42</v>
      </c>
      <c r="K37">
        <v>99</v>
      </c>
      <c r="L37" t="s">
        <v>62</v>
      </c>
      <c r="M37" t="s">
        <v>63</v>
      </c>
      <c r="N37">
        <v>0.27700000000000002</v>
      </c>
      <c r="O37">
        <v>4.09</v>
      </c>
      <c r="P37">
        <v>96.2</v>
      </c>
      <c r="Q37" t="s">
        <v>67</v>
      </c>
      <c r="R37" t="s">
        <v>61</v>
      </c>
      <c r="S37">
        <v>0.23</v>
      </c>
      <c r="T37">
        <v>3.05</v>
      </c>
      <c r="U37">
        <v>90.5</v>
      </c>
      <c r="V37" s="2"/>
      <c r="W37" s="2">
        <v>1</v>
      </c>
      <c r="Y37" s="6">
        <f t="shared" si="8"/>
        <v>99</v>
      </c>
      <c r="Z37">
        <f t="shared" ref="Z37:Z38" si="11">100*(Y37-100)/100</f>
        <v>-1</v>
      </c>
      <c r="AA37" t="str">
        <f t="shared" ref="AA37:AA42" si="12">IF((ABS(Z37))&lt;=20,"PASS","FAIL")</f>
        <v>PASS</v>
      </c>
      <c r="AF37">
        <v>1</v>
      </c>
      <c r="AH37" s="5">
        <f t="shared" si="9"/>
        <v>96.2</v>
      </c>
      <c r="AI37">
        <f t="shared" ref="AI37:AI38" si="13">100*(AH37-100)/100</f>
        <v>-3.7999999999999972</v>
      </c>
      <c r="AJ37" t="str">
        <f t="shared" ref="AJ37:AJ42" si="14">IF((ABS(AI37))&lt;=20,"PASS","FAIL")</f>
        <v>PASS</v>
      </c>
      <c r="AO37">
        <v>1</v>
      </c>
      <c r="AQ37" s="5">
        <f t="shared" si="10"/>
        <v>90.5</v>
      </c>
      <c r="AR37">
        <f t="shared" ref="AR37:AR38" si="15">100*(AQ37-100)/100</f>
        <v>-9.5</v>
      </c>
      <c r="AS37" t="str">
        <f t="shared" ref="AS37:AS42" si="16">IF((ABS(AR37))&lt;=20,"PASS","FAIL")</f>
        <v>PASS</v>
      </c>
    </row>
    <row r="38" spans="1:49" x14ac:dyDescent="0.3">
      <c r="A38" s="1">
        <v>45317</v>
      </c>
      <c r="B38" t="s">
        <v>176</v>
      </c>
      <c r="C38" t="s">
        <v>64</v>
      </c>
      <c r="D38" t="s">
        <v>11</v>
      </c>
      <c r="E38">
        <v>1</v>
      </c>
      <c r="F38">
        <v>1</v>
      </c>
      <c r="G38" t="s">
        <v>60</v>
      </c>
      <c r="H38" t="s">
        <v>61</v>
      </c>
      <c r="I38">
        <v>0.224</v>
      </c>
      <c r="J38">
        <v>4.47</v>
      </c>
      <c r="K38">
        <v>100</v>
      </c>
      <c r="L38" t="s">
        <v>62</v>
      </c>
      <c r="M38" t="s">
        <v>63</v>
      </c>
      <c r="N38">
        <v>0.27500000000000002</v>
      </c>
      <c r="O38">
        <v>4.0599999999999996</v>
      </c>
      <c r="P38">
        <v>95.5</v>
      </c>
      <c r="Q38" t="s">
        <v>67</v>
      </c>
      <c r="R38" t="s">
        <v>61</v>
      </c>
      <c r="S38">
        <v>0.23100000000000001</v>
      </c>
      <c r="T38">
        <v>3.13</v>
      </c>
      <c r="U38">
        <v>93.1</v>
      </c>
      <c r="V38" s="2"/>
      <c r="W38" s="2">
        <v>1</v>
      </c>
      <c r="Y38" s="6">
        <f t="shared" ref="Y38" si="17">K38</f>
        <v>100</v>
      </c>
      <c r="Z38">
        <f t="shared" si="11"/>
        <v>0</v>
      </c>
      <c r="AA38" t="str">
        <f t="shared" si="12"/>
        <v>PASS</v>
      </c>
      <c r="AF38">
        <v>1</v>
      </c>
      <c r="AH38" s="5">
        <f t="shared" ref="AH38" si="18">P38</f>
        <v>95.5</v>
      </c>
      <c r="AI38">
        <f t="shared" si="13"/>
        <v>-4.5</v>
      </c>
      <c r="AJ38" t="str">
        <f t="shared" si="14"/>
        <v>PASS</v>
      </c>
      <c r="AO38">
        <v>1</v>
      </c>
      <c r="AQ38" s="5">
        <f t="shared" ref="AQ38" si="19">U38</f>
        <v>93.1</v>
      </c>
      <c r="AR38">
        <f t="shared" si="15"/>
        <v>-6.9000000000000057</v>
      </c>
      <c r="AS38" t="str">
        <f t="shared" si="16"/>
        <v>PASS</v>
      </c>
    </row>
    <row r="39" spans="1:49" x14ac:dyDescent="0.3">
      <c r="A39" s="1">
        <v>45317</v>
      </c>
      <c r="B39" t="s">
        <v>176</v>
      </c>
      <c r="C39" t="s">
        <v>65</v>
      </c>
      <c r="D39" t="s">
        <v>12</v>
      </c>
      <c r="E39">
        <v>1</v>
      </c>
      <c r="F39">
        <v>1</v>
      </c>
      <c r="G39" t="s">
        <v>60</v>
      </c>
      <c r="H39" t="s">
        <v>61</v>
      </c>
      <c r="I39">
        <v>6.3100000000000003E-2</v>
      </c>
      <c r="J39">
        <v>1.23</v>
      </c>
      <c r="K39">
        <v>25.7</v>
      </c>
      <c r="L39" t="s">
        <v>62</v>
      </c>
      <c r="M39" t="s">
        <v>63</v>
      </c>
      <c r="N39">
        <v>7.2499999999999995E-2</v>
      </c>
      <c r="O39">
        <v>1.1100000000000001</v>
      </c>
      <c r="P39">
        <v>23.6</v>
      </c>
      <c r="Q39" t="s">
        <v>67</v>
      </c>
      <c r="R39" t="s">
        <v>61</v>
      </c>
      <c r="S39">
        <v>6.3600000000000004E-2</v>
      </c>
      <c r="T39">
        <v>0.879</v>
      </c>
      <c r="U39">
        <v>25.7</v>
      </c>
      <c r="V39" s="2"/>
      <c r="W39" s="2">
        <v>1</v>
      </c>
      <c r="Y39" s="6">
        <f t="shared" si="3"/>
        <v>25.7</v>
      </c>
      <c r="Z39">
        <f>100*(Y39-25)/25</f>
        <v>2.7999999999999972</v>
      </c>
      <c r="AA39" t="str">
        <f t="shared" si="12"/>
        <v>PASS</v>
      </c>
      <c r="AF39">
        <v>1</v>
      </c>
      <c r="AH39" s="5">
        <f t="shared" si="7"/>
        <v>23.6</v>
      </c>
      <c r="AI39">
        <f>100*(AH39-25)/25</f>
        <v>-5.5999999999999943</v>
      </c>
      <c r="AJ39" t="str">
        <f t="shared" si="14"/>
        <v>PASS</v>
      </c>
      <c r="AO39">
        <v>1</v>
      </c>
      <c r="AQ39" s="5">
        <f t="shared" si="6"/>
        <v>25.7</v>
      </c>
      <c r="AR39">
        <f>100*(AQ39-25)/25</f>
        <v>2.7999999999999972</v>
      </c>
      <c r="AS39" t="str">
        <f t="shared" si="16"/>
        <v>PASS</v>
      </c>
    </row>
    <row r="40" spans="1:49" x14ac:dyDescent="0.3">
      <c r="A40" s="1">
        <v>45317</v>
      </c>
      <c r="B40" t="s">
        <v>176</v>
      </c>
      <c r="C40" t="s">
        <v>65</v>
      </c>
      <c r="D40" t="s">
        <v>12</v>
      </c>
      <c r="E40">
        <v>1</v>
      </c>
      <c r="F40">
        <v>1</v>
      </c>
      <c r="G40" t="s">
        <v>60</v>
      </c>
      <c r="H40" t="s">
        <v>61</v>
      </c>
      <c r="I40">
        <v>6.13E-2</v>
      </c>
      <c r="J40">
        <v>1.21</v>
      </c>
      <c r="K40">
        <v>25.2</v>
      </c>
      <c r="L40" t="s">
        <v>62</v>
      </c>
      <c r="M40" t="s">
        <v>63</v>
      </c>
      <c r="N40">
        <v>7.2900000000000006E-2</v>
      </c>
      <c r="O40">
        <v>1.1000000000000001</v>
      </c>
      <c r="P40">
        <v>23.6</v>
      </c>
      <c r="Q40" t="s">
        <v>67</v>
      </c>
      <c r="R40" t="s">
        <v>61</v>
      </c>
      <c r="S40">
        <v>5.8900000000000001E-2</v>
      </c>
      <c r="T40">
        <v>0.79400000000000004</v>
      </c>
      <c r="U40">
        <v>23.2</v>
      </c>
      <c r="W40" s="2">
        <v>1</v>
      </c>
      <c r="Y40" s="6">
        <f t="shared" ref="Y40:Y42" si="20">K40</f>
        <v>25.2</v>
      </c>
      <c r="Z40">
        <f>100*(Y40-25)/25</f>
        <v>0.79999999999999716</v>
      </c>
      <c r="AA40" t="str">
        <f t="shared" si="12"/>
        <v>PASS</v>
      </c>
      <c r="AF40">
        <v>1</v>
      </c>
      <c r="AH40" s="5">
        <f t="shared" si="7"/>
        <v>23.6</v>
      </c>
      <c r="AI40">
        <f>100*(AH40-25)/25</f>
        <v>-5.5999999999999943</v>
      </c>
      <c r="AJ40" t="str">
        <f t="shared" si="14"/>
        <v>PASS</v>
      </c>
      <c r="AO40">
        <v>1</v>
      </c>
      <c r="AQ40" s="5">
        <f t="shared" si="6"/>
        <v>23.2</v>
      </c>
      <c r="AR40">
        <f>100*(AQ40-25)/25</f>
        <v>-7.200000000000002</v>
      </c>
      <c r="AS40" t="str">
        <f t="shared" si="16"/>
        <v>PASS</v>
      </c>
    </row>
    <row r="41" spans="1:49" x14ac:dyDescent="0.3">
      <c r="A41" s="1">
        <v>45317</v>
      </c>
      <c r="B41" t="s">
        <v>176</v>
      </c>
      <c r="C41" t="s">
        <v>65</v>
      </c>
      <c r="D41" t="s">
        <v>12</v>
      </c>
      <c r="E41">
        <v>1</v>
      </c>
      <c r="F41">
        <v>1</v>
      </c>
      <c r="G41" t="s">
        <v>60</v>
      </c>
      <c r="H41" t="s">
        <v>61</v>
      </c>
      <c r="I41">
        <v>6.2300000000000001E-2</v>
      </c>
      <c r="J41">
        <v>1.17</v>
      </c>
      <c r="K41">
        <v>24.5</v>
      </c>
      <c r="L41" t="s">
        <v>62</v>
      </c>
      <c r="M41" t="s">
        <v>63</v>
      </c>
      <c r="N41">
        <v>7.1999999999999995E-2</v>
      </c>
      <c r="O41">
        <v>1.0900000000000001</v>
      </c>
      <c r="P41">
        <v>23.4</v>
      </c>
      <c r="Q41" t="s">
        <v>67</v>
      </c>
      <c r="R41" t="s">
        <v>61</v>
      </c>
      <c r="S41">
        <v>5.7799999999999997E-2</v>
      </c>
      <c r="T41">
        <v>0.77100000000000002</v>
      </c>
      <c r="U41">
        <v>22.6</v>
      </c>
      <c r="W41" s="2">
        <v>1</v>
      </c>
      <c r="Y41" s="6">
        <f t="shared" si="20"/>
        <v>24.5</v>
      </c>
      <c r="Z41">
        <f>100*(Y41-25)/25</f>
        <v>-2</v>
      </c>
      <c r="AA41" t="str">
        <f t="shared" si="12"/>
        <v>PASS</v>
      </c>
      <c r="AF41">
        <v>1</v>
      </c>
      <c r="AH41" s="5">
        <f t="shared" si="7"/>
        <v>23.4</v>
      </c>
      <c r="AI41">
        <f>100*(AH41-25)/25</f>
        <v>-6.4000000000000057</v>
      </c>
      <c r="AJ41" t="str">
        <f t="shared" si="14"/>
        <v>PASS</v>
      </c>
      <c r="AO41">
        <v>1</v>
      </c>
      <c r="AQ41" s="5">
        <f t="shared" si="6"/>
        <v>22.6</v>
      </c>
      <c r="AR41">
        <f>100*(AQ41-25)/25</f>
        <v>-9.5999999999999943</v>
      </c>
      <c r="AS41" t="str">
        <f t="shared" si="16"/>
        <v>PASS</v>
      </c>
    </row>
    <row r="42" spans="1:49" x14ac:dyDescent="0.3">
      <c r="A42" s="1">
        <v>45317</v>
      </c>
      <c r="B42" t="s">
        <v>176</v>
      </c>
      <c r="C42" t="s">
        <v>66</v>
      </c>
      <c r="D42" t="s">
        <v>56</v>
      </c>
      <c r="E42">
        <v>1</v>
      </c>
      <c r="F42">
        <v>1</v>
      </c>
      <c r="G42" t="s">
        <v>60</v>
      </c>
      <c r="H42" t="s">
        <v>61</v>
      </c>
      <c r="I42">
        <v>2.0500000000000001E-2</v>
      </c>
      <c r="J42">
        <v>0.38500000000000001</v>
      </c>
      <c r="K42">
        <v>6.32</v>
      </c>
      <c r="L42" t="s">
        <v>62</v>
      </c>
      <c r="M42" t="s">
        <v>63</v>
      </c>
      <c r="N42">
        <v>-3.39E-2</v>
      </c>
      <c r="O42">
        <v>-0.28399999999999997</v>
      </c>
      <c r="P42">
        <v>-10</v>
      </c>
      <c r="Q42" t="s">
        <v>67</v>
      </c>
      <c r="R42" t="s">
        <v>61</v>
      </c>
      <c r="S42">
        <v>1.47E-2</v>
      </c>
      <c r="T42">
        <v>0.25700000000000001</v>
      </c>
      <c r="U42">
        <v>7.25</v>
      </c>
      <c r="V42" s="2"/>
      <c r="W42" s="2">
        <v>1</v>
      </c>
      <c r="Y42" s="6">
        <f t="shared" si="20"/>
        <v>6.32</v>
      </c>
      <c r="Z42">
        <f>100*(Y42-5)/5</f>
        <v>26.400000000000006</v>
      </c>
      <c r="AA42" t="str">
        <f t="shared" si="12"/>
        <v>FAIL</v>
      </c>
      <c r="AF42">
        <v>1</v>
      </c>
      <c r="AH42" s="5">
        <f t="shared" si="7"/>
        <v>-10</v>
      </c>
      <c r="AI42">
        <f>100*(AH42-5)/5</f>
        <v>-300</v>
      </c>
      <c r="AJ42" t="str">
        <f t="shared" si="14"/>
        <v>FAIL</v>
      </c>
      <c r="AO42">
        <v>1</v>
      </c>
      <c r="AQ42" s="5">
        <f t="shared" si="6"/>
        <v>7.25</v>
      </c>
      <c r="AR42">
        <f>100*(AQ42-5)/5</f>
        <v>45</v>
      </c>
      <c r="AS42" t="str">
        <f t="shared" si="16"/>
        <v>FAIL</v>
      </c>
    </row>
    <row r="43" spans="1:49" x14ac:dyDescent="0.3">
      <c r="A43" s="1">
        <v>45317</v>
      </c>
      <c r="B43" t="s">
        <v>176</v>
      </c>
      <c r="C43" t="s">
        <v>68</v>
      </c>
      <c r="D43" t="s">
        <v>57</v>
      </c>
      <c r="E43">
        <v>1</v>
      </c>
      <c r="F43">
        <v>1</v>
      </c>
      <c r="G43" t="s">
        <v>60</v>
      </c>
      <c r="H43" t="s">
        <v>61</v>
      </c>
      <c r="I43">
        <v>2.41</v>
      </c>
      <c r="J43">
        <v>46</v>
      </c>
      <c r="K43">
        <v>1020</v>
      </c>
      <c r="L43" t="s">
        <v>62</v>
      </c>
      <c r="M43" t="s">
        <v>63</v>
      </c>
      <c r="N43">
        <v>2.66</v>
      </c>
      <c r="O43">
        <v>39.4</v>
      </c>
      <c r="P43">
        <v>986</v>
      </c>
      <c r="Q43" t="s">
        <v>67</v>
      </c>
      <c r="R43" t="s">
        <v>61</v>
      </c>
      <c r="S43">
        <v>2.23</v>
      </c>
      <c r="T43">
        <v>29.7</v>
      </c>
      <c r="U43">
        <v>912</v>
      </c>
      <c r="W43" s="2">
        <v>1</v>
      </c>
      <c r="Y43" s="6">
        <f t="shared" si="3"/>
        <v>1020</v>
      </c>
      <c r="Z43" s="2"/>
      <c r="AA43" s="2"/>
      <c r="AB43" s="2"/>
      <c r="AC43" s="2"/>
      <c r="AD43" s="2"/>
      <c r="AE43" s="2"/>
      <c r="AF43">
        <v>1</v>
      </c>
      <c r="AH43" s="5">
        <f t="shared" si="7"/>
        <v>986</v>
      </c>
      <c r="AI43" s="2"/>
      <c r="AJ43" s="2"/>
      <c r="AK43" s="2"/>
      <c r="AL43" s="2"/>
      <c r="AM43" s="2"/>
      <c r="AN43" s="2"/>
      <c r="AO43">
        <v>1</v>
      </c>
      <c r="AQ43" s="5">
        <f t="shared" si="6"/>
        <v>912</v>
      </c>
      <c r="AR43" s="2"/>
      <c r="AS43" s="2"/>
      <c r="AT43" s="2"/>
      <c r="AU43" s="2"/>
      <c r="AV43" s="2"/>
      <c r="AW43" s="2"/>
    </row>
    <row r="44" spans="1:49" x14ac:dyDescent="0.3">
      <c r="A44" s="1">
        <v>45317</v>
      </c>
      <c r="B44" t="s">
        <v>176</v>
      </c>
      <c r="C44" t="s">
        <v>69</v>
      </c>
      <c r="D44" t="s">
        <v>82</v>
      </c>
      <c r="E44">
        <v>1</v>
      </c>
      <c r="F44">
        <v>1</v>
      </c>
      <c r="G44" t="s">
        <v>60</v>
      </c>
      <c r="H44" t="s">
        <v>61</v>
      </c>
      <c r="I44">
        <v>3.5999999999999997E-2</v>
      </c>
      <c r="J44">
        <v>0.71499999999999997</v>
      </c>
      <c r="K44">
        <v>13.9</v>
      </c>
      <c r="L44" t="s">
        <v>62</v>
      </c>
      <c r="M44" t="s">
        <v>63</v>
      </c>
      <c r="N44">
        <v>1.06E-2</v>
      </c>
      <c r="O44">
        <v>0.20399999999999999</v>
      </c>
      <c r="P44">
        <v>1.81</v>
      </c>
      <c r="Q44" t="s">
        <v>67</v>
      </c>
      <c r="R44" t="s">
        <v>61</v>
      </c>
      <c r="S44">
        <v>2.2999999999999998</v>
      </c>
      <c r="T44">
        <v>30.7</v>
      </c>
      <c r="U44">
        <v>943</v>
      </c>
      <c r="V44" s="2">
        <f>100*T43/T44</f>
        <v>96.742671009771996</v>
      </c>
      <c r="W44" s="2">
        <v>1</v>
      </c>
      <c r="Y44" s="6">
        <f t="shared" si="3"/>
        <v>13.9</v>
      </c>
      <c r="Z44" s="2"/>
      <c r="AA44" s="2"/>
      <c r="AD44" s="2"/>
      <c r="AE44" s="2"/>
      <c r="AF44">
        <v>1</v>
      </c>
      <c r="AH44" s="5">
        <f t="shared" si="7"/>
        <v>1.81</v>
      </c>
      <c r="AI44" s="2"/>
      <c r="AJ44" s="2"/>
      <c r="AK44" s="2"/>
      <c r="AL44" s="2"/>
      <c r="AM44" s="2"/>
      <c r="AN44" s="2"/>
      <c r="AO44">
        <v>1</v>
      </c>
      <c r="AQ44" s="5">
        <f t="shared" si="6"/>
        <v>943</v>
      </c>
      <c r="AR44" s="2"/>
      <c r="AS44" s="2"/>
      <c r="AT44" s="2"/>
      <c r="AU44" s="2"/>
      <c r="AV44" s="2"/>
      <c r="AW44" s="2"/>
    </row>
    <row r="45" spans="1:49" x14ac:dyDescent="0.3">
      <c r="A45" s="1">
        <v>45317</v>
      </c>
      <c r="B45" t="s">
        <v>176</v>
      </c>
      <c r="C45" t="s">
        <v>113</v>
      </c>
      <c r="D45">
        <v>11</v>
      </c>
      <c r="E45">
        <v>1</v>
      </c>
      <c r="F45">
        <v>1</v>
      </c>
      <c r="G45" t="s">
        <v>60</v>
      </c>
      <c r="H45" t="s">
        <v>61</v>
      </c>
      <c r="I45">
        <v>2.9000000000000001E-2</v>
      </c>
      <c r="J45">
        <v>0.56699999999999995</v>
      </c>
      <c r="K45">
        <v>10.5</v>
      </c>
      <c r="L45" t="s">
        <v>62</v>
      </c>
      <c r="M45" t="s">
        <v>63</v>
      </c>
      <c r="N45">
        <v>5.9499999999999997E-2</v>
      </c>
      <c r="O45">
        <v>0.94399999999999995</v>
      </c>
      <c r="P45">
        <v>19.7</v>
      </c>
      <c r="Q45" t="s">
        <v>67</v>
      </c>
      <c r="R45" t="s">
        <v>61</v>
      </c>
      <c r="S45">
        <v>4.9299999999999997E-2</v>
      </c>
      <c r="T45">
        <v>0.66700000000000004</v>
      </c>
      <c r="U45">
        <v>19.5</v>
      </c>
      <c r="W45" s="2">
        <v>1</v>
      </c>
      <c r="Y45" s="6">
        <f t="shared" si="3"/>
        <v>10.5</v>
      </c>
      <c r="Z45" s="2"/>
      <c r="AA45" s="2"/>
      <c r="AD45" s="2"/>
      <c r="AE45" s="2"/>
      <c r="AF45">
        <v>1</v>
      </c>
      <c r="AH45" s="5">
        <f t="shared" si="7"/>
        <v>19.7</v>
      </c>
      <c r="AI45" s="2"/>
      <c r="AJ45" s="2"/>
      <c r="AK45" s="2"/>
      <c r="AL45" s="2"/>
      <c r="AM45" s="2"/>
      <c r="AN45" s="2"/>
      <c r="AO45">
        <v>1</v>
      </c>
      <c r="AQ45" s="5">
        <f t="shared" si="6"/>
        <v>19.5</v>
      </c>
      <c r="AR45" s="2"/>
      <c r="AS45" s="2"/>
      <c r="AT45" s="2"/>
      <c r="AU45" s="2"/>
      <c r="AV45" s="2"/>
      <c r="AW45" s="2"/>
    </row>
    <row r="46" spans="1:49" x14ac:dyDescent="0.3">
      <c r="A46" s="1">
        <v>45317</v>
      </c>
      <c r="B46" t="s">
        <v>176</v>
      </c>
      <c r="C46" t="s">
        <v>113</v>
      </c>
      <c r="D46">
        <v>12</v>
      </c>
      <c r="E46">
        <v>1</v>
      </c>
      <c r="F46">
        <v>1</v>
      </c>
      <c r="G46" t="s">
        <v>60</v>
      </c>
      <c r="H46" t="s">
        <v>61</v>
      </c>
      <c r="I46">
        <v>0.03</v>
      </c>
      <c r="J46">
        <v>0.65200000000000002</v>
      </c>
      <c r="K46">
        <v>12.5</v>
      </c>
      <c r="L46" t="s">
        <v>62</v>
      </c>
      <c r="M46" t="s">
        <v>63</v>
      </c>
      <c r="N46">
        <v>6.0499999999999998E-2</v>
      </c>
      <c r="O46">
        <v>0.91500000000000004</v>
      </c>
      <c r="P46">
        <v>19</v>
      </c>
      <c r="Q46" t="s">
        <v>67</v>
      </c>
      <c r="R46" t="s">
        <v>61</v>
      </c>
      <c r="S46">
        <v>4.8800000000000003E-2</v>
      </c>
      <c r="T46">
        <v>0.67400000000000004</v>
      </c>
      <c r="U46">
        <v>19.7</v>
      </c>
      <c r="W46" s="2">
        <v>1</v>
      </c>
      <c r="Y46" s="6">
        <f t="shared" si="3"/>
        <v>12.5</v>
      </c>
      <c r="AF46">
        <v>1</v>
      </c>
      <c r="AH46" s="5">
        <f t="shared" si="7"/>
        <v>19</v>
      </c>
      <c r="AL46" s="2"/>
      <c r="AO46">
        <v>1</v>
      </c>
      <c r="AQ46" s="5">
        <f t="shared" si="6"/>
        <v>19.7</v>
      </c>
      <c r="AU46" s="2"/>
    </row>
    <row r="47" spans="1:49" x14ac:dyDescent="0.3">
      <c r="A47" s="1">
        <v>45317</v>
      </c>
      <c r="B47" t="s">
        <v>176</v>
      </c>
      <c r="C47" t="s">
        <v>113</v>
      </c>
      <c r="D47">
        <v>13</v>
      </c>
      <c r="E47">
        <v>1</v>
      </c>
      <c r="F47">
        <v>1</v>
      </c>
      <c r="G47" t="s">
        <v>60</v>
      </c>
      <c r="H47" t="s">
        <v>61</v>
      </c>
      <c r="I47">
        <v>3.0499999999999999E-2</v>
      </c>
      <c r="J47">
        <v>0.61799999999999999</v>
      </c>
      <c r="K47">
        <v>11.7</v>
      </c>
      <c r="L47" t="s">
        <v>62</v>
      </c>
      <c r="M47" t="s">
        <v>63</v>
      </c>
      <c r="N47">
        <v>5.8500000000000003E-2</v>
      </c>
      <c r="O47">
        <v>0.89500000000000002</v>
      </c>
      <c r="P47">
        <v>18.5</v>
      </c>
      <c r="Q47" t="s">
        <v>67</v>
      </c>
      <c r="R47" t="s">
        <v>61</v>
      </c>
      <c r="S47">
        <v>5.04E-2</v>
      </c>
      <c r="T47">
        <v>0.70399999999999996</v>
      </c>
      <c r="U47">
        <v>20.5</v>
      </c>
      <c r="W47" s="2">
        <v>1</v>
      </c>
      <c r="Y47" s="6">
        <f t="shared" si="3"/>
        <v>11.7</v>
      </c>
      <c r="AF47">
        <v>1</v>
      </c>
      <c r="AH47" s="5">
        <f t="shared" si="7"/>
        <v>18.5</v>
      </c>
      <c r="AO47">
        <v>1</v>
      </c>
      <c r="AQ47" s="5">
        <f t="shared" si="6"/>
        <v>20.5</v>
      </c>
    </row>
    <row r="48" spans="1:49" x14ac:dyDescent="0.3">
      <c r="A48" s="1">
        <v>45317</v>
      </c>
      <c r="B48" t="s">
        <v>176</v>
      </c>
      <c r="C48" t="s">
        <v>177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6.13E-2</v>
      </c>
      <c r="J48">
        <v>1.1499999999999999</v>
      </c>
      <c r="K48">
        <v>24</v>
      </c>
      <c r="L48" t="s">
        <v>62</v>
      </c>
      <c r="M48" t="s">
        <v>63</v>
      </c>
      <c r="N48">
        <v>2.8000000000000001E-2</v>
      </c>
      <c r="O48">
        <v>0.48699999999999999</v>
      </c>
      <c r="P48">
        <v>8.64</v>
      </c>
      <c r="Q48" t="s">
        <v>67</v>
      </c>
      <c r="R48" t="s">
        <v>61</v>
      </c>
      <c r="S48">
        <v>1.0500000000000001E-2</v>
      </c>
      <c r="T48">
        <v>0.158</v>
      </c>
      <c r="U48">
        <v>4.29</v>
      </c>
      <c r="W48" s="2">
        <v>1</v>
      </c>
      <c r="Y48" s="6">
        <f t="shared" si="3"/>
        <v>24</v>
      </c>
      <c r="AF48">
        <v>1</v>
      </c>
      <c r="AH48" s="5">
        <f t="shared" si="7"/>
        <v>8.64</v>
      </c>
      <c r="AO48">
        <v>1</v>
      </c>
      <c r="AQ48" s="5">
        <f t="shared" si="6"/>
        <v>4.29</v>
      </c>
    </row>
    <row r="49" spans="1:49" x14ac:dyDescent="0.3">
      <c r="A49" s="1">
        <v>45317</v>
      </c>
      <c r="B49" t="s">
        <v>176</v>
      </c>
      <c r="C49" t="s">
        <v>178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2.3699999999999999E-2</v>
      </c>
      <c r="J49">
        <v>0.46800000000000003</v>
      </c>
      <c r="K49">
        <v>8.23</v>
      </c>
      <c r="L49" t="s">
        <v>62</v>
      </c>
      <c r="M49" t="s">
        <v>63</v>
      </c>
      <c r="N49">
        <v>2.0500000000000001E-2</v>
      </c>
      <c r="O49">
        <v>0.39100000000000001</v>
      </c>
      <c r="P49">
        <v>6.32</v>
      </c>
      <c r="Q49" t="s">
        <v>67</v>
      </c>
      <c r="R49" t="s">
        <v>61</v>
      </c>
      <c r="S49">
        <v>5.2599999999999999E-3</v>
      </c>
      <c r="T49">
        <v>8.9300000000000004E-2</v>
      </c>
      <c r="U49">
        <v>2.25</v>
      </c>
      <c r="W49" s="2">
        <v>1</v>
      </c>
      <c r="Y49" s="6">
        <f t="shared" si="3"/>
        <v>8.23</v>
      </c>
      <c r="AF49">
        <v>1</v>
      </c>
      <c r="AH49" s="5">
        <f t="shared" si="7"/>
        <v>6.32</v>
      </c>
      <c r="AO49">
        <v>1</v>
      </c>
      <c r="AQ49" s="5">
        <f t="shared" si="6"/>
        <v>2.25</v>
      </c>
    </row>
    <row r="50" spans="1:49" x14ac:dyDescent="0.3">
      <c r="A50" s="1">
        <v>45317</v>
      </c>
      <c r="B50" t="s">
        <v>176</v>
      </c>
      <c r="C50" t="s">
        <v>179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4.3499999999999996</v>
      </c>
      <c r="J50">
        <v>82.9</v>
      </c>
      <c r="K50">
        <v>1780</v>
      </c>
      <c r="L50" t="s">
        <v>62</v>
      </c>
      <c r="M50" t="s">
        <v>63</v>
      </c>
      <c r="N50">
        <v>2.7900000000000001E-2</v>
      </c>
      <c r="O50">
        <v>0.44800000000000001</v>
      </c>
      <c r="P50">
        <v>7.71</v>
      </c>
      <c r="Q50" t="s">
        <v>67</v>
      </c>
      <c r="R50" t="s">
        <v>61</v>
      </c>
      <c r="S50">
        <v>6.9699999999999996E-3</v>
      </c>
      <c r="T50">
        <v>0.106</v>
      </c>
      <c r="U50">
        <v>2.75</v>
      </c>
      <c r="W50" s="2">
        <v>1</v>
      </c>
      <c r="Y50" s="6">
        <f t="shared" si="3"/>
        <v>1780</v>
      </c>
      <c r="Z50" s="2"/>
      <c r="AA50" s="2"/>
      <c r="AD50" s="2"/>
      <c r="AE50" s="2"/>
      <c r="AF50">
        <v>1</v>
      </c>
      <c r="AH50" s="5">
        <f t="shared" si="7"/>
        <v>7.71</v>
      </c>
      <c r="AI50" s="2"/>
      <c r="AJ50" s="2"/>
      <c r="AK50" s="2"/>
      <c r="AL50" s="2"/>
      <c r="AM50" s="2"/>
      <c r="AN50" s="2"/>
      <c r="AO50">
        <v>1</v>
      </c>
      <c r="AQ50" s="5">
        <f t="shared" si="6"/>
        <v>2.75</v>
      </c>
      <c r="AR50" s="2"/>
      <c r="AS50" s="2"/>
      <c r="AT50" s="2"/>
      <c r="AU50" s="2"/>
      <c r="AV50" s="2"/>
      <c r="AW50" s="2"/>
    </row>
    <row r="51" spans="1:49" x14ac:dyDescent="0.3">
      <c r="A51" s="1">
        <v>45317</v>
      </c>
      <c r="B51" t="s">
        <v>176</v>
      </c>
      <c r="C51" t="s">
        <v>180</v>
      </c>
      <c r="D51">
        <v>4</v>
      </c>
      <c r="E51">
        <v>1</v>
      </c>
      <c r="F51">
        <v>1</v>
      </c>
      <c r="G51" t="s">
        <v>60</v>
      </c>
      <c r="H51" t="s">
        <v>61</v>
      </c>
      <c r="I51">
        <v>0.24299999999999999</v>
      </c>
      <c r="J51">
        <v>4.63</v>
      </c>
      <c r="K51">
        <v>104</v>
      </c>
      <c r="L51" t="s">
        <v>62</v>
      </c>
      <c r="M51" t="s">
        <v>63</v>
      </c>
      <c r="N51">
        <v>2.87E-2</v>
      </c>
      <c r="O51">
        <v>0.45900000000000002</v>
      </c>
      <c r="P51">
        <v>7.98</v>
      </c>
      <c r="Q51" t="s">
        <v>67</v>
      </c>
      <c r="R51" t="s">
        <v>61</v>
      </c>
      <c r="S51">
        <v>3.7999999999999999E-2</v>
      </c>
      <c r="T51">
        <v>0.52400000000000002</v>
      </c>
      <c r="U51">
        <v>15.2</v>
      </c>
      <c r="W51" s="2">
        <v>1</v>
      </c>
      <c r="Y51" s="6">
        <f t="shared" si="3"/>
        <v>104</v>
      </c>
      <c r="AB51" s="2"/>
      <c r="AC51" s="2"/>
      <c r="AF51">
        <v>1</v>
      </c>
      <c r="AH51" s="5">
        <f t="shared" si="7"/>
        <v>7.98</v>
      </c>
      <c r="AO51">
        <v>1</v>
      </c>
      <c r="AQ51" s="5">
        <f t="shared" si="6"/>
        <v>15.2</v>
      </c>
    </row>
    <row r="52" spans="1:49" x14ac:dyDescent="0.3">
      <c r="A52" s="1">
        <v>45317</v>
      </c>
      <c r="B52" t="s">
        <v>176</v>
      </c>
      <c r="C52" t="s">
        <v>181</v>
      </c>
      <c r="D52">
        <v>5</v>
      </c>
      <c r="E52">
        <v>1</v>
      </c>
      <c r="F52">
        <v>1</v>
      </c>
      <c r="G52" t="s">
        <v>60</v>
      </c>
      <c r="H52" t="s">
        <v>61</v>
      </c>
      <c r="I52">
        <v>0.40300000000000002</v>
      </c>
      <c r="J52">
        <v>7.68</v>
      </c>
      <c r="K52">
        <v>173</v>
      </c>
      <c r="L52" t="s">
        <v>62</v>
      </c>
      <c r="M52" t="s">
        <v>63</v>
      </c>
      <c r="N52">
        <v>2.1499999999999998E-2</v>
      </c>
      <c r="O52">
        <v>0.28100000000000003</v>
      </c>
      <c r="P52">
        <v>3.65</v>
      </c>
      <c r="Q52" t="s">
        <v>67</v>
      </c>
      <c r="R52" t="s">
        <v>61</v>
      </c>
      <c r="S52">
        <v>9.2499999999999995E-3</v>
      </c>
      <c r="T52">
        <v>0.13700000000000001</v>
      </c>
      <c r="U52">
        <v>3.68</v>
      </c>
      <c r="W52" s="2">
        <v>1</v>
      </c>
      <c r="Y52" s="6">
        <f t="shared" si="3"/>
        <v>173</v>
      </c>
      <c r="AF52">
        <v>1</v>
      </c>
      <c r="AH52" s="5">
        <f t="shared" si="7"/>
        <v>3.65</v>
      </c>
      <c r="AO52">
        <v>1</v>
      </c>
      <c r="AQ52" s="5">
        <f t="shared" si="6"/>
        <v>3.68</v>
      </c>
    </row>
    <row r="53" spans="1:49" x14ac:dyDescent="0.3">
      <c r="A53" s="1">
        <v>45317</v>
      </c>
      <c r="B53" t="s">
        <v>176</v>
      </c>
      <c r="C53" t="s">
        <v>182</v>
      </c>
      <c r="D53">
        <v>6</v>
      </c>
      <c r="E53">
        <v>1</v>
      </c>
      <c r="F53">
        <v>1</v>
      </c>
      <c r="G53" t="s">
        <v>60</v>
      </c>
      <c r="H53" t="s">
        <v>61</v>
      </c>
      <c r="I53">
        <v>2.7E-2</v>
      </c>
      <c r="J53">
        <v>0.497</v>
      </c>
      <c r="K53">
        <v>8.9</v>
      </c>
      <c r="L53" t="s">
        <v>62</v>
      </c>
      <c r="M53" t="s">
        <v>63</v>
      </c>
      <c r="N53">
        <v>6.0699999999999997E-2</v>
      </c>
      <c r="O53">
        <v>0.93100000000000005</v>
      </c>
      <c r="P53">
        <v>19.399999999999999</v>
      </c>
      <c r="Q53" t="s">
        <v>67</v>
      </c>
      <c r="R53" t="s">
        <v>61</v>
      </c>
      <c r="S53">
        <v>9.7900000000000001E-3</v>
      </c>
      <c r="T53">
        <v>0.158</v>
      </c>
      <c r="U53">
        <v>4.3</v>
      </c>
      <c r="W53" s="2">
        <v>1</v>
      </c>
      <c r="Y53" s="6">
        <f t="shared" si="3"/>
        <v>8.9</v>
      </c>
      <c r="AF53">
        <v>1</v>
      </c>
      <c r="AH53" s="5">
        <f t="shared" si="7"/>
        <v>19.399999999999999</v>
      </c>
      <c r="AO53">
        <v>1</v>
      </c>
      <c r="AQ53" s="5">
        <f t="shared" si="6"/>
        <v>4.3</v>
      </c>
    </row>
    <row r="54" spans="1:49" x14ac:dyDescent="0.3">
      <c r="A54" s="1">
        <v>45317</v>
      </c>
      <c r="B54" t="s">
        <v>176</v>
      </c>
      <c r="C54" t="s">
        <v>183</v>
      </c>
      <c r="D54">
        <v>7</v>
      </c>
      <c r="E54">
        <v>1</v>
      </c>
      <c r="F54">
        <v>1</v>
      </c>
      <c r="G54" t="s">
        <v>60</v>
      </c>
      <c r="H54" t="s">
        <v>61</v>
      </c>
      <c r="I54">
        <v>2.52E-2</v>
      </c>
      <c r="J54">
        <v>0.48699999999999999</v>
      </c>
      <c r="K54">
        <v>8.67</v>
      </c>
      <c r="L54" t="s">
        <v>62</v>
      </c>
      <c r="M54" t="s">
        <v>63</v>
      </c>
      <c r="N54">
        <v>0.02</v>
      </c>
      <c r="O54">
        <v>0.32500000000000001</v>
      </c>
      <c r="P54">
        <v>4.74</v>
      </c>
      <c r="Q54" t="s">
        <v>67</v>
      </c>
      <c r="R54" t="s">
        <v>61</v>
      </c>
      <c r="S54">
        <v>8.7500000000000008E-3</v>
      </c>
      <c r="T54">
        <v>0.114</v>
      </c>
      <c r="U54">
        <v>3</v>
      </c>
      <c r="W54" s="2">
        <v>1</v>
      </c>
      <c r="Y54" s="6">
        <f t="shared" si="3"/>
        <v>8.67</v>
      </c>
      <c r="AF54">
        <v>1</v>
      </c>
      <c r="AH54" s="5">
        <f t="shared" si="7"/>
        <v>4.74</v>
      </c>
      <c r="AO54">
        <v>1</v>
      </c>
      <c r="AQ54" s="5">
        <f t="shared" si="6"/>
        <v>3</v>
      </c>
    </row>
    <row r="55" spans="1:49" x14ac:dyDescent="0.3">
      <c r="A55" s="1">
        <v>45317</v>
      </c>
      <c r="B55" t="s">
        <v>176</v>
      </c>
      <c r="C55" t="s">
        <v>184</v>
      </c>
      <c r="D55">
        <v>8</v>
      </c>
      <c r="E55">
        <v>1</v>
      </c>
      <c r="F55">
        <v>1</v>
      </c>
      <c r="G55" t="s">
        <v>60</v>
      </c>
      <c r="H55" t="s">
        <v>61</v>
      </c>
      <c r="I55">
        <v>3.07</v>
      </c>
      <c r="J55">
        <v>58.4</v>
      </c>
      <c r="K55">
        <v>1280</v>
      </c>
      <c r="L55" t="s">
        <v>62</v>
      </c>
      <c r="M55" t="s">
        <v>63</v>
      </c>
      <c r="N55">
        <v>1.29E-2</v>
      </c>
      <c r="O55">
        <v>0.23599999999999999</v>
      </c>
      <c r="P55">
        <v>2.57</v>
      </c>
      <c r="Q55" t="s">
        <v>67</v>
      </c>
      <c r="R55" t="s">
        <v>61</v>
      </c>
      <c r="S55">
        <v>5.2699999999999997E-2</v>
      </c>
      <c r="T55">
        <v>0.72299999999999998</v>
      </c>
      <c r="U55">
        <v>21.1</v>
      </c>
      <c r="W55" s="2">
        <v>1</v>
      </c>
      <c r="Y55" s="6">
        <f t="shared" si="3"/>
        <v>1280</v>
      </c>
      <c r="AF55">
        <v>1</v>
      </c>
      <c r="AH55" s="5">
        <f t="shared" si="7"/>
        <v>2.57</v>
      </c>
      <c r="AO55">
        <v>1</v>
      </c>
      <c r="AQ55" s="5">
        <f t="shared" si="6"/>
        <v>21.1</v>
      </c>
    </row>
    <row r="56" spans="1:49" x14ac:dyDescent="0.3">
      <c r="A56" s="1">
        <v>45317</v>
      </c>
      <c r="B56" t="s">
        <v>176</v>
      </c>
      <c r="C56" t="s">
        <v>185</v>
      </c>
      <c r="D56">
        <v>9</v>
      </c>
      <c r="E56">
        <v>1</v>
      </c>
      <c r="F56">
        <v>1</v>
      </c>
      <c r="G56" t="s">
        <v>60</v>
      </c>
      <c r="H56" t="s">
        <v>61</v>
      </c>
      <c r="I56">
        <v>5.1999999999999998E-2</v>
      </c>
      <c r="J56">
        <v>1.01</v>
      </c>
      <c r="K56">
        <v>20.8</v>
      </c>
      <c r="L56" t="s">
        <v>62</v>
      </c>
      <c r="M56" t="s">
        <v>63</v>
      </c>
      <c r="N56">
        <v>2.23E-2</v>
      </c>
      <c r="O56">
        <v>0.36799999999999999</v>
      </c>
      <c r="P56">
        <v>5.76</v>
      </c>
      <c r="Q56" t="s">
        <v>67</v>
      </c>
      <c r="R56" t="s">
        <v>61</v>
      </c>
      <c r="S56">
        <v>1.01E-2</v>
      </c>
      <c r="T56">
        <v>0.14399999999999999</v>
      </c>
      <c r="U56">
        <v>3.87</v>
      </c>
      <c r="W56" s="2">
        <v>1</v>
      </c>
      <c r="Y56" s="6">
        <f t="shared" si="3"/>
        <v>20.8</v>
      </c>
      <c r="AF56">
        <v>1</v>
      </c>
      <c r="AH56" s="5">
        <f t="shared" si="7"/>
        <v>5.76</v>
      </c>
      <c r="AO56">
        <v>1</v>
      </c>
      <c r="AQ56" s="5">
        <f t="shared" si="6"/>
        <v>3.87</v>
      </c>
    </row>
    <row r="57" spans="1:49" x14ac:dyDescent="0.3">
      <c r="A57" s="1">
        <v>45317</v>
      </c>
      <c r="B57" t="s">
        <v>176</v>
      </c>
      <c r="C57" t="s">
        <v>186</v>
      </c>
      <c r="D57">
        <v>10</v>
      </c>
      <c r="E57">
        <v>1</v>
      </c>
      <c r="F57">
        <v>1</v>
      </c>
      <c r="G57" t="s">
        <v>60</v>
      </c>
      <c r="H57" t="s">
        <v>61</v>
      </c>
      <c r="I57">
        <v>2.1700000000000001E-2</v>
      </c>
      <c r="J57">
        <v>0.41399999999999998</v>
      </c>
      <c r="K57">
        <v>7</v>
      </c>
      <c r="L57" t="s">
        <v>62</v>
      </c>
      <c r="M57" t="s">
        <v>63</v>
      </c>
      <c r="N57">
        <v>2.2700000000000001E-2</v>
      </c>
      <c r="O57">
        <v>0.35799999999999998</v>
      </c>
      <c r="P57">
        <v>5.52</v>
      </c>
      <c r="Q57" t="s">
        <v>67</v>
      </c>
      <c r="R57" t="s">
        <v>61</v>
      </c>
      <c r="S57">
        <v>7.3699999999999998E-3</v>
      </c>
      <c r="T57">
        <v>0.108</v>
      </c>
      <c r="U57">
        <v>2.81</v>
      </c>
      <c r="W57" s="2">
        <v>1</v>
      </c>
      <c r="Y57" s="6">
        <f t="shared" si="3"/>
        <v>7</v>
      </c>
      <c r="AF57">
        <v>1</v>
      </c>
      <c r="AH57" s="5">
        <f t="shared" si="7"/>
        <v>5.52</v>
      </c>
      <c r="AO57">
        <v>1</v>
      </c>
      <c r="AQ57" s="5">
        <f t="shared" si="6"/>
        <v>2.81</v>
      </c>
    </row>
    <row r="58" spans="1:49" x14ac:dyDescent="0.3">
      <c r="A58" s="1">
        <v>45317</v>
      </c>
      <c r="B58" t="s">
        <v>176</v>
      </c>
      <c r="C58" t="s">
        <v>187</v>
      </c>
      <c r="D58">
        <v>14</v>
      </c>
      <c r="E58">
        <v>1</v>
      </c>
      <c r="F58">
        <v>1</v>
      </c>
      <c r="G58" t="s">
        <v>60</v>
      </c>
      <c r="H58" t="s">
        <v>61</v>
      </c>
      <c r="I58">
        <v>0.4</v>
      </c>
      <c r="J58">
        <v>7.65</v>
      </c>
      <c r="K58">
        <v>173</v>
      </c>
      <c r="L58" t="s">
        <v>62</v>
      </c>
      <c r="M58" t="s">
        <v>63</v>
      </c>
      <c r="N58">
        <v>2.1299999999999999E-2</v>
      </c>
      <c r="O58">
        <v>0.318</v>
      </c>
      <c r="P58">
        <v>4.55</v>
      </c>
      <c r="Q58" t="s">
        <v>67</v>
      </c>
      <c r="R58" t="s">
        <v>61</v>
      </c>
      <c r="S58">
        <v>8.2199999999999999E-3</v>
      </c>
      <c r="T58">
        <v>0.13</v>
      </c>
      <c r="U58">
        <v>3.46</v>
      </c>
      <c r="W58" s="2">
        <v>1</v>
      </c>
      <c r="Y58" s="6">
        <f t="shared" si="3"/>
        <v>173</v>
      </c>
      <c r="AB58">
        <f>ABS(100*ABS(Y58-Y52)/AVERAGE(Y58,Y52))</f>
        <v>0</v>
      </c>
      <c r="AC58" t="str">
        <f>IF(Y58&gt;10, (IF((AND(AB58&gt;=0,AB58&lt;=20)=TRUE),"PASS","FAIL")),(IF((AND(AB58&gt;=0,AB58&lt;=100)=TRUE),"PASS","FAIL")))</f>
        <v>PASS</v>
      </c>
      <c r="AF58">
        <v>1</v>
      </c>
      <c r="AH58" s="5">
        <f t="shared" si="7"/>
        <v>4.55</v>
      </c>
      <c r="AK58">
        <f>ABS(100*ABS(AH58-AH52)/AVERAGE(AH58,AH52))</f>
        <v>21.95121951219512</v>
      </c>
      <c r="AL58" t="str">
        <f>IF(AH58&gt;10, (IF((AND(AK58&gt;=0,AK58&lt;=20)=TRUE),"PASS","FAIL")),(IF((AND(AK58&gt;=0,AK58&lt;=100)=TRUE),"PASS","FAIL")))</f>
        <v>PASS</v>
      </c>
      <c r="AO58">
        <v>1</v>
      </c>
      <c r="AQ58" s="5">
        <f t="shared" si="6"/>
        <v>3.46</v>
      </c>
      <c r="AT58">
        <f>ABS(100*ABS(AQ58-AQ52)/AVERAGE(AQ58,AQ52))</f>
        <v>6.1624649859944034</v>
      </c>
      <c r="AU58" t="str">
        <f>IF(AQ58&gt;10, (IF((AND(AT58&gt;=0,AT58&lt;=20)=TRUE),"PASS","FAIL")),(IF((AND(AT58&gt;=0,AT58&lt;=100)=TRUE),"PASS","FAIL")))</f>
        <v>PASS</v>
      </c>
    </row>
    <row r="59" spans="1:49" x14ac:dyDescent="0.3">
      <c r="A59" s="1">
        <v>45317</v>
      </c>
      <c r="B59" t="s">
        <v>176</v>
      </c>
      <c r="C59" t="s">
        <v>188</v>
      </c>
      <c r="D59">
        <v>15</v>
      </c>
      <c r="E59">
        <v>1</v>
      </c>
      <c r="F59">
        <v>1</v>
      </c>
      <c r="G59" t="s">
        <v>60</v>
      </c>
      <c r="H59" t="s">
        <v>61</v>
      </c>
      <c r="I59">
        <v>6.3899999999999998E-2</v>
      </c>
      <c r="J59">
        <v>1.24</v>
      </c>
      <c r="K59">
        <v>26.1</v>
      </c>
      <c r="L59" t="s">
        <v>62</v>
      </c>
      <c r="M59" t="s">
        <v>63</v>
      </c>
      <c r="N59">
        <v>6.9000000000000006E-2</v>
      </c>
      <c r="O59">
        <v>1.04</v>
      </c>
      <c r="P59">
        <v>22.1</v>
      </c>
      <c r="Q59" t="s">
        <v>67</v>
      </c>
      <c r="R59" t="s">
        <v>61</v>
      </c>
      <c r="S59">
        <v>4.9500000000000002E-2</v>
      </c>
      <c r="T59">
        <v>0.68700000000000006</v>
      </c>
      <c r="U59">
        <v>20</v>
      </c>
      <c r="W59" s="2">
        <v>1</v>
      </c>
      <c r="Y59" s="6">
        <f t="shared" si="3"/>
        <v>26.1</v>
      </c>
      <c r="AD59">
        <f>100*((Y59*4080)-(Y57*4000))/(1000*80)</f>
        <v>98.11</v>
      </c>
      <c r="AE59" t="str">
        <f>IF(Y57&gt;10, (IF((AND(AD59&gt;=80,AD59&lt;=120)=TRUE),"PASS","FAIL")),(IF((AND(AD59&gt;=20,AD59&lt;=180)=TRUE),"PASS","FAIL")))</f>
        <v>PASS</v>
      </c>
      <c r="AF59">
        <v>1</v>
      </c>
      <c r="AH59" s="5">
        <f t="shared" si="7"/>
        <v>22.1</v>
      </c>
      <c r="AM59">
        <f>100*((AH59*4080)-(AH57*4000))/(1000*80)</f>
        <v>85.11</v>
      </c>
      <c r="AN59" t="str">
        <f>IF(AH57&gt;10, (IF((AND(AM59&gt;=80,AM59&lt;=120)=TRUE),"PASS","FAIL")),(IF((AND(AM59&gt;=20,AM59&lt;=180)=TRUE),"PASS","FAIL")))</f>
        <v>PASS</v>
      </c>
      <c r="AO59">
        <v>1</v>
      </c>
      <c r="AQ59" s="5">
        <f t="shared" si="6"/>
        <v>20</v>
      </c>
      <c r="AV59">
        <f>100*((AQ59*4080)-(AQ57*4000))/(1000*80)</f>
        <v>87.95</v>
      </c>
      <c r="AW59" t="str">
        <f>IF(AQ57&gt;10, (IF((AND(AV59&gt;=80,AV59&lt;=120)=TRUE),"PASS","FAIL")),(IF((AND(AV59&gt;=20,AV59&lt;=180)=TRUE),"PASS","FAIL")))</f>
        <v>PASS</v>
      </c>
    </row>
    <row r="60" spans="1:49" x14ac:dyDescent="0.3">
      <c r="A60" s="1">
        <v>45317</v>
      </c>
      <c r="B60" t="s">
        <v>176</v>
      </c>
      <c r="C60" t="s">
        <v>64</v>
      </c>
      <c r="D60" t="s">
        <v>11</v>
      </c>
      <c r="E60">
        <v>1</v>
      </c>
      <c r="F60">
        <v>1</v>
      </c>
      <c r="G60" t="s">
        <v>60</v>
      </c>
      <c r="H60" t="s">
        <v>61</v>
      </c>
      <c r="I60">
        <v>0.24199999999999999</v>
      </c>
      <c r="J60">
        <v>4.62</v>
      </c>
      <c r="K60">
        <v>103</v>
      </c>
      <c r="L60" t="s">
        <v>62</v>
      </c>
      <c r="M60" t="s">
        <v>63</v>
      </c>
      <c r="N60">
        <v>0.26800000000000002</v>
      </c>
      <c r="O60">
        <v>3.99</v>
      </c>
      <c r="P60">
        <v>93.8</v>
      </c>
      <c r="Q60" t="s">
        <v>67</v>
      </c>
      <c r="R60" t="s">
        <v>61</v>
      </c>
      <c r="S60">
        <v>0.22900000000000001</v>
      </c>
      <c r="T60">
        <v>3.1</v>
      </c>
      <c r="U60">
        <v>92.1</v>
      </c>
      <c r="W60" s="2">
        <v>1</v>
      </c>
      <c r="Y60" s="6">
        <f t="shared" si="3"/>
        <v>103</v>
      </c>
      <c r="Z60">
        <f>100*(Y60-100)/100</f>
        <v>3</v>
      </c>
      <c r="AA60" t="str">
        <f>IF((ABS(Z60))&lt;=20,"PASS","FAIL")</f>
        <v>PASS</v>
      </c>
      <c r="AF60">
        <v>1</v>
      </c>
      <c r="AH60" s="5">
        <f t="shared" si="7"/>
        <v>93.8</v>
      </c>
      <c r="AI60">
        <f>100*(AH60-100)/100</f>
        <v>-6.200000000000002</v>
      </c>
      <c r="AJ60" t="str">
        <f>IF((ABS(AI60))&lt;=20,"PASS","FAIL")</f>
        <v>PASS</v>
      </c>
      <c r="AO60">
        <v>1</v>
      </c>
      <c r="AQ60" s="5">
        <f t="shared" si="6"/>
        <v>92.1</v>
      </c>
      <c r="AR60">
        <f>100*(AQ60-100)/100</f>
        <v>-7.9000000000000057</v>
      </c>
      <c r="AS60" t="str">
        <f>IF((ABS(AR60))&lt;=20,"PASS","FAIL")</f>
        <v>PASS</v>
      </c>
    </row>
    <row r="61" spans="1:49" x14ac:dyDescent="0.3">
      <c r="A61" s="1">
        <v>45317</v>
      </c>
      <c r="B61" t="s">
        <v>176</v>
      </c>
      <c r="C61" t="s">
        <v>171</v>
      </c>
      <c r="D61" t="s">
        <v>70</v>
      </c>
      <c r="E61">
        <v>1</v>
      </c>
      <c r="F61">
        <v>1</v>
      </c>
      <c r="G61" t="s">
        <v>60</v>
      </c>
      <c r="H61" t="s">
        <v>61</v>
      </c>
      <c r="I61">
        <v>1.2500000000000001E-2</v>
      </c>
      <c r="J61">
        <v>0.251</v>
      </c>
      <c r="K61">
        <v>3.24</v>
      </c>
      <c r="L61" t="s">
        <v>62</v>
      </c>
      <c r="M61" t="s">
        <v>63</v>
      </c>
      <c r="N61">
        <v>6.6499999999999997E-3</v>
      </c>
      <c r="O61">
        <v>0.104</v>
      </c>
      <c r="P61">
        <v>-0.61399999999999999</v>
      </c>
      <c r="Q61" t="s">
        <v>67</v>
      </c>
      <c r="R61" t="s">
        <v>61</v>
      </c>
      <c r="S61">
        <v>-2.4499999999999999E-3</v>
      </c>
      <c r="T61">
        <v>-2.5000000000000001E-2</v>
      </c>
      <c r="U61">
        <v>-1.1499999999999999</v>
      </c>
      <c r="W61" s="2">
        <v>1</v>
      </c>
      <c r="Y61" s="6">
        <f t="shared" si="3"/>
        <v>3.24</v>
      </c>
      <c r="AF61">
        <v>1</v>
      </c>
      <c r="AH61" s="5">
        <f t="shared" si="7"/>
        <v>-0.61399999999999999</v>
      </c>
      <c r="AO61">
        <v>1</v>
      </c>
      <c r="AQ61" s="5">
        <f t="shared" si="6"/>
        <v>-1.1499999999999999</v>
      </c>
    </row>
    <row r="62" spans="1:49" x14ac:dyDescent="0.3">
      <c r="A62" s="1">
        <v>45317</v>
      </c>
      <c r="B62" t="s">
        <v>176</v>
      </c>
      <c r="C62" t="s">
        <v>189</v>
      </c>
      <c r="D62">
        <v>16</v>
      </c>
      <c r="E62">
        <v>1</v>
      </c>
      <c r="F62">
        <v>1</v>
      </c>
      <c r="G62" t="s">
        <v>60</v>
      </c>
      <c r="H62" t="s">
        <v>61</v>
      </c>
      <c r="I62">
        <v>2.79</v>
      </c>
      <c r="J62">
        <v>53.3</v>
      </c>
      <c r="K62">
        <v>1170</v>
      </c>
      <c r="L62" t="s">
        <v>62</v>
      </c>
      <c r="M62" t="s">
        <v>63</v>
      </c>
      <c r="N62">
        <v>2.1000000000000001E-2</v>
      </c>
      <c r="O62">
        <v>0.372</v>
      </c>
      <c r="P62">
        <v>5.87</v>
      </c>
      <c r="Q62" t="s">
        <v>67</v>
      </c>
      <c r="R62" t="s">
        <v>61</v>
      </c>
      <c r="S62">
        <v>4.9299999999999997E-2</v>
      </c>
      <c r="T62">
        <v>0.68500000000000005</v>
      </c>
      <c r="U62">
        <v>20</v>
      </c>
      <c r="V62" s="2"/>
      <c r="W62" s="2">
        <v>1</v>
      </c>
      <c r="Y62" s="6">
        <f t="shared" si="3"/>
        <v>1170</v>
      </c>
      <c r="AF62">
        <v>1</v>
      </c>
      <c r="AH62" s="5">
        <f t="shared" si="7"/>
        <v>5.87</v>
      </c>
      <c r="AO62">
        <v>1</v>
      </c>
      <c r="AQ62" s="5">
        <f t="shared" si="6"/>
        <v>20</v>
      </c>
    </row>
    <row r="63" spans="1:49" x14ac:dyDescent="0.3">
      <c r="A63" s="1">
        <v>45317</v>
      </c>
      <c r="B63" t="s">
        <v>176</v>
      </c>
      <c r="C63" t="s">
        <v>190</v>
      </c>
      <c r="D63">
        <v>17</v>
      </c>
      <c r="E63">
        <v>1</v>
      </c>
      <c r="F63">
        <v>1</v>
      </c>
      <c r="G63" t="s">
        <v>60</v>
      </c>
      <c r="H63" t="s">
        <v>61</v>
      </c>
      <c r="I63">
        <v>0.34</v>
      </c>
      <c r="J63">
        <v>6.54</v>
      </c>
      <c r="K63">
        <v>147</v>
      </c>
      <c r="L63" t="s">
        <v>62</v>
      </c>
      <c r="M63" t="s">
        <v>63</v>
      </c>
      <c r="N63">
        <v>2.9899999999999999E-2</v>
      </c>
      <c r="O63">
        <v>0.504</v>
      </c>
      <c r="P63">
        <v>9.06</v>
      </c>
      <c r="Q63" t="s">
        <v>67</v>
      </c>
      <c r="R63" t="s">
        <v>61</v>
      </c>
      <c r="S63">
        <v>0.06</v>
      </c>
      <c r="T63">
        <v>0.87</v>
      </c>
      <c r="U63">
        <v>25.5</v>
      </c>
      <c r="V63" s="2"/>
      <c r="W63" s="2">
        <v>1</v>
      </c>
      <c r="Y63" s="6">
        <f t="shared" si="3"/>
        <v>147</v>
      </c>
      <c r="AF63">
        <v>1</v>
      </c>
      <c r="AH63" s="5">
        <f t="shared" si="7"/>
        <v>9.06</v>
      </c>
      <c r="AO63">
        <v>1</v>
      </c>
      <c r="AQ63" s="5">
        <f t="shared" si="6"/>
        <v>25.5</v>
      </c>
    </row>
    <row r="64" spans="1:49" x14ac:dyDescent="0.3">
      <c r="A64" s="1">
        <v>45317</v>
      </c>
      <c r="B64" t="s">
        <v>176</v>
      </c>
      <c r="C64" t="s">
        <v>191</v>
      </c>
      <c r="D64">
        <v>18</v>
      </c>
      <c r="E64">
        <v>1</v>
      </c>
      <c r="F64">
        <v>1</v>
      </c>
      <c r="G64" t="s">
        <v>60</v>
      </c>
      <c r="H64" t="s">
        <v>61</v>
      </c>
      <c r="I64">
        <v>2.8899999999999999E-2</v>
      </c>
      <c r="J64">
        <v>0.6</v>
      </c>
      <c r="K64">
        <v>11.3</v>
      </c>
      <c r="L64" t="s">
        <v>62</v>
      </c>
      <c r="M64" t="s">
        <v>63</v>
      </c>
      <c r="N64">
        <v>8.8400000000000006E-2</v>
      </c>
      <c r="O64">
        <v>1.38</v>
      </c>
      <c r="P64">
        <v>30.3</v>
      </c>
      <c r="Q64" t="s">
        <v>67</v>
      </c>
      <c r="R64" t="s">
        <v>61</v>
      </c>
      <c r="S64">
        <v>7.5799999999999999E-3</v>
      </c>
      <c r="T64">
        <v>7.4099999999999999E-2</v>
      </c>
      <c r="U64">
        <v>1.8</v>
      </c>
      <c r="W64" s="2">
        <v>1</v>
      </c>
      <c r="Y64" s="6">
        <f t="shared" si="3"/>
        <v>11.3</v>
      </c>
      <c r="AF64">
        <v>1</v>
      </c>
      <c r="AH64" s="5">
        <f t="shared" si="7"/>
        <v>30.3</v>
      </c>
      <c r="AO64">
        <v>1</v>
      </c>
      <c r="AQ64" s="5">
        <f t="shared" si="6"/>
        <v>1.8</v>
      </c>
    </row>
    <row r="65" spans="1:49" x14ac:dyDescent="0.3">
      <c r="A65" s="1">
        <v>45317</v>
      </c>
      <c r="B65" t="s">
        <v>176</v>
      </c>
      <c r="C65" t="s">
        <v>192</v>
      </c>
      <c r="D65">
        <v>19</v>
      </c>
      <c r="E65">
        <v>1</v>
      </c>
      <c r="F65">
        <v>1</v>
      </c>
      <c r="G65" t="s">
        <v>60</v>
      </c>
      <c r="H65" t="s">
        <v>61</v>
      </c>
      <c r="I65">
        <v>4.2500000000000003E-2</v>
      </c>
      <c r="J65">
        <v>0.85899999999999999</v>
      </c>
      <c r="K65">
        <v>17.2</v>
      </c>
      <c r="L65" t="s">
        <v>62</v>
      </c>
      <c r="M65" t="s">
        <v>63</v>
      </c>
      <c r="N65">
        <v>2.3599999999999999E-2</v>
      </c>
      <c r="O65">
        <v>0.36799999999999999</v>
      </c>
      <c r="P65">
        <v>5.77</v>
      </c>
      <c r="Q65" t="s">
        <v>67</v>
      </c>
      <c r="R65" t="s">
        <v>61</v>
      </c>
      <c r="S65">
        <v>1.2E-2</v>
      </c>
      <c r="T65">
        <v>0.16900000000000001</v>
      </c>
      <c r="U65">
        <v>4.6100000000000003</v>
      </c>
      <c r="W65" s="2">
        <v>1</v>
      </c>
      <c r="Y65" s="6">
        <f t="shared" si="3"/>
        <v>17.2</v>
      </c>
      <c r="AF65">
        <v>1</v>
      </c>
      <c r="AH65" s="5">
        <f t="shared" si="7"/>
        <v>5.77</v>
      </c>
      <c r="AO65">
        <v>1</v>
      </c>
      <c r="AQ65" s="5">
        <f t="shared" ref="AQ65:AQ128" si="21">U65</f>
        <v>4.6100000000000003</v>
      </c>
    </row>
    <row r="66" spans="1:49" x14ac:dyDescent="0.3">
      <c r="A66" s="1">
        <v>45317</v>
      </c>
      <c r="B66" t="s">
        <v>176</v>
      </c>
      <c r="C66" t="s">
        <v>193</v>
      </c>
      <c r="D66">
        <v>20</v>
      </c>
      <c r="E66">
        <v>1</v>
      </c>
      <c r="F66">
        <v>1</v>
      </c>
      <c r="G66" t="s">
        <v>60</v>
      </c>
      <c r="H66" t="s">
        <v>61</v>
      </c>
      <c r="I66">
        <v>0.52500000000000002</v>
      </c>
      <c r="J66">
        <v>10</v>
      </c>
      <c r="K66">
        <v>226</v>
      </c>
      <c r="L66" t="s">
        <v>62</v>
      </c>
      <c r="M66" t="s">
        <v>63</v>
      </c>
      <c r="N66">
        <v>1.61E-2</v>
      </c>
      <c r="O66">
        <v>0.26100000000000001</v>
      </c>
      <c r="P66">
        <v>3.17</v>
      </c>
      <c r="Q66" t="s">
        <v>67</v>
      </c>
      <c r="R66" t="s">
        <v>61</v>
      </c>
      <c r="S66">
        <v>8.4100000000000008E-3</v>
      </c>
      <c r="T66">
        <v>0.11799999999999999</v>
      </c>
      <c r="U66">
        <v>3.11</v>
      </c>
      <c r="W66" s="2">
        <v>1</v>
      </c>
      <c r="Y66" s="6">
        <f t="shared" si="3"/>
        <v>226</v>
      </c>
      <c r="AF66">
        <v>1</v>
      </c>
      <c r="AH66" s="5">
        <f t="shared" si="7"/>
        <v>3.17</v>
      </c>
      <c r="AO66">
        <v>1</v>
      </c>
      <c r="AQ66" s="5">
        <f t="shared" si="21"/>
        <v>3.11</v>
      </c>
    </row>
    <row r="67" spans="1:49" x14ac:dyDescent="0.3">
      <c r="A67" s="1">
        <v>45317</v>
      </c>
      <c r="B67" t="s">
        <v>176</v>
      </c>
      <c r="C67" t="s">
        <v>194</v>
      </c>
      <c r="D67">
        <v>21</v>
      </c>
      <c r="E67">
        <v>1</v>
      </c>
      <c r="F67">
        <v>1</v>
      </c>
      <c r="G67" t="s">
        <v>60</v>
      </c>
      <c r="H67" t="s">
        <v>61</v>
      </c>
      <c r="I67">
        <v>3.28</v>
      </c>
      <c r="J67">
        <v>62.6</v>
      </c>
      <c r="K67">
        <v>1370</v>
      </c>
      <c r="L67" t="s">
        <v>62</v>
      </c>
      <c r="M67" t="s">
        <v>63</v>
      </c>
      <c r="N67">
        <v>1.2699999999999999E-2</v>
      </c>
      <c r="O67">
        <v>0.25600000000000001</v>
      </c>
      <c r="P67">
        <v>3.05</v>
      </c>
      <c r="Q67" t="s">
        <v>67</v>
      </c>
      <c r="R67" t="s">
        <v>61</v>
      </c>
      <c r="S67">
        <v>4.8500000000000001E-2</v>
      </c>
      <c r="T67">
        <v>0.70199999999999996</v>
      </c>
      <c r="U67">
        <v>20.5</v>
      </c>
      <c r="W67" s="2">
        <v>1</v>
      </c>
      <c r="Y67" s="6">
        <f t="shared" si="3"/>
        <v>1370</v>
      </c>
      <c r="AF67">
        <v>1</v>
      </c>
      <c r="AH67" s="5">
        <f t="shared" si="7"/>
        <v>3.05</v>
      </c>
      <c r="AO67">
        <v>1</v>
      </c>
      <c r="AQ67" s="5">
        <f t="shared" si="21"/>
        <v>20.5</v>
      </c>
    </row>
    <row r="68" spans="1:49" x14ac:dyDescent="0.3">
      <c r="A68" s="1">
        <v>45317</v>
      </c>
      <c r="B68" t="s">
        <v>176</v>
      </c>
      <c r="C68" t="s">
        <v>195</v>
      </c>
      <c r="D68">
        <v>22</v>
      </c>
      <c r="E68">
        <v>1</v>
      </c>
      <c r="F68">
        <v>1</v>
      </c>
      <c r="G68" t="s">
        <v>60</v>
      </c>
      <c r="H68" t="s">
        <v>61</v>
      </c>
      <c r="I68">
        <v>4.3600000000000003</v>
      </c>
      <c r="J68">
        <v>83.1</v>
      </c>
      <c r="K68">
        <v>1790</v>
      </c>
      <c r="L68" t="s">
        <v>62</v>
      </c>
      <c r="M68" t="s">
        <v>63</v>
      </c>
      <c r="N68">
        <v>3.8300000000000001E-2</v>
      </c>
      <c r="O68">
        <v>0.60899999999999999</v>
      </c>
      <c r="P68">
        <v>11.6</v>
      </c>
      <c r="Q68" t="s">
        <v>67</v>
      </c>
      <c r="R68" t="s">
        <v>61</v>
      </c>
      <c r="S68">
        <v>9.4299999999999991E-3</v>
      </c>
      <c r="T68">
        <v>0.14099999999999999</v>
      </c>
      <c r="U68">
        <v>3.79</v>
      </c>
      <c r="W68" s="2">
        <v>1</v>
      </c>
      <c r="Y68" s="6">
        <f t="shared" si="3"/>
        <v>1790</v>
      </c>
      <c r="AF68">
        <v>1</v>
      </c>
      <c r="AH68" s="5">
        <f t="shared" si="7"/>
        <v>11.6</v>
      </c>
      <c r="AO68">
        <v>1</v>
      </c>
      <c r="AQ68" s="5">
        <f t="shared" si="21"/>
        <v>3.79</v>
      </c>
    </row>
    <row r="69" spans="1:49" x14ac:dyDescent="0.3">
      <c r="A69" s="1">
        <v>45317</v>
      </c>
      <c r="B69" t="s">
        <v>176</v>
      </c>
      <c r="C69" t="s">
        <v>196</v>
      </c>
      <c r="D69">
        <v>23</v>
      </c>
      <c r="E69">
        <v>1</v>
      </c>
      <c r="F69">
        <v>1</v>
      </c>
      <c r="G69" t="s">
        <v>60</v>
      </c>
      <c r="H69" t="s">
        <v>61</v>
      </c>
      <c r="I69">
        <v>3.45</v>
      </c>
      <c r="J69">
        <v>65.7</v>
      </c>
      <c r="K69">
        <v>1430</v>
      </c>
      <c r="L69" t="s">
        <v>62</v>
      </c>
      <c r="M69" t="s">
        <v>63</v>
      </c>
      <c r="N69">
        <v>8.1300000000000001E-3</v>
      </c>
      <c r="O69">
        <v>0.14499999999999999</v>
      </c>
      <c r="P69">
        <v>0.378</v>
      </c>
      <c r="Q69" t="s">
        <v>67</v>
      </c>
      <c r="R69" t="s">
        <v>61</v>
      </c>
      <c r="S69">
        <v>7.0699999999999999E-2</v>
      </c>
      <c r="T69">
        <v>0.97099999999999997</v>
      </c>
      <c r="U69">
        <v>28.5</v>
      </c>
      <c r="W69" s="2">
        <v>1</v>
      </c>
      <c r="Y69" s="6">
        <f t="shared" ref="Y69:Y105" si="22">K69</f>
        <v>1430</v>
      </c>
      <c r="AF69">
        <v>1</v>
      </c>
      <c r="AH69" s="5">
        <f t="shared" si="7"/>
        <v>0.378</v>
      </c>
      <c r="AO69">
        <v>1</v>
      </c>
      <c r="AQ69" s="5">
        <f t="shared" si="21"/>
        <v>28.5</v>
      </c>
    </row>
    <row r="70" spans="1:49" x14ac:dyDescent="0.3">
      <c r="A70" s="1">
        <v>45317</v>
      </c>
      <c r="B70" t="s">
        <v>176</v>
      </c>
      <c r="C70" t="s">
        <v>197</v>
      </c>
      <c r="D70">
        <v>24</v>
      </c>
      <c r="E70">
        <v>1</v>
      </c>
      <c r="F70">
        <v>1</v>
      </c>
      <c r="G70" t="s">
        <v>60</v>
      </c>
      <c r="H70" t="s">
        <v>61</v>
      </c>
      <c r="I70">
        <v>2.37</v>
      </c>
      <c r="J70">
        <v>45.1</v>
      </c>
      <c r="K70">
        <v>999</v>
      </c>
      <c r="L70" t="s">
        <v>62</v>
      </c>
      <c r="M70" t="s">
        <v>63</v>
      </c>
      <c r="N70">
        <v>1.1900000000000001E-2</v>
      </c>
      <c r="O70">
        <v>0.22</v>
      </c>
      <c r="P70">
        <v>2.1800000000000002</v>
      </c>
      <c r="Q70" t="s">
        <v>67</v>
      </c>
      <c r="R70" t="s">
        <v>61</v>
      </c>
      <c r="S70">
        <v>4.8899999999999999E-2</v>
      </c>
      <c r="T70">
        <v>0.66400000000000003</v>
      </c>
      <c r="U70">
        <v>19.399999999999999</v>
      </c>
      <c r="W70" s="2">
        <v>1</v>
      </c>
      <c r="Y70" s="6">
        <f t="shared" si="22"/>
        <v>999</v>
      </c>
      <c r="AF70">
        <v>1</v>
      </c>
      <c r="AH70" s="5">
        <f t="shared" si="7"/>
        <v>2.1800000000000002</v>
      </c>
      <c r="AO70">
        <v>1</v>
      </c>
      <c r="AQ70" s="5">
        <f t="shared" si="21"/>
        <v>19.399999999999999</v>
      </c>
    </row>
    <row r="71" spans="1:49" x14ac:dyDescent="0.3">
      <c r="A71" s="1">
        <v>45317</v>
      </c>
      <c r="B71" t="s">
        <v>176</v>
      </c>
      <c r="C71" t="s">
        <v>198</v>
      </c>
      <c r="D71">
        <v>25</v>
      </c>
      <c r="E71">
        <v>1</v>
      </c>
      <c r="F71">
        <v>1</v>
      </c>
      <c r="G71" t="s">
        <v>60</v>
      </c>
      <c r="H71" t="s">
        <v>61</v>
      </c>
      <c r="I71">
        <v>2.73</v>
      </c>
      <c r="J71">
        <v>52</v>
      </c>
      <c r="K71">
        <v>1150</v>
      </c>
      <c r="L71" t="s">
        <v>62</v>
      </c>
      <c r="M71" t="s">
        <v>63</v>
      </c>
      <c r="N71">
        <v>1.54E-2</v>
      </c>
      <c r="O71">
        <v>0.254</v>
      </c>
      <c r="P71">
        <v>3.02</v>
      </c>
      <c r="Q71" t="s">
        <v>67</v>
      </c>
      <c r="R71" t="s">
        <v>61</v>
      </c>
      <c r="S71">
        <v>4.8899999999999999E-2</v>
      </c>
      <c r="T71">
        <v>0.67600000000000005</v>
      </c>
      <c r="U71">
        <v>19.7</v>
      </c>
      <c r="W71" s="2">
        <v>1</v>
      </c>
      <c r="Y71" s="6">
        <f t="shared" si="22"/>
        <v>1150</v>
      </c>
      <c r="AF71">
        <v>1</v>
      </c>
      <c r="AH71" s="5">
        <f t="shared" si="7"/>
        <v>3.02</v>
      </c>
      <c r="AO71">
        <v>1</v>
      </c>
      <c r="AQ71" s="5">
        <f t="shared" si="21"/>
        <v>19.7</v>
      </c>
    </row>
    <row r="72" spans="1:49" x14ac:dyDescent="0.3">
      <c r="A72" s="1">
        <v>45317</v>
      </c>
      <c r="B72" t="s">
        <v>176</v>
      </c>
      <c r="C72" t="s">
        <v>199</v>
      </c>
      <c r="D72">
        <v>29</v>
      </c>
      <c r="E72">
        <v>1</v>
      </c>
      <c r="F72">
        <v>1</v>
      </c>
      <c r="G72" t="s">
        <v>60</v>
      </c>
      <c r="H72" t="s">
        <v>61</v>
      </c>
      <c r="I72">
        <v>0.52700000000000002</v>
      </c>
      <c r="J72">
        <v>10</v>
      </c>
      <c r="K72">
        <v>226</v>
      </c>
      <c r="L72" t="s">
        <v>62</v>
      </c>
      <c r="M72" t="s">
        <v>63</v>
      </c>
      <c r="N72">
        <v>1.5699999999999999E-2</v>
      </c>
      <c r="O72">
        <v>0.224</v>
      </c>
      <c r="P72">
        <v>2.2799999999999998</v>
      </c>
      <c r="Q72" t="s">
        <v>67</v>
      </c>
      <c r="R72" t="s">
        <v>61</v>
      </c>
      <c r="S72">
        <v>4.7099999999999998E-3</v>
      </c>
      <c r="T72">
        <v>0.128</v>
      </c>
      <c r="U72">
        <v>3.4</v>
      </c>
      <c r="W72" s="2">
        <v>1</v>
      </c>
      <c r="Y72" s="6">
        <f t="shared" si="22"/>
        <v>226</v>
      </c>
      <c r="AB72">
        <f>ABS(100*ABS(Y72-Y66)/AVERAGE(Y72,Y66))</f>
        <v>0</v>
      </c>
      <c r="AC72" t="str">
        <f>IF(Y72&gt;10, (IF((AND(AB72&gt;=0,AB72&lt;=20)=TRUE),"PASS","FAIL")),(IF((AND(AB72&gt;=0,AB72&lt;=100)=TRUE),"PASS","FAIL")))</f>
        <v>PASS</v>
      </c>
      <c r="AF72">
        <v>1</v>
      </c>
      <c r="AH72" s="5">
        <f t="shared" si="7"/>
        <v>2.2799999999999998</v>
      </c>
      <c r="AK72">
        <f>ABS(100*ABS(AH72-AH66)/AVERAGE(AH72,AH66))</f>
        <v>32.660550458715605</v>
      </c>
      <c r="AL72" t="str">
        <f>IF(AH72&gt;10, (IF((AND(AK72&gt;=0,AK72&lt;=20)=TRUE),"PASS","FAIL")),(IF((AND(AK72&gt;=0,AK72&lt;=100)=TRUE),"PASS","FAIL")))</f>
        <v>PASS</v>
      </c>
      <c r="AO72">
        <v>1</v>
      </c>
      <c r="AQ72" s="5">
        <f t="shared" si="21"/>
        <v>3.4</v>
      </c>
      <c r="AT72">
        <f>ABS(100*ABS(AQ72-AQ66)/AVERAGE(AQ72,AQ66))</f>
        <v>8.9093701996927823</v>
      </c>
      <c r="AU72" t="str">
        <f>IF(AQ72&gt;10, (IF((AND(AT72&gt;=0,AT72&lt;=20)=TRUE),"PASS","FAIL")),(IF((AND(AT72&gt;=0,AT72&lt;=100)=TRUE),"PASS","FAIL")))</f>
        <v>PASS</v>
      </c>
    </row>
    <row r="73" spans="1:49" x14ac:dyDescent="0.3">
      <c r="A73" s="1">
        <v>45317</v>
      </c>
      <c r="B73" t="s">
        <v>176</v>
      </c>
      <c r="C73" t="s">
        <v>200</v>
      </c>
      <c r="D73">
        <v>30</v>
      </c>
      <c r="E73">
        <v>1</v>
      </c>
      <c r="F73">
        <v>1</v>
      </c>
      <c r="G73" t="s">
        <v>60</v>
      </c>
      <c r="H73" t="s">
        <v>61</v>
      </c>
      <c r="I73">
        <v>2.72</v>
      </c>
      <c r="J73">
        <v>51.8</v>
      </c>
      <c r="K73">
        <v>1140</v>
      </c>
      <c r="L73" t="s">
        <v>62</v>
      </c>
      <c r="M73" t="s">
        <v>63</v>
      </c>
      <c r="N73">
        <v>6.7299999999999999E-2</v>
      </c>
      <c r="O73">
        <v>1.06</v>
      </c>
      <c r="P73">
        <v>22.5</v>
      </c>
      <c r="Q73" t="s">
        <v>67</v>
      </c>
      <c r="R73" t="s">
        <v>61</v>
      </c>
      <c r="S73">
        <v>8.9300000000000004E-2</v>
      </c>
      <c r="T73">
        <v>1.23</v>
      </c>
      <c r="U73">
        <v>36.200000000000003</v>
      </c>
      <c r="W73" s="2">
        <v>1</v>
      </c>
      <c r="Y73" s="6">
        <f t="shared" si="22"/>
        <v>1140</v>
      </c>
      <c r="AD73">
        <f>100*((Y73*4080)-(Y71*4000))/(1000*80)</f>
        <v>64</v>
      </c>
      <c r="AE73" t="str">
        <f>IF(Y71&gt;10, (IF((AND(AD73&gt;=80,AD73&lt;=120)=TRUE),"PASS","FAIL")),(IF((AND(AD73&gt;=20,AD73&lt;=180)=TRUE),"PASS","FAIL")))</f>
        <v>FAIL</v>
      </c>
      <c r="AF73">
        <v>1</v>
      </c>
      <c r="AH73" s="5">
        <f t="shared" si="7"/>
        <v>22.5</v>
      </c>
      <c r="AM73">
        <f>100*((AH73*4080)-(AH71*4000))/(1000*80)</f>
        <v>99.65</v>
      </c>
      <c r="AN73" t="str">
        <f>IF(AH71&gt;10, (IF((AND(AM73&gt;=80,AM73&lt;=120)=TRUE),"PASS","FAIL")),(IF((AND(AM73&gt;=20,AM73&lt;=180)=TRUE),"PASS","FAIL")))</f>
        <v>PASS</v>
      </c>
      <c r="AO73">
        <v>1</v>
      </c>
      <c r="AQ73" s="5">
        <f t="shared" si="21"/>
        <v>36.200000000000003</v>
      </c>
      <c r="AV73">
        <f>100*((AQ73*4080)-(AQ71*4000))/(1000*80)</f>
        <v>86.12</v>
      </c>
      <c r="AW73" t="str">
        <f>IF(AQ71&gt;10, (IF((AND(AV73&gt;=80,AV73&lt;=120)=TRUE),"PASS","FAIL")),(IF((AND(AV73&gt;=20,AV73&lt;=180)=TRUE),"PASS","FAIL")))</f>
        <v>PASS</v>
      </c>
    </row>
    <row r="74" spans="1:49" x14ac:dyDescent="0.3">
      <c r="A74" s="1">
        <v>45317</v>
      </c>
      <c r="B74" t="s">
        <v>176</v>
      </c>
      <c r="C74" t="s">
        <v>64</v>
      </c>
      <c r="D74" t="s">
        <v>11</v>
      </c>
      <c r="E74">
        <v>1</v>
      </c>
      <c r="F74">
        <v>1</v>
      </c>
      <c r="G74" t="s">
        <v>60</v>
      </c>
      <c r="H74" t="s">
        <v>61</v>
      </c>
      <c r="I74">
        <v>0.24099999999999999</v>
      </c>
      <c r="J74">
        <v>4.63</v>
      </c>
      <c r="K74">
        <v>104</v>
      </c>
      <c r="L74" t="s">
        <v>62</v>
      </c>
      <c r="M74" t="s">
        <v>63</v>
      </c>
      <c r="N74">
        <v>0.26500000000000001</v>
      </c>
      <c r="O74">
        <v>3.96</v>
      </c>
      <c r="P74">
        <v>93.2</v>
      </c>
      <c r="Q74" t="s">
        <v>67</v>
      </c>
      <c r="R74" t="s">
        <v>61</v>
      </c>
      <c r="S74">
        <v>0.214</v>
      </c>
      <c r="T74">
        <v>2.84</v>
      </c>
      <c r="U74">
        <v>84.4</v>
      </c>
      <c r="W74" s="2">
        <v>1</v>
      </c>
      <c r="Y74" s="6">
        <f t="shared" si="22"/>
        <v>104</v>
      </c>
      <c r="Z74">
        <f>100*(Y74-100)/100</f>
        <v>4</v>
      </c>
      <c r="AA74" t="str">
        <f>IF((ABS(Z74))&lt;=20,"PASS","FAIL")</f>
        <v>PASS</v>
      </c>
      <c r="AF74">
        <v>1</v>
      </c>
      <c r="AH74" s="5">
        <f t="shared" si="7"/>
        <v>93.2</v>
      </c>
      <c r="AI74">
        <f>100*(AH74-100)/100</f>
        <v>-6.799999999999998</v>
      </c>
      <c r="AJ74" t="str">
        <f>IF((ABS(AI74))&lt;=20,"PASS","FAIL")</f>
        <v>PASS</v>
      </c>
      <c r="AO74">
        <v>1</v>
      </c>
      <c r="AQ74" s="5">
        <f t="shared" si="21"/>
        <v>84.4</v>
      </c>
      <c r="AR74">
        <f>100*(AQ74-100)/100</f>
        <v>-15.599999999999996</v>
      </c>
      <c r="AS74" t="str">
        <f>IF((ABS(AR74))&lt;=20,"PASS","FAIL")</f>
        <v>PASS</v>
      </c>
    </row>
    <row r="75" spans="1:49" x14ac:dyDescent="0.3">
      <c r="A75" s="1">
        <v>45317</v>
      </c>
      <c r="B75" t="s">
        <v>176</v>
      </c>
      <c r="C75" t="s">
        <v>171</v>
      </c>
      <c r="D75" t="s">
        <v>70</v>
      </c>
      <c r="E75">
        <v>1</v>
      </c>
      <c r="F75">
        <v>1</v>
      </c>
      <c r="G75" t="s">
        <v>60</v>
      </c>
      <c r="H75" t="s">
        <v>61</v>
      </c>
      <c r="I75">
        <v>1.3899999999999999E-2</v>
      </c>
      <c r="J75">
        <v>0.27100000000000002</v>
      </c>
      <c r="K75">
        <v>3.71</v>
      </c>
      <c r="L75" t="s">
        <v>62</v>
      </c>
      <c r="M75" t="s">
        <v>63</v>
      </c>
      <c r="N75">
        <v>-8.6999999999999994E-3</v>
      </c>
      <c r="O75">
        <v>-6.0400000000000002E-2</v>
      </c>
      <c r="P75">
        <v>-4.5999999999999996</v>
      </c>
      <c r="Q75" t="s">
        <v>67</v>
      </c>
      <c r="R75" t="s">
        <v>61</v>
      </c>
      <c r="S75">
        <v>-3.2399999999999998E-3</v>
      </c>
      <c r="T75">
        <v>-3.4299999999999997E-2</v>
      </c>
      <c r="U75">
        <v>-1.42</v>
      </c>
      <c r="W75" s="2">
        <v>1</v>
      </c>
      <c r="Y75" s="6">
        <f t="shared" si="22"/>
        <v>3.71</v>
      </c>
      <c r="AF75">
        <v>1</v>
      </c>
      <c r="AH75" s="5">
        <f t="shared" ref="AH75:AH138" si="23">P75</f>
        <v>-4.5999999999999996</v>
      </c>
      <c r="AO75">
        <v>1</v>
      </c>
      <c r="AQ75" s="5">
        <f t="shared" si="21"/>
        <v>-1.42</v>
      </c>
    </row>
    <row r="76" spans="1:49" x14ac:dyDescent="0.3">
      <c r="A76" s="1">
        <v>45317</v>
      </c>
      <c r="B76" t="s">
        <v>176</v>
      </c>
      <c r="C76" t="s">
        <v>201</v>
      </c>
      <c r="D76">
        <v>31</v>
      </c>
      <c r="E76">
        <v>1</v>
      </c>
      <c r="F76">
        <v>1</v>
      </c>
      <c r="G76" t="s">
        <v>60</v>
      </c>
      <c r="H76" t="s">
        <v>61</v>
      </c>
      <c r="I76">
        <v>3.32</v>
      </c>
      <c r="J76">
        <v>63.2</v>
      </c>
      <c r="K76">
        <v>1380</v>
      </c>
      <c r="L76" t="s">
        <v>62</v>
      </c>
      <c r="M76" t="s">
        <v>63</v>
      </c>
      <c r="N76">
        <v>1.34E-2</v>
      </c>
      <c r="O76">
        <v>0.23799999999999999</v>
      </c>
      <c r="P76">
        <v>2.63</v>
      </c>
      <c r="Q76" t="s">
        <v>67</v>
      </c>
      <c r="R76" t="s">
        <v>61</v>
      </c>
      <c r="S76">
        <v>5.0099999999999999E-2</v>
      </c>
      <c r="T76">
        <v>0.73199999999999998</v>
      </c>
      <c r="U76">
        <v>21.4</v>
      </c>
      <c r="W76" s="2">
        <v>1</v>
      </c>
      <c r="Y76" s="6">
        <f t="shared" si="22"/>
        <v>1380</v>
      </c>
      <c r="AF76">
        <v>1</v>
      </c>
      <c r="AH76" s="5">
        <f t="shared" si="23"/>
        <v>2.63</v>
      </c>
      <c r="AO76">
        <v>1</v>
      </c>
      <c r="AQ76" s="5">
        <f t="shared" si="21"/>
        <v>21.4</v>
      </c>
    </row>
    <row r="77" spans="1:49" x14ac:dyDescent="0.3">
      <c r="A77" s="1">
        <v>45317</v>
      </c>
      <c r="B77" t="s">
        <v>176</v>
      </c>
      <c r="C77" t="s">
        <v>202</v>
      </c>
      <c r="D77">
        <v>32</v>
      </c>
      <c r="E77">
        <v>1</v>
      </c>
      <c r="F77">
        <v>1</v>
      </c>
      <c r="G77" t="s">
        <v>60</v>
      </c>
      <c r="H77" t="s">
        <v>61</v>
      </c>
      <c r="I77">
        <v>3.09</v>
      </c>
      <c r="J77">
        <v>58.8</v>
      </c>
      <c r="K77">
        <v>1290</v>
      </c>
      <c r="L77" t="s">
        <v>62</v>
      </c>
      <c r="M77" t="s">
        <v>63</v>
      </c>
      <c r="N77">
        <v>1.44E-2</v>
      </c>
      <c r="O77">
        <v>0.23899999999999999</v>
      </c>
      <c r="P77">
        <v>2.64</v>
      </c>
      <c r="Q77" t="s">
        <v>67</v>
      </c>
      <c r="R77" t="s">
        <v>61</v>
      </c>
      <c r="S77">
        <v>7.8399999999999997E-2</v>
      </c>
      <c r="T77">
        <v>1.06</v>
      </c>
      <c r="U77">
        <v>31.1</v>
      </c>
      <c r="W77" s="2">
        <v>1</v>
      </c>
      <c r="Y77" s="6">
        <f t="shared" si="22"/>
        <v>1290</v>
      </c>
      <c r="AF77">
        <v>1</v>
      </c>
      <c r="AH77" s="5">
        <f t="shared" si="23"/>
        <v>2.64</v>
      </c>
      <c r="AO77">
        <v>1</v>
      </c>
      <c r="AQ77" s="5">
        <f t="shared" si="21"/>
        <v>31.1</v>
      </c>
    </row>
    <row r="78" spans="1:49" x14ac:dyDescent="0.3">
      <c r="A78" s="1">
        <v>45317</v>
      </c>
      <c r="B78" t="s">
        <v>176</v>
      </c>
      <c r="C78" t="s">
        <v>203</v>
      </c>
      <c r="D78">
        <v>33</v>
      </c>
      <c r="E78">
        <v>1</v>
      </c>
      <c r="F78">
        <v>1</v>
      </c>
      <c r="G78" t="s">
        <v>60</v>
      </c>
      <c r="H78" t="s">
        <v>61</v>
      </c>
      <c r="I78">
        <v>4.42</v>
      </c>
      <c r="J78">
        <v>84.4</v>
      </c>
      <c r="K78">
        <v>1810</v>
      </c>
      <c r="L78" t="s">
        <v>62</v>
      </c>
      <c r="M78" t="s">
        <v>63</v>
      </c>
      <c r="N78">
        <v>4.3400000000000001E-2</v>
      </c>
      <c r="O78">
        <v>0.65100000000000002</v>
      </c>
      <c r="P78">
        <v>12.6</v>
      </c>
      <c r="Q78" t="s">
        <v>67</v>
      </c>
      <c r="R78" t="s">
        <v>61</v>
      </c>
      <c r="S78">
        <v>8.5000000000000006E-3</v>
      </c>
      <c r="T78">
        <v>0.13</v>
      </c>
      <c r="U78">
        <v>3.46</v>
      </c>
      <c r="W78" s="2">
        <v>1</v>
      </c>
      <c r="Y78" s="6">
        <f t="shared" si="22"/>
        <v>1810</v>
      </c>
      <c r="AF78">
        <v>1</v>
      </c>
      <c r="AH78" s="5">
        <f t="shared" si="23"/>
        <v>12.6</v>
      </c>
      <c r="AO78">
        <v>1</v>
      </c>
      <c r="AQ78" s="5">
        <f t="shared" si="21"/>
        <v>3.46</v>
      </c>
    </row>
    <row r="79" spans="1:49" x14ac:dyDescent="0.3">
      <c r="A79" s="1">
        <v>45317</v>
      </c>
      <c r="B79" t="s">
        <v>176</v>
      </c>
      <c r="C79" t="s">
        <v>204</v>
      </c>
      <c r="D79">
        <v>34</v>
      </c>
      <c r="E79">
        <v>1</v>
      </c>
      <c r="F79">
        <v>1</v>
      </c>
      <c r="G79" t="s">
        <v>60</v>
      </c>
      <c r="H79" t="s">
        <v>61</v>
      </c>
      <c r="I79">
        <v>4.8800000000000003E-2</v>
      </c>
      <c r="J79">
        <v>0.94</v>
      </c>
      <c r="K79">
        <v>19.100000000000001</v>
      </c>
      <c r="L79" t="s">
        <v>62</v>
      </c>
      <c r="M79" t="s">
        <v>63</v>
      </c>
      <c r="N79">
        <v>1.6799999999999999E-2</v>
      </c>
      <c r="O79">
        <v>0.28399999999999997</v>
      </c>
      <c r="P79">
        <v>3.72</v>
      </c>
      <c r="Q79" t="s">
        <v>67</v>
      </c>
      <c r="R79" t="s">
        <v>61</v>
      </c>
      <c r="S79">
        <v>8.8800000000000007E-3</v>
      </c>
      <c r="T79">
        <v>0.14000000000000001</v>
      </c>
      <c r="U79">
        <v>3.76</v>
      </c>
      <c r="W79" s="2">
        <v>1</v>
      </c>
      <c r="Y79" s="6">
        <f t="shared" si="22"/>
        <v>19.100000000000001</v>
      </c>
      <c r="AF79">
        <v>1</v>
      </c>
      <c r="AH79" s="5">
        <f t="shared" si="23"/>
        <v>3.72</v>
      </c>
      <c r="AO79">
        <v>1</v>
      </c>
      <c r="AQ79" s="5">
        <f t="shared" si="21"/>
        <v>3.76</v>
      </c>
    </row>
    <row r="80" spans="1:49" x14ac:dyDescent="0.3">
      <c r="A80" s="1">
        <v>45317</v>
      </c>
      <c r="B80" t="s">
        <v>176</v>
      </c>
      <c r="C80" t="s">
        <v>205</v>
      </c>
      <c r="D80">
        <v>35</v>
      </c>
      <c r="E80">
        <v>1</v>
      </c>
      <c r="F80">
        <v>1</v>
      </c>
      <c r="G80" t="s">
        <v>60</v>
      </c>
      <c r="H80" t="s">
        <v>61</v>
      </c>
      <c r="I80">
        <v>3.16</v>
      </c>
      <c r="J80">
        <v>63.1</v>
      </c>
      <c r="K80">
        <v>1380</v>
      </c>
      <c r="L80" t="s">
        <v>62</v>
      </c>
      <c r="M80" t="s">
        <v>63</v>
      </c>
      <c r="N80">
        <v>1.46E-2</v>
      </c>
      <c r="O80">
        <v>0.254</v>
      </c>
      <c r="P80">
        <v>3</v>
      </c>
      <c r="Q80" t="s">
        <v>67</v>
      </c>
      <c r="R80" t="s">
        <v>61</v>
      </c>
      <c r="S80">
        <v>6.3799999999999996E-2</v>
      </c>
      <c r="T80">
        <v>0.78</v>
      </c>
      <c r="U80">
        <v>22.8</v>
      </c>
      <c r="W80" s="2">
        <v>1</v>
      </c>
      <c r="Y80" s="6">
        <f t="shared" si="22"/>
        <v>1380</v>
      </c>
      <c r="AF80">
        <v>1</v>
      </c>
      <c r="AH80" s="5">
        <f t="shared" si="23"/>
        <v>3</v>
      </c>
      <c r="AO80">
        <v>1</v>
      </c>
      <c r="AQ80" s="5">
        <f t="shared" si="21"/>
        <v>22.8</v>
      </c>
    </row>
    <row r="81" spans="1:49" x14ac:dyDescent="0.3">
      <c r="A81" s="1">
        <v>45317</v>
      </c>
      <c r="B81" t="s">
        <v>176</v>
      </c>
      <c r="C81" t="s">
        <v>206</v>
      </c>
      <c r="D81">
        <v>36</v>
      </c>
      <c r="E81">
        <v>1</v>
      </c>
      <c r="F81">
        <v>1</v>
      </c>
      <c r="G81" t="s">
        <v>60</v>
      </c>
      <c r="H81" t="s">
        <v>61</v>
      </c>
      <c r="I81">
        <v>2.65</v>
      </c>
      <c r="J81">
        <v>51.4</v>
      </c>
      <c r="K81">
        <v>1130</v>
      </c>
      <c r="L81" t="s">
        <v>62</v>
      </c>
      <c r="M81" t="s">
        <v>63</v>
      </c>
      <c r="N81">
        <v>1.2E-2</v>
      </c>
      <c r="O81">
        <v>0.221</v>
      </c>
      <c r="P81">
        <v>2.2200000000000002</v>
      </c>
      <c r="Q81" t="s">
        <v>67</v>
      </c>
      <c r="R81" t="s">
        <v>61</v>
      </c>
      <c r="S81">
        <v>6.0499999999999998E-2</v>
      </c>
      <c r="T81">
        <v>0.94099999999999995</v>
      </c>
      <c r="U81">
        <v>27.6</v>
      </c>
      <c r="W81" s="2">
        <v>1</v>
      </c>
      <c r="Y81" s="6">
        <f t="shared" si="22"/>
        <v>1130</v>
      </c>
      <c r="AF81">
        <v>1</v>
      </c>
      <c r="AH81" s="5">
        <f t="shared" si="23"/>
        <v>2.2200000000000002</v>
      </c>
      <c r="AO81">
        <v>1</v>
      </c>
      <c r="AQ81" s="5">
        <f t="shared" si="21"/>
        <v>27.6</v>
      </c>
    </row>
    <row r="82" spans="1:49" x14ac:dyDescent="0.3">
      <c r="A82" s="1">
        <v>45317</v>
      </c>
      <c r="B82" t="s">
        <v>176</v>
      </c>
      <c r="C82" t="s">
        <v>207</v>
      </c>
      <c r="D82">
        <v>37</v>
      </c>
      <c r="E82">
        <v>1</v>
      </c>
      <c r="F82">
        <v>1</v>
      </c>
      <c r="G82" t="s">
        <v>60</v>
      </c>
      <c r="H82" t="s">
        <v>61</v>
      </c>
      <c r="I82">
        <v>3.22</v>
      </c>
      <c r="J82">
        <v>60.7</v>
      </c>
      <c r="K82">
        <v>1330</v>
      </c>
      <c r="L82" t="s">
        <v>62</v>
      </c>
      <c r="M82" t="s">
        <v>63</v>
      </c>
      <c r="N82">
        <v>3.15E-2</v>
      </c>
      <c r="O82">
        <v>0.48199999999999998</v>
      </c>
      <c r="P82">
        <v>8.52</v>
      </c>
      <c r="Q82" t="s">
        <v>67</v>
      </c>
      <c r="R82" t="s">
        <v>61</v>
      </c>
      <c r="S82">
        <v>1.66E-2</v>
      </c>
      <c r="T82">
        <v>0.246</v>
      </c>
      <c r="U82">
        <v>6.9</v>
      </c>
      <c r="W82" s="2">
        <v>1</v>
      </c>
      <c r="Y82" s="6">
        <f t="shared" si="22"/>
        <v>1330</v>
      </c>
      <c r="AF82">
        <v>1</v>
      </c>
      <c r="AH82" s="5">
        <f t="shared" si="23"/>
        <v>8.52</v>
      </c>
      <c r="AO82">
        <v>1</v>
      </c>
      <c r="AQ82" s="5">
        <f t="shared" si="21"/>
        <v>6.9</v>
      </c>
    </row>
    <row r="83" spans="1:49" x14ac:dyDescent="0.3">
      <c r="A83" s="1">
        <v>45317</v>
      </c>
      <c r="B83" t="s">
        <v>176</v>
      </c>
      <c r="C83" t="s">
        <v>208</v>
      </c>
      <c r="D83">
        <v>38</v>
      </c>
      <c r="E83">
        <v>1</v>
      </c>
      <c r="F83">
        <v>1</v>
      </c>
      <c r="G83" t="s">
        <v>60</v>
      </c>
      <c r="H83" t="s">
        <v>61</v>
      </c>
      <c r="I83">
        <v>2.3900000000000001E-2</v>
      </c>
      <c r="J83">
        <v>0.48299999999999998</v>
      </c>
      <c r="K83">
        <v>8.58</v>
      </c>
      <c r="L83" t="s">
        <v>62</v>
      </c>
      <c r="M83" t="s">
        <v>63</v>
      </c>
      <c r="N83">
        <v>1.26E-2</v>
      </c>
      <c r="O83">
        <v>0.23599999999999999</v>
      </c>
      <c r="P83">
        <v>2.57</v>
      </c>
      <c r="Q83" t="s">
        <v>67</v>
      </c>
      <c r="R83" t="s">
        <v>61</v>
      </c>
      <c r="S83">
        <v>6.28E-3</v>
      </c>
      <c r="T83">
        <v>0.109</v>
      </c>
      <c r="U83">
        <v>2.85</v>
      </c>
      <c r="W83" s="2">
        <v>1</v>
      </c>
      <c r="Y83" s="6">
        <f t="shared" si="22"/>
        <v>8.58</v>
      </c>
      <c r="AF83">
        <v>1</v>
      </c>
      <c r="AH83" s="5">
        <f t="shared" si="23"/>
        <v>2.57</v>
      </c>
      <c r="AO83">
        <v>1</v>
      </c>
      <c r="AQ83" s="5">
        <f t="shared" si="21"/>
        <v>2.85</v>
      </c>
    </row>
    <row r="84" spans="1:49" x14ac:dyDescent="0.3">
      <c r="A84" s="1">
        <v>45317</v>
      </c>
      <c r="B84" t="s">
        <v>176</v>
      </c>
      <c r="C84" t="s">
        <v>209</v>
      </c>
      <c r="D84">
        <v>39</v>
      </c>
      <c r="E84">
        <v>1</v>
      </c>
      <c r="F84">
        <v>1</v>
      </c>
      <c r="G84" t="s">
        <v>60</v>
      </c>
      <c r="H84" t="s">
        <v>61</v>
      </c>
      <c r="I84">
        <v>3.2099999999999997E-2</v>
      </c>
      <c r="J84">
        <v>0.68</v>
      </c>
      <c r="K84">
        <v>13.1</v>
      </c>
      <c r="L84" t="s">
        <v>62</v>
      </c>
      <c r="M84" t="s">
        <v>63</v>
      </c>
      <c r="N84">
        <v>1.17E-2</v>
      </c>
      <c r="O84">
        <v>0.189</v>
      </c>
      <c r="P84">
        <v>1.43</v>
      </c>
      <c r="Q84" t="s">
        <v>67</v>
      </c>
      <c r="R84" t="s">
        <v>61</v>
      </c>
      <c r="S84">
        <v>7.8299999999999995E-2</v>
      </c>
      <c r="T84">
        <v>1.0900000000000001</v>
      </c>
      <c r="U84">
        <v>32.200000000000003</v>
      </c>
      <c r="W84" s="2">
        <v>1</v>
      </c>
      <c r="Y84" s="6">
        <f t="shared" si="22"/>
        <v>13.1</v>
      </c>
      <c r="AF84">
        <v>1</v>
      </c>
      <c r="AH84" s="5">
        <f t="shared" si="23"/>
        <v>1.43</v>
      </c>
      <c r="AO84">
        <v>1</v>
      </c>
      <c r="AQ84" s="5">
        <f t="shared" si="21"/>
        <v>32.200000000000003</v>
      </c>
    </row>
    <row r="85" spans="1:49" x14ac:dyDescent="0.3">
      <c r="A85" s="1">
        <v>45317</v>
      </c>
      <c r="B85" t="s">
        <v>176</v>
      </c>
      <c r="C85" t="s">
        <v>210</v>
      </c>
      <c r="D85">
        <v>40</v>
      </c>
      <c r="E85">
        <v>1</v>
      </c>
      <c r="F85">
        <v>1</v>
      </c>
      <c r="G85" t="s">
        <v>60</v>
      </c>
      <c r="H85" t="s">
        <v>61</v>
      </c>
      <c r="I85">
        <v>2.9000000000000001E-2</v>
      </c>
      <c r="J85">
        <v>0.58599999999999997</v>
      </c>
      <c r="K85">
        <v>11</v>
      </c>
      <c r="L85" t="s">
        <v>62</v>
      </c>
      <c r="M85" t="s">
        <v>63</v>
      </c>
      <c r="N85">
        <v>4.0500000000000001E-2</v>
      </c>
      <c r="O85">
        <v>0.63100000000000001</v>
      </c>
      <c r="P85">
        <v>12.1</v>
      </c>
      <c r="Q85" t="s">
        <v>67</v>
      </c>
      <c r="R85" t="s">
        <v>61</v>
      </c>
      <c r="S85">
        <v>1.2500000000000001E-2</v>
      </c>
      <c r="T85">
        <v>0.215</v>
      </c>
      <c r="U85">
        <v>6</v>
      </c>
      <c r="W85" s="2">
        <v>1</v>
      </c>
      <c r="Y85" s="6">
        <f t="shared" si="22"/>
        <v>11</v>
      </c>
      <c r="AF85">
        <v>1</v>
      </c>
      <c r="AH85" s="5">
        <f t="shared" si="23"/>
        <v>12.1</v>
      </c>
      <c r="AO85">
        <v>1</v>
      </c>
      <c r="AQ85" s="5">
        <f t="shared" si="21"/>
        <v>6</v>
      </c>
    </row>
    <row r="86" spans="1:49" x14ac:dyDescent="0.3">
      <c r="A86" s="1">
        <v>45317</v>
      </c>
      <c r="B86" t="s">
        <v>176</v>
      </c>
      <c r="C86" t="s">
        <v>211</v>
      </c>
      <c r="D86">
        <v>44</v>
      </c>
      <c r="E86">
        <v>1</v>
      </c>
      <c r="F86">
        <v>1</v>
      </c>
      <c r="G86" t="s">
        <v>60</v>
      </c>
      <c r="H86" t="s">
        <v>61</v>
      </c>
      <c r="I86">
        <v>3.16</v>
      </c>
      <c r="J86">
        <v>60.1</v>
      </c>
      <c r="K86">
        <v>1320</v>
      </c>
      <c r="L86" t="s">
        <v>62</v>
      </c>
      <c r="M86" t="s">
        <v>63</v>
      </c>
      <c r="N86">
        <v>1.2E-2</v>
      </c>
      <c r="O86">
        <v>0.23200000000000001</v>
      </c>
      <c r="P86">
        <v>2.48</v>
      </c>
      <c r="Q86" t="s">
        <v>67</v>
      </c>
      <c r="R86" t="s">
        <v>61</v>
      </c>
      <c r="S86">
        <v>6.9400000000000003E-2</v>
      </c>
      <c r="T86">
        <v>1</v>
      </c>
      <c r="U86">
        <v>29.4</v>
      </c>
      <c r="W86" s="2">
        <v>1</v>
      </c>
      <c r="Y86" s="6">
        <f t="shared" si="22"/>
        <v>1320</v>
      </c>
      <c r="AB86">
        <f>ABS(100*ABS(Y86-Y80)/AVERAGE(Y86,Y80))</f>
        <v>4.4444444444444446</v>
      </c>
      <c r="AC86" t="str">
        <f>IF(Y86&gt;10, (IF((AND(AB86&gt;=0,AB86&lt;=20)=TRUE),"PASS","FAIL")),(IF((AND(AB86&gt;=0,AB86&lt;=100)=TRUE),"PASS","FAIL")))</f>
        <v>PASS</v>
      </c>
      <c r="AF86">
        <v>1</v>
      </c>
      <c r="AH86" s="5">
        <f t="shared" si="23"/>
        <v>2.48</v>
      </c>
      <c r="AK86">
        <f>ABS(100*ABS(AH86-AH80)/AVERAGE(AH86,AH80))</f>
        <v>18.978102189781019</v>
      </c>
      <c r="AL86" t="str">
        <f>IF(AH86&gt;10, (IF((AND(AK86&gt;=0,AK86&lt;=20)=TRUE),"PASS","FAIL")),(IF((AND(AK86&gt;=0,AK86&lt;=100)=TRUE),"PASS","FAIL")))</f>
        <v>PASS</v>
      </c>
      <c r="AO86">
        <v>1</v>
      </c>
      <c r="AQ86" s="5">
        <f t="shared" si="21"/>
        <v>29.4</v>
      </c>
      <c r="AT86">
        <f>ABS(100*ABS(AQ86-AQ80)/AVERAGE(AQ86,AQ80))</f>
        <v>25.28735632183907</v>
      </c>
      <c r="AU86" t="str">
        <f>IF(AQ86&gt;10, (IF((AND(AT86&gt;=0,AT86&lt;=20)=TRUE),"PASS","FAIL")),(IF((AND(AT86&gt;=0,AT86&lt;=100)=TRUE),"PASS","FAIL")))</f>
        <v>FAIL</v>
      </c>
    </row>
    <row r="87" spans="1:49" x14ac:dyDescent="0.3">
      <c r="A87" s="1">
        <v>45317</v>
      </c>
      <c r="B87" t="s">
        <v>176</v>
      </c>
      <c r="C87" t="s">
        <v>212</v>
      </c>
      <c r="D87">
        <v>45</v>
      </c>
      <c r="E87">
        <v>1</v>
      </c>
      <c r="F87">
        <v>1</v>
      </c>
      <c r="G87" t="s">
        <v>60</v>
      </c>
      <c r="H87" t="s">
        <v>61</v>
      </c>
      <c r="I87">
        <v>7.0900000000000005E-2</v>
      </c>
      <c r="J87">
        <v>1.4</v>
      </c>
      <c r="K87">
        <v>29.5</v>
      </c>
      <c r="L87" t="s">
        <v>62</v>
      </c>
      <c r="M87" t="s">
        <v>63</v>
      </c>
      <c r="N87">
        <v>8.8800000000000004E-2</v>
      </c>
      <c r="O87">
        <v>1.36</v>
      </c>
      <c r="P87">
        <v>29.8</v>
      </c>
      <c r="Q87" t="s">
        <v>67</v>
      </c>
      <c r="R87" t="s">
        <v>61</v>
      </c>
      <c r="S87">
        <v>5.74E-2</v>
      </c>
      <c r="T87">
        <v>0.78800000000000003</v>
      </c>
      <c r="U87">
        <v>23.1</v>
      </c>
      <c r="W87" s="2">
        <v>1</v>
      </c>
      <c r="Y87" s="6">
        <f t="shared" si="22"/>
        <v>29.5</v>
      </c>
      <c r="AD87">
        <f>100*((Y87*4080)-(Y85*4000))/(1000*80)</f>
        <v>95.45</v>
      </c>
      <c r="AE87" t="str">
        <f>IF(Y85&gt;10, (IF((AND(AD87&gt;=80,AD87&lt;=120)=TRUE),"PASS","FAIL")),(IF((AND(AD87&gt;=20,AD87&lt;=180)=TRUE),"PASS","FAIL")))</f>
        <v>PASS</v>
      </c>
      <c r="AF87">
        <v>1</v>
      </c>
      <c r="AH87" s="5">
        <f t="shared" si="23"/>
        <v>29.8</v>
      </c>
      <c r="AM87">
        <f>100*((AH87*4080)-(AH85*4000))/(1000*80)</f>
        <v>91.48</v>
      </c>
      <c r="AN87" t="str">
        <f>IF(AH85&gt;10, (IF((AND(AM87&gt;=80,AM87&lt;=120)=TRUE),"PASS","FAIL")),(IF((AND(AM87&gt;=20,AM87&lt;=180)=TRUE),"PASS","FAIL")))</f>
        <v>PASS</v>
      </c>
      <c r="AO87">
        <v>1</v>
      </c>
      <c r="AQ87" s="5">
        <f t="shared" si="21"/>
        <v>23.1</v>
      </c>
      <c r="AV87">
        <f>100*((AQ87*4080)-(AQ85*4000))/(1000*80)</f>
        <v>87.81</v>
      </c>
      <c r="AW87" t="str">
        <f>IF(AQ85&gt;10, (IF((AND(AV87&gt;=80,AV87&lt;=120)=TRUE),"PASS","FAIL")),(IF((AND(AV87&gt;=20,AV87&lt;=180)=TRUE),"PASS","FAIL")))</f>
        <v>PASS</v>
      </c>
    </row>
    <row r="88" spans="1:49" x14ac:dyDescent="0.3">
      <c r="A88" s="1">
        <v>45317</v>
      </c>
      <c r="B88" t="s">
        <v>176</v>
      </c>
      <c r="C88" t="s">
        <v>64</v>
      </c>
      <c r="D88" t="s">
        <v>11</v>
      </c>
      <c r="E88">
        <v>1</v>
      </c>
      <c r="F88">
        <v>1</v>
      </c>
      <c r="G88" t="s">
        <v>60</v>
      </c>
      <c r="H88" t="s">
        <v>61</v>
      </c>
      <c r="I88">
        <v>0.24099999999999999</v>
      </c>
      <c r="J88">
        <v>4.58</v>
      </c>
      <c r="K88">
        <v>102</v>
      </c>
      <c r="L88" t="s">
        <v>62</v>
      </c>
      <c r="M88" t="s">
        <v>63</v>
      </c>
      <c r="N88">
        <v>0.26900000000000002</v>
      </c>
      <c r="O88">
        <v>4.04</v>
      </c>
      <c r="P88">
        <v>94.9</v>
      </c>
      <c r="Q88" t="s">
        <v>67</v>
      </c>
      <c r="R88" t="s">
        <v>61</v>
      </c>
      <c r="S88">
        <v>0.23</v>
      </c>
      <c r="T88">
        <v>3.13</v>
      </c>
      <c r="U88">
        <v>93</v>
      </c>
      <c r="W88" s="2">
        <v>1</v>
      </c>
      <c r="Y88" s="6">
        <f t="shared" si="22"/>
        <v>102</v>
      </c>
      <c r="Z88">
        <f>100*(Y88-100)/100</f>
        <v>2</v>
      </c>
      <c r="AA88" t="str">
        <f>IF((ABS(Z88))&lt;=20,"PASS","FAIL")</f>
        <v>PASS</v>
      </c>
      <c r="AF88">
        <v>1</v>
      </c>
      <c r="AH88" s="5">
        <f t="shared" si="23"/>
        <v>94.9</v>
      </c>
      <c r="AI88">
        <f>100*(AH88-100)/100</f>
        <v>-5.0999999999999943</v>
      </c>
      <c r="AJ88" t="str">
        <f>IF((ABS(AI88))&lt;=20,"PASS","FAIL")</f>
        <v>PASS</v>
      </c>
      <c r="AO88">
        <v>1</v>
      </c>
      <c r="AQ88" s="5">
        <f t="shared" si="21"/>
        <v>93</v>
      </c>
      <c r="AR88">
        <f>100*(AQ88-100)/100</f>
        <v>-7</v>
      </c>
      <c r="AS88" t="str">
        <f>IF((ABS(AR88))&lt;=20,"PASS","FAIL")</f>
        <v>PASS</v>
      </c>
    </row>
    <row r="89" spans="1:49" x14ac:dyDescent="0.3">
      <c r="A89" s="1">
        <v>45317</v>
      </c>
      <c r="B89" t="s">
        <v>176</v>
      </c>
      <c r="C89" t="s">
        <v>171</v>
      </c>
      <c r="D89" t="s">
        <v>70</v>
      </c>
      <c r="E89">
        <v>1</v>
      </c>
      <c r="F89">
        <v>1</v>
      </c>
      <c r="G89" t="s">
        <v>60</v>
      </c>
      <c r="H89" t="s">
        <v>61</v>
      </c>
      <c r="I89">
        <v>1.35E-2</v>
      </c>
      <c r="J89">
        <v>0.23499999999999999</v>
      </c>
      <c r="K89">
        <v>2.88</v>
      </c>
      <c r="L89" t="s">
        <v>62</v>
      </c>
      <c r="M89" t="s">
        <v>63</v>
      </c>
      <c r="N89">
        <v>4.4999999999999997E-3</v>
      </c>
      <c r="O89">
        <v>9.5399999999999999E-2</v>
      </c>
      <c r="P89">
        <v>-0.82799999999999996</v>
      </c>
      <c r="Q89" t="s">
        <v>67</v>
      </c>
      <c r="R89" t="s">
        <v>61</v>
      </c>
      <c r="S89">
        <v>-4.3E-3</v>
      </c>
      <c r="T89">
        <v>-4.6899999999999997E-2</v>
      </c>
      <c r="U89">
        <v>-1.8</v>
      </c>
      <c r="W89" s="2">
        <v>1</v>
      </c>
      <c r="Y89" s="6">
        <f t="shared" si="22"/>
        <v>2.88</v>
      </c>
      <c r="AF89">
        <v>1</v>
      </c>
      <c r="AH89" s="5">
        <f t="shared" si="23"/>
        <v>-0.82799999999999996</v>
      </c>
      <c r="AO89">
        <v>1</v>
      </c>
      <c r="AQ89" s="5">
        <f t="shared" si="21"/>
        <v>-1.8</v>
      </c>
    </row>
    <row r="90" spans="1:49" x14ac:dyDescent="0.3">
      <c r="A90" s="1">
        <v>45317</v>
      </c>
      <c r="B90" t="s">
        <v>176</v>
      </c>
      <c r="C90" t="s">
        <v>213</v>
      </c>
      <c r="D90">
        <v>46</v>
      </c>
      <c r="E90">
        <v>1</v>
      </c>
      <c r="F90">
        <v>1</v>
      </c>
      <c r="G90" t="s">
        <v>60</v>
      </c>
      <c r="H90" t="s">
        <v>61</v>
      </c>
      <c r="I90">
        <v>2.76E-2</v>
      </c>
      <c r="J90">
        <v>0.58599999999999997</v>
      </c>
      <c r="K90">
        <v>10.9</v>
      </c>
      <c r="L90" t="s">
        <v>62</v>
      </c>
      <c r="M90" t="s">
        <v>63</v>
      </c>
      <c r="N90">
        <v>3.1399999999999997E-2</v>
      </c>
      <c r="O90">
        <v>0.56399999999999995</v>
      </c>
      <c r="P90">
        <v>10.5</v>
      </c>
      <c r="Q90" t="s">
        <v>67</v>
      </c>
      <c r="R90" t="s">
        <v>61</v>
      </c>
      <c r="S90">
        <v>6.9199999999999999E-3</v>
      </c>
      <c r="T90">
        <v>0.112</v>
      </c>
      <c r="U90">
        <v>2.92</v>
      </c>
      <c r="W90" s="2">
        <v>1</v>
      </c>
      <c r="Y90" s="6">
        <f t="shared" si="22"/>
        <v>10.9</v>
      </c>
      <c r="AF90">
        <v>1</v>
      </c>
      <c r="AH90" s="5">
        <f t="shared" si="23"/>
        <v>10.5</v>
      </c>
      <c r="AO90">
        <v>1</v>
      </c>
      <c r="AQ90" s="5">
        <f t="shared" si="21"/>
        <v>2.92</v>
      </c>
    </row>
    <row r="91" spans="1:49" x14ac:dyDescent="0.3">
      <c r="A91" s="1">
        <v>45317</v>
      </c>
      <c r="B91" t="s">
        <v>176</v>
      </c>
      <c r="C91" t="s">
        <v>214</v>
      </c>
      <c r="D91">
        <v>47</v>
      </c>
      <c r="E91">
        <v>1</v>
      </c>
      <c r="F91">
        <v>1</v>
      </c>
      <c r="G91" t="s">
        <v>60</v>
      </c>
      <c r="H91" t="s">
        <v>61</v>
      </c>
      <c r="I91">
        <v>3.29</v>
      </c>
      <c r="J91">
        <v>61.8</v>
      </c>
      <c r="K91">
        <v>1350</v>
      </c>
      <c r="L91" t="s">
        <v>62</v>
      </c>
      <c r="M91" t="s">
        <v>63</v>
      </c>
      <c r="N91">
        <v>1.6899999999999998E-2</v>
      </c>
      <c r="O91">
        <v>0.28999999999999998</v>
      </c>
      <c r="P91">
        <v>3.87</v>
      </c>
      <c r="Q91" t="s">
        <v>67</v>
      </c>
      <c r="R91" t="s">
        <v>61</v>
      </c>
      <c r="S91">
        <v>6.7199999999999996E-2</v>
      </c>
      <c r="T91">
        <v>0.93300000000000005</v>
      </c>
      <c r="U91">
        <v>27.4</v>
      </c>
      <c r="W91" s="2">
        <v>1</v>
      </c>
      <c r="Y91" s="6">
        <f t="shared" si="22"/>
        <v>1350</v>
      </c>
      <c r="AF91">
        <v>1</v>
      </c>
      <c r="AH91" s="5">
        <f t="shared" si="23"/>
        <v>3.87</v>
      </c>
      <c r="AO91">
        <v>1</v>
      </c>
      <c r="AQ91" s="5">
        <f t="shared" si="21"/>
        <v>27.4</v>
      </c>
    </row>
    <row r="92" spans="1:49" x14ac:dyDescent="0.3">
      <c r="A92" s="1">
        <v>45317</v>
      </c>
      <c r="B92" t="s">
        <v>176</v>
      </c>
      <c r="C92" t="s">
        <v>215</v>
      </c>
      <c r="D92">
        <v>48</v>
      </c>
      <c r="E92">
        <v>1</v>
      </c>
      <c r="F92">
        <v>1</v>
      </c>
      <c r="G92" t="s">
        <v>60</v>
      </c>
      <c r="H92" t="s">
        <v>61</v>
      </c>
      <c r="I92">
        <v>2.97</v>
      </c>
      <c r="J92">
        <v>56.5</v>
      </c>
      <c r="K92">
        <v>1240</v>
      </c>
      <c r="L92" t="s">
        <v>62</v>
      </c>
      <c r="M92" t="s">
        <v>63</v>
      </c>
      <c r="N92">
        <v>1.1900000000000001E-2</v>
      </c>
      <c r="O92">
        <v>0.192</v>
      </c>
      <c r="P92">
        <v>1.51</v>
      </c>
      <c r="Q92" t="s">
        <v>67</v>
      </c>
      <c r="R92" t="s">
        <v>61</v>
      </c>
      <c r="S92">
        <v>4.8000000000000001E-2</v>
      </c>
      <c r="T92">
        <v>0.68700000000000006</v>
      </c>
      <c r="U92">
        <v>20</v>
      </c>
      <c r="W92" s="2">
        <v>1</v>
      </c>
      <c r="Y92" s="6">
        <f t="shared" si="22"/>
        <v>1240</v>
      </c>
      <c r="AF92">
        <v>1</v>
      </c>
      <c r="AH92" s="5">
        <f t="shared" si="23"/>
        <v>1.51</v>
      </c>
      <c r="AO92">
        <v>1</v>
      </c>
      <c r="AQ92" s="5">
        <f t="shared" si="21"/>
        <v>20</v>
      </c>
    </row>
    <row r="93" spans="1:49" x14ac:dyDescent="0.3">
      <c r="A93" s="1">
        <v>45317</v>
      </c>
      <c r="B93" t="s">
        <v>176</v>
      </c>
      <c r="C93" t="s">
        <v>216</v>
      </c>
      <c r="D93">
        <v>49</v>
      </c>
      <c r="E93">
        <v>1</v>
      </c>
      <c r="F93">
        <v>1</v>
      </c>
      <c r="G93" t="s">
        <v>60</v>
      </c>
      <c r="H93" t="s">
        <v>61</v>
      </c>
      <c r="I93">
        <v>5.4199999999999998E-2</v>
      </c>
      <c r="J93">
        <v>1.03</v>
      </c>
      <c r="K93">
        <v>21.2</v>
      </c>
      <c r="L93" t="s">
        <v>62</v>
      </c>
      <c r="M93" t="s">
        <v>63</v>
      </c>
      <c r="N93">
        <v>1.9400000000000001E-2</v>
      </c>
      <c r="O93">
        <v>0.33</v>
      </c>
      <c r="P93">
        <v>4.8600000000000003</v>
      </c>
      <c r="Q93" t="s">
        <v>67</v>
      </c>
      <c r="R93" t="s">
        <v>61</v>
      </c>
      <c r="S93">
        <v>1.24E-2</v>
      </c>
      <c r="T93">
        <v>0.16800000000000001</v>
      </c>
      <c r="U93">
        <v>4.59</v>
      </c>
      <c r="W93" s="2">
        <v>1</v>
      </c>
      <c r="Y93" s="6">
        <f t="shared" si="22"/>
        <v>21.2</v>
      </c>
      <c r="AF93">
        <v>1</v>
      </c>
      <c r="AH93" s="5">
        <f t="shared" si="23"/>
        <v>4.8600000000000003</v>
      </c>
      <c r="AO93">
        <v>1</v>
      </c>
      <c r="AQ93" s="5">
        <f t="shared" si="21"/>
        <v>4.59</v>
      </c>
    </row>
    <row r="94" spans="1:49" x14ac:dyDescent="0.3">
      <c r="A94" s="1">
        <v>45317</v>
      </c>
      <c r="B94" t="s">
        <v>176</v>
      </c>
      <c r="C94" t="s">
        <v>217</v>
      </c>
      <c r="D94">
        <v>50</v>
      </c>
      <c r="E94">
        <v>1</v>
      </c>
      <c r="F94">
        <v>1</v>
      </c>
      <c r="G94" t="s">
        <v>60</v>
      </c>
      <c r="H94" t="s">
        <v>61</v>
      </c>
      <c r="I94">
        <v>4.02E-2</v>
      </c>
      <c r="J94">
        <v>0.77900000000000003</v>
      </c>
      <c r="K94">
        <v>15.4</v>
      </c>
      <c r="L94" t="s">
        <v>62</v>
      </c>
      <c r="M94" t="s">
        <v>63</v>
      </c>
      <c r="N94">
        <v>1.29E-2</v>
      </c>
      <c r="O94">
        <v>0.20599999999999999</v>
      </c>
      <c r="P94">
        <v>1.85</v>
      </c>
      <c r="Q94" t="s">
        <v>67</v>
      </c>
      <c r="R94" t="s">
        <v>61</v>
      </c>
      <c r="S94">
        <v>1.01E-2</v>
      </c>
      <c r="T94">
        <v>0.14199999999999999</v>
      </c>
      <c r="U94">
        <v>3.83</v>
      </c>
      <c r="W94" s="2">
        <v>1</v>
      </c>
      <c r="Y94" s="6">
        <f t="shared" si="22"/>
        <v>15.4</v>
      </c>
      <c r="AF94">
        <v>1</v>
      </c>
      <c r="AH94" s="5">
        <f t="shared" si="23"/>
        <v>1.85</v>
      </c>
      <c r="AO94">
        <v>1</v>
      </c>
      <c r="AQ94" s="5">
        <f t="shared" si="21"/>
        <v>3.83</v>
      </c>
    </row>
    <row r="95" spans="1:49" x14ac:dyDescent="0.3">
      <c r="A95" s="1">
        <v>45317</v>
      </c>
      <c r="B95" t="s">
        <v>176</v>
      </c>
      <c r="C95" t="s">
        <v>218</v>
      </c>
      <c r="D95">
        <v>51</v>
      </c>
      <c r="E95">
        <v>1</v>
      </c>
      <c r="F95">
        <v>1</v>
      </c>
      <c r="G95" t="s">
        <v>60</v>
      </c>
      <c r="H95" t="s">
        <v>61</v>
      </c>
      <c r="I95">
        <v>3.61E-2</v>
      </c>
      <c r="J95">
        <v>0.65800000000000003</v>
      </c>
      <c r="K95">
        <v>12.6</v>
      </c>
      <c r="L95" t="s">
        <v>62</v>
      </c>
      <c r="M95" t="s">
        <v>63</v>
      </c>
      <c r="N95">
        <v>1.14E-2</v>
      </c>
      <c r="O95">
        <v>0.188</v>
      </c>
      <c r="P95">
        <v>1.4</v>
      </c>
      <c r="Q95" t="s">
        <v>67</v>
      </c>
      <c r="R95" t="s">
        <v>61</v>
      </c>
      <c r="S95">
        <v>7.4999999999999997E-3</v>
      </c>
      <c r="T95">
        <v>0.126</v>
      </c>
      <c r="U95">
        <v>3.34</v>
      </c>
      <c r="W95" s="2">
        <v>1</v>
      </c>
      <c r="Y95" s="6">
        <f t="shared" si="22"/>
        <v>12.6</v>
      </c>
      <c r="AF95">
        <v>1</v>
      </c>
      <c r="AH95" s="5">
        <f t="shared" si="23"/>
        <v>1.4</v>
      </c>
      <c r="AO95">
        <v>1</v>
      </c>
      <c r="AQ95" s="5">
        <f t="shared" si="21"/>
        <v>3.34</v>
      </c>
    </row>
    <row r="96" spans="1:49" x14ac:dyDescent="0.3">
      <c r="A96" s="1">
        <v>45317</v>
      </c>
      <c r="B96" t="s">
        <v>176</v>
      </c>
      <c r="C96" t="s">
        <v>219</v>
      </c>
      <c r="D96">
        <v>52</v>
      </c>
      <c r="E96">
        <v>1</v>
      </c>
      <c r="F96">
        <v>1</v>
      </c>
      <c r="G96" t="s">
        <v>60</v>
      </c>
      <c r="H96" t="s">
        <v>61</v>
      </c>
      <c r="I96">
        <v>0.14599999999999999</v>
      </c>
      <c r="J96">
        <v>2.74</v>
      </c>
      <c r="K96">
        <v>60.5</v>
      </c>
      <c r="L96" t="s">
        <v>62</v>
      </c>
      <c r="M96" t="s">
        <v>63</v>
      </c>
      <c r="N96">
        <v>1.9900000000000001E-2</v>
      </c>
      <c r="O96">
        <v>0.129</v>
      </c>
      <c r="P96">
        <v>-1.6E-2</v>
      </c>
      <c r="Q96" t="s">
        <v>67</v>
      </c>
      <c r="R96" t="s">
        <v>61</v>
      </c>
      <c r="S96">
        <v>5.3100000000000001E-2</v>
      </c>
      <c r="T96">
        <v>0.745</v>
      </c>
      <c r="U96">
        <v>21.8</v>
      </c>
      <c r="W96" s="2">
        <v>1</v>
      </c>
      <c r="Y96" s="6">
        <f t="shared" si="22"/>
        <v>60.5</v>
      </c>
      <c r="AF96">
        <v>1</v>
      </c>
      <c r="AH96" s="5">
        <f t="shared" si="23"/>
        <v>-1.6E-2</v>
      </c>
      <c r="AO96">
        <v>1</v>
      </c>
      <c r="AQ96" s="5">
        <f t="shared" si="21"/>
        <v>21.8</v>
      </c>
    </row>
    <row r="97" spans="1:49" x14ac:dyDescent="0.3">
      <c r="A97" s="1">
        <v>45317</v>
      </c>
      <c r="B97" t="s">
        <v>176</v>
      </c>
      <c r="C97" t="s">
        <v>220</v>
      </c>
      <c r="D97">
        <v>53</v>
      </c>
      <c r="E97">
        <v>1</v>
      </c>
      <c r="F97">
        <v>1</v>
      </c>
      <c r="G97" t="s">
        <v>60</v>
      </c>
      <c r="H97" t="s">
        <v>61</v>
      </c>
      <c r="I97">
        <v>2.91</v>
      </c>
      <c r="J97">
        <v>55.4</v>
      </c>
      <c r="K97">
        <v>1220</v>
      </c>
      <c r="L97" t="s">
        <v>62</v>
      </c>
      <c r="M97" t="s">
        <v>63</v>
      </c>
      <c r="N97">
        <v>1.1599999999999999E-2</v>
      </c>
      <c r="O97">
        <v>0.19500000000000001</v>
      </c>
      <c r="P97">
        <v>1.58</v>
      </c>
      <c r="Q97" t="s">
        <v>67</v>
      </c>
      <c r="R97" t="s">
        <v>61</v>
      </c>
      <c r="S97">
        <v>7.7299999999999994E-2</v>
      </c>
      <c r="T97">
        <v>1.0900000000000001</v>
      </c>
      <c r="U97">
        <v>31.9</v>
      </c>
      <c r="W97" s="2">
        <v>1</v>
      </c>
      <c r="Y97" s="6">
        <f t="shared" si="22"/>
        <v>1220</v>
      </c>
      <c r="AF97">
        <v>1</v>
      </c>
      <c r="AH97" s="5">
        <f t="shared" si="23"/>
        <v>1.58</v>
      </c>
      <c r="AO97">
        <v>1</v>
      </c>
      <c r="AQ97" s="5">
        <f t="shared" si="21"/>
        <v>31.9</v>
      </c>
    </row>
    <row r="98" spans="1:49" x14ac:dyDescent="0.3">
      <c r="A98" s="1">
        <v>45317</v>
      </c>
      <c r="B98" t="s">
        <v>176</v>
      </c>
      <c r="C98" t="s">
        <v>221</v>
      </c>
      <c r="D98">
        <v>54</v>
      </c>
      <c r="E98">
        <v>1</v>
      </c>
      <c r="F98">
        <v>1</v>
      </c>
      <c r="G98" t="s">
        <v>60</v>
      </c>
      <c r="H98" t="s">
        <v>61</v>
      </c>
      <c r="I98">
        <v>1.9400000000000001E-2</v>
      </c>
      <c r="J98">
        <v>0.40699999999999997</v>
      </c>
      <c r="K98">
        <v>6.83</v>
      </c>
      <c r="L98" t="s">
        <v>62</v>
      </c>
      <c r="M98" t="s">
        <v>63</v>
      </c>
      <c r="N98">
        <v>1.06E-2</v>
      </c>
      <c r="O98">
        <v>0.19800000000000001</v>
      </c>
      <c r="P98">
        <v>1.65</v>
      </c>
      <c r="Q98" t="s">
        <v>67</v>
      </c>
      <c r="R98" t="s">
        <v>61</v>
      </c>
      <c r="S98">
        <v>5.3899999999999998E-3</v>
      </c>
      <c r="T98">
        <v>9.3899999999999997E-2</v>
      </c>
      <c r="U98">
        <v>2.39</v>
      </c>
      <c r="W98" s="2">
        <v>1</v>
      </c>
      <c r="Y98" s="6">
        <f t="shared" si="22"/>
        <v>6.83</v>
      </c>
      <c r="AF98">
        <v>1</v>
      </c>
      <c r="AH98" s="5">
        <f t="shared" si="23"/>
        <v>1.65</v>
      </c>
      <c r="AO98">
        <v>1</v>
      </c>
      <c r="AQ98" s="5">
        <f t="shared" si="21"/>
        <v>2.39</v>
      </c>
    </row>
    <row r="99" spans="1:49" x14ac:dyDescent="0.3">
      <c r="A99" s="1">
        <v>45317</v>
      </c>
      <c r="B99" t="s">
        <v>176</v>
      </c>
      <c r="C99" t="s">
        <v>222</v>
      </c>
      <c r="D99">
        <v>55</v>
      </c>
      <c r="E99">
        <v>1</v>
      </c>
      <c r="F99">
        <v>1</v>
      </c>
      <c r="G99" t="s">
        <v>60</v>
      </c>
      <c r="H99" t="s">
        <v>61</v>
      </c>
      <c r="I99">
        <v>2.7300000000000001E-2</v>
      </c>
      <c r="J99">
        <v>0.54500000000000004</v>
      </c>
      <c r="K99">
        <v>10</v>
      </c>
      <c r="L99" t="s">
        <v>62</v>
      </c>
      <c r="M99" t="s">
        <v>63</v>
      </c>
      <c r="N99">
        <v>1.0800000000000001E-2</v>
      </c>
      <c r="O99">
        <v>0.182</v>
      </c>
      <c r="P99">
        <v>1.26</v>
      </c>
      <c r="Q99" t="s">
        <v>67</v>
      </c>
      <c r="R99" t="s">
        <v>61</v>
      </c>
      <c r="S99">
        <v>5.8599999999999998E-3</v>
      </c>
      <c r="T99">
        <v>9.5200000000000007E-2</v>
      </c>
      <c r="U99">
        <v>2.4300000000000002</v>
      </c>
      <c r="W99" s="2">
        <v>1</v>
      </c>
      <c r="Y99" s="6">
        <f t="shared" si="22"/>
        <v>10</v>
      </c>
      <c r="AF99">
        <v>1</v>
      </c>
      <c r="AH99" s="5">
        <f t="shared" si="23"/>
        <v>1.26</v>
      </c>
      <c r="AO99">
        <v>1</v>
      </c>
      <c r="AQ99" s="5">
        <f t="shared" si="21"/>
        <v>2.4300000000000002</v>
      </c>
    </row>
    <row r="100" spans="1:49" x14ac:dyDescent="0.3">
      <c r="A100" s="1">
        <v>45317</v>
      </c>
      <c r="B100" t="s">
        <v>176</v>
      </c>
      <c r="C100" t="s">
        <v>223</v>
      </c>
      <c r="D100">
        <v>59</v>
      </c>
      <c r="E100">
        <v>1</v>
      </c>
      <c r="F100">
        <v>1</v>
      </c>
      <c r="G100" t="s">
        <v>60</v>
      </c>
      <c r="H100" t="s">
        <v>61</v>
      </c>
      <c r="I100">
        <v>3.7900000000000003E-2</v>
      </c>
      <c r="J100">
        <v>0.71599999999999997</v>
      </c>
      <c r="K100">
        <v>13.9</v>
      </c>
      <c r="L100" t="s">
        <v>62</v>
      </c>
      <c r="M100" t="s">
        <v>63</v>
      </c>
      <c r="N100">
        <v>1.1599999999999999E-2</v>
      </c>
      <c r="O100">
        <v>0.20399999999999999</v>
      </c>
      <c r="P100">
        <v>1.8</v>
      </c>
      <c r="Q100" t="s">
        <v>67</v>
      </c>
      <c r="R100" t="s">
        <v>61</v>
      </c>
      <c r="S100">
        <v>8.0300000000000007E-3</v>
      </c>
      <c r="T100">
        <v>0.123</v>
      </c>
      <c r="U100">
        <v>3.26</v>
      </c>
      <c r="V100" s="2"/>
      <c r="W100" s="2">
        <v>1</v>
      </c>
      <c r="Y100" s="6">
        <f t="shared" si="22"/>
        <v>13.9</v>
      </c>
      <c r="AB100">
        <f>ABS(100*ABS(Y100-Y94)/AVERAGE(Y100,Y94))</f>
        <v>10.238907849829351</v>
      </c>
      <c r="AC100" t="str">
        <f>IF(Y100&gt;10, (IF((AND(AB100&gt;=0,AB100&lt;=20)=TRUE),"PASS","FAIL")),(IF((AND(AB100&gt;=0,AB100&lt;=100)=TRUE),"PASS","FAIL")))</f>
        <v>PASS</v>
      </c>
      <c r="AF100">
        <v>1</v>
      </c>
      <c r="AH100" s="5">
        <f t="shared" si="23"/>
        <v>1.8</v>
      </c>
      <c r="AK100">
        <f>ABS(100*ABS(AH100-AH94)/AVERAGE(AH100,AH94))</f>
        <v>2.7397260273972623</v>
      </c>
      <c r="AL100" t="str">
        <f>IF(AH100&gt;10, (IF((AND(AK100&gt;=0,AK100&lt;=20)=TRUE),"PASS","FAIL")),(IF((AND(AK100&gt;=0,AK100&lt;=100)=TRUE),"PASS","FAIL")))</f>
        <v>PASS</v>
      </c>
      <c r="AO100">
        <v>1</v>
      </c>
      <c r="AQ100" s="5">
        <f t="shared" si="21"/>
        <v>3.26</v>
      </c>
      <c r="AT100">
        <f>ABS(100*ABS(AQ100-AQ94)/AVERAGE(AQ100,AQ94))</f>
        <v>16.078984485190418</v>
      </c>
      <c r="AU100" t="str">
        <f>IF(AQ100&gt;10, (IF((AND(AT100&gt;=0,AT100&lt;=20)=TRUE),"PASS","FAIL")),(IF((AND(AT100&gt;=0,AT100&lt;=100)=TRUE),"PASS","FAIL")))</f>
        <v>PASS</v>
      </c>
    </row>
    <row r="101" spans="1:49" x14ac:dyDescent="0.3">
      <c r="A101" s="1">
        <v>45317</v>
      </c>
      <c r="B101" t="s">
        <v>176</v>
      </c>
      <c r="C101" t="s">
        <v>224</v>
      </c>
      <c r="D101">
        <v>60</v>
      </c>
      <c r="E101">
        <v>1</v>
      </c>
      <c r="F101">
        <v>1</v>
      </c>
      <c r="G101" t="s">
        <v>60</v>
      </c>
      <c r="H101" t="s">
        <v>61</v>
      </c>
      <c r="I101">
        <v>7.2499999999999995E-2</v>
      </c>
      <c r="J101">
        <v>1.34</v>
      </c>
      <c r="K101">
        <v>28.4</v>
      </c>
      <c r="L101" t="s">
        <v>62</v>
      </c>
      <c r="M101" t="s">
        <v>63</v>
      </c>
      <c r="N101">
        <v>5.9299999999999999E-2</v>
      </c>
      <c r="O101">
        <v>0.90800000000000003</v>
      </c>
      <c r="P101">
        <v>18.899999999999999</v>
      </c>
      <c r="Q101" t="s">
        <v>67</v>
      </c>
      <c r="R101" t="s">
        <v>61</v>
      </c>
      <c r="S101">
        <v>4.8500000000000001E-2</v>
      </c>
      <c r="T101">
        <v>0.69499999999999995</v>
      </c>
      <c r="U101">
        <v>20.3</v>
      </c>
      <c r="W101" s="2">
        <v>1</v>
      </c>
      <c r="Y101" s="6">
        <f t="shared" si="22"/>
        <v>28.4</v>
      </c>
      <c r="AD101">
        <f>100*((Y101*4080)-(Y99*4000))/(1000*80)</f>
        <v>94.84</v>
      </c>
      <c r="AE101" t="str">
        <f>IF(Y99&gt;10, (IF((AND(AD101&gt;=80,AD101&lt;=120)=TRUE),"PASS","FAIL")),(IF((AND(AD101&gt;=20,AD101&lt;=180)=TRUE),"PASS","FAIL")))</f>
        <v>PASS</v>
      </c>
      <c r="AF101">
        <v>1</v>
      </c>
      <c r="AH101" s="5">
        <f t="shared" si="23"/>
        <v>18.899999999999999</v>
      </c>
      <c r="AM101">
        <f>100*((AH101*4080)-(AH99*4000))/(1000*80)</f>
        <v>90.09</v>
      </c>
      <c r="AN101" t="str">
        <f>IF(AH99&gt;10, (IF((AND(AM101&gt;=80,AM101&lt;=120)=TRUE),"PASS","FAIL")),(IF((AND(AM101&gt;=20,AM101&lt;=180)=TRUE),"PASS","FAIL")))</f>
        <v>PASS</v>
      </c>
      <c r="AO101">
        <v>1</v>
      </c>
      <c r="AQ101" s="5">
        <f t="shared" si="21"/>
        <v>20.3</v>
      </c>
      <c r="AV101">
        <f>100*((AQ101*4080)-(AQ99*4000))/(1000*80)</f>
        <v>91.38</v>
      </c>
      <c r="AW101" t="str">
        <f>IF(AQ99&gt;10, (IF((AND(AV101&gt;=80,AV101&lt;=120)=TRUE),"PASS","FAIL")),(IF((AND(AV101&gt;=20,AV101&lt;=180)=TRUE),"PASS","FAIL")))</f>
        <v>PASS</v>
      </c>
    </row>
    <row r="102" spans="1:49" x14ac:dyDescent="0.3">
      <c r="A102" s="1">
        <v>45317</v>
      </c>
      <c r="B102" t="s">
        <v>176</v>
      </c>
      <c r="C102" t="s">
        <v>64</v>
      </c>
      <c r="D102" t="s">
        <v>11</v>
      </c>
      <c r="E102">
        <v>1</v>
      </c>
      <c r="F102">
        <v>1</v>
      </c>
      <c r="G102" t="s">
        <v>60</v>
      </c>
      <c r="H102" t="s">
        <v>61</v>
      </c>
      <c r="I102">
        <v>0.24</v>
      </c>
      <c r="J102">
        <v>4.62</v>
      </c>
      <c r="K102">
        <v>104</v>
      </c>
      <c r="L102" t="s">
        <v>62</v>
      </c>
      <c r="M102" t="s">
        <v>63</v>
      </c>
      <c r="N102">
        <v>0.27</v>
      </c>
      <c r="O102">
        <v>4.0999999999999996</v>
      </c>
      <c r="P102">
        <v>96.4</v>
      </c>
      <c r="Q102" t="s">
        <v>67</v>
      </c>
      <c r="R102" t="s">
        <v>61</v>
      </c>
      <c r="S102">
        <v>0.223</v>
      </c>
      <c r="T102">
        <v>3.42</v>
      </c>
      <c r="U102">
        <v>102</v>
      </c>
      <c r="W102" s="2">
        <v>1</v>
      </c>
      <c r="Y102" s="6">
        <f t="shared" si="22"/>
        <v>104</v>
      </c>
      <c r="Z102">
        <f>100*(Y102-100)/100</f>
        <v>4</v>
      </c>
      <c r="AA102" t="str">
        <f>IF((ABS(Z102))&lt;=20,"PASS","FAIL")</f>
        <v>PASS</v>
      </c>
      <c r="AF102">
        <v>1</v>
      </c>
      <c r="AH102" s="5">
        <f t="shared" si="23"/>
        <v>96.4</v>
      </c>
      <c r="AI102">
        <f>100*(AH102-100)/100</f>
        <v>-3.5999999999999943</v>
      </c>
      <c r="AJ102" t="str">
        <f>IF((ABS(AI102))&lt;=20,"PASS","FAIL")</f>
        <v>PASS</v>
      </c>
      <c r="AO102">
        <v>1</v>
      </c>
      <c r="AQ102" s="5">
        <f t="shared" si="21"/>
        <v>102</v>
      </c>
      <c r="AR102">
        <f>100*(AQ102-100)/100</f>
        <v>2</v>
      </c>
      <c r="AS102" t="str">
        <f>IF((ABS(AR102))&lt;=20,"PASS","FAIL")</f>
        <v>PASS</v>
      </c>
    </row>
    <row r="103" spans="1:49" x14ac:dyDescent="0.3">
      <c r="A103" s="1">
        <v>45317</v>
      </c>
      <c r="B103" t="s">
        <v>176</v>
      </c>
      <c r="C103" t="s">
        <v>171</v>
      </c>
      <c r="D103" t="s">
        <v>70</v>
      </c>
      <c r="E103">
        <v>1</v>
      </c>
      <c r="F103">
        <v>1</v>
      </c>
      <c r="G103" t="s">
        <v>60</v>
      </c>
      <c r="H103" t="s">
        <v>61</v>
      </c>
      <c r="I103">
        <v>1.32E-2</v>
      </c>
      <c r="J103">
        <v>0.26800000000000002</v>
      </c>
      <c r="K103">
        <v>3.64</v>
      </c>
      <c r="L103" t="s">
        <v>62</v>
      </c>
      <c r="M103" t="s">
        <v>63</v>
      </c>
      <c r="N103">
        <v>4.1399999999999996E-3</v>
      </c>
      <c r="O103">
        <v>8.2100000000000006E-2</v>
      </c>
      <c r="P103">
        <v>-1.1499999999999999</v>
      </c>
      <c r="Q103" t="s">
        <v>67</v>
      </c>
      <c r="R103" t="s">
        <v>61</v>
      </c>
      <c r="S103">
        <v>-5.2900000000000004E-3</v>
      </c>
      <c r="T103">
        <v>-5.3900000000000003E-2</v>
      </c>
      <c r="U103">
        <v>-2</v>
      </c>
      <c r="W103" s="2">
        <v>1</v>
      </c>
      <c r="Y103" s="6">
        <f t="shared" si="22"/>
        <v>3.64</v>
      </c>
      <c r="AF103">
        <v>1</v>
      </c>
      <c r="AH103" s="5">
        <f t="shared" si="23"/>
        <v>-1.1499999999999999</v>
      </c>
      <c r="AO103">
        <v>1</v>
      </c>
      <c r="AQ103" s="5">
        <f t="shared" si="21"/>
        <v>-2</v>
      </c>
    </row>
    <row r="104" spans="1:49" x14ac:dyDescent="0.3">
      <c r="A104" s="1">
        <v>45317</v>
      </c>
      <c r="B104" t="s">
        <v>176</v>
      </c>
      <c r="C104" t="s">
        <v>225</v>
      </c>
      <c r="D104">
        <v>61</v>
      </c>
      <c r="E104">
        <v>1</v>
      </c>
      <c r="F104">
        <v>1</v>
      </c>
      <c r="G104" t="s">
        <v>60</v>
      </c>
      <c r="H104" t="s">
        <v>61</v>
      </c>
      <c r="I104">
        <v>0.17199999999999999</v>
      </c>
      <c r="J104">
        <v>3.26</v>
      </c>
      <c r="K104">
        <v>72.400000000000006</v>
      </c>
      <c r="L104" t="s">
        <v>62</v>
      </c>
      <c r="M104" t="s">
        <v>63</v>
      </c>
      <c r="N104">
        <v>1.34E-2</v>
      </c>
      <c r="O104">
        <v>0.24099999999999999</v>
      </c>
      <c r="P104">
        <v>2.69</v>
      </c>
      <c r="Q104" t="s">
        <v>67</v>
      </c>
      <c r="R104" t="s">
        <v>61</v>
      </c>
      <c r="S104">
        <v>9.69E-2</v>
      </c>
      <c r="T104">
        <v>1.33</v>
      </c>
      <c r="U104">
        <v>39.200000000000003</v>
      </c>
      <c r="W104" s="2">
        <v>1</v>
      </c>
      <c r="Y104" s="6">
        <f t="shared" si="22"/>
        <v>72.400000000000006</v>
      </c>
      <c r="AF104">
        <v>1</v>
      </c>
      <c r="AH104" s="5">
        <f t="shared" si="23"/>
        <v>2.69</v>
      </c>
      <c r="AO104">
        <v>1</v>
      </c>
      <c r="AQ104" s="5">
        <f t="shared" si="21"/>
        <v>39.200000000000003</v>
      </c>
    </row>
    <row r="105" spans="1:49" x14ac:dyDescent="0.3">
      <c r="A105" s="1">
        <v>45317</v>
      </c>
      <c r="B105" t="s">
        <v>176</v>
      </c>
      <c r="C105" t="s">
        <v>226</v>
      </c>
      <c r="D105">
        <v>62</v>
      </c>
      <c r="E105">
        <v>1</v>
      </c>
      <c r="F105">
        <v>1</v>
      </c>
      <c r="G105" t="s">
        <v>60</v>
      </c>
      <c r="H105" t="s">
        <v>61</v>
      </c>
      <c r="I105">
        <v>2.23E-2</v>
      </c>
      <c r="J105">
        <v>0.42799999999999999</v>
      </c>
      <c r="K105">
        <v>7.31</v>
      </c>
      <c r="L105" t="s">
        <v>62</v>
      </c>
      <c r="M105" t="s">
        <v>63</v>
      </c>
      <c r="N105">
        <v>1.5299999999999999E-2</v>
      </c>
      <c r="O105">
        <v>0.23799999999999999</v>
      </c>
      <c r="P105">
        <v>2.61</v>
      </c>
      <c r="Q105" t="s">
        <v>67</v>
      </c>
      <c r="R105" t="s">
        <v>61</v>
      </c>
      <c r="S105">
        <v>8.3599999999999994E-3</v>
      </c>
      <c r="T105">
        <v>0.11799999999999999</v>
      </c>
      <c r="U105">
        <v>3.1</v>
      </c>
      <c r="W105" s="2">
        <v>1</v>
      </c>
      <c r="Y105" s="6">
        <f t="shared" si="22"/>
        <v>7.31</v>
      </c>
      <c r="AF105">
        <v>1</v>
      </c>
      <c r="AH105" s="5">
        <f t="shared" si="23"/>
        <v>2.61</v>
      </c>
      <c r="AO105">
        <v>1</v>
      </c>
      <c r="AQ105" s="5">
        <f t="shared" si="21"/>
        <v>3.1</v>
      </c>
    </row>
    <row r="106" spans="1:49" x14ac:dyDescent="0.3">
      <c r="A106" s="1">
        <v>45317</v>
      </c>
      <c r="B106" t="s">
        <v>176</v>
      </c>
      <c r="C106" t="s">
        <v>227</v>
      </c>
      <c r="D106">
        <v>63</v>
      </c>
      <c r="E106">
        <v>1</v>
      </c>
      <c r="F106">
        <v>1</v>
      </c>
      <c r="G106" t="s">
        <v>60</v>
      </c>
      <c r="H106" t="s">
        <v>61</v>
      </c>
      <c r="I106">
        <v>0.22500000000000001</v>
      </c>
      <c r="J106">
        <v>4.3099999999999996</v>
      </c>
      <c r="K106">
        <v>96.3</v>
      </c>
      <c r="L106" t="s">
        <v>62</v>
      </c>
      <c r="M106" t="s">
        <v>63</v>
      </c>
      <c r="N106">
        <v>2.7900000000000001E-2</v>
      </c>
      <c r="O106">
        <v>0.45600000000000002</v>
      </c>
      <c r="P106">
        <v>7.89</v>
      </c>
      <c r="Q106" t="s">
        <v>67</v>
      </c>
      <c r="R106" t="s">
        <v>61</v>
      </c>
      <c r="S106">
        <v>2.8400000000000002E-2</v>
      </c>
      <c r="T106">
        <v>0.40300000000000002</v>
      </c>
      <c r="U106">
        <v>11.6</v>
      </c>
      <c r="W106" s="2">
        <v>1</v>
      </c>
      <c r="Y106" s="6">
        <f t="shared" ref="Y106:Y169" si="24">K106</f>
        <v>96.3</v>
      </c>
      <c r="AF106">
        <v>1</v>
      </c>
      <c r="AH106" s="5">
        <f t="shared" si="23"/>
        <v>7.89</v>
      </c>
      <c r="AO106">
        <v>1</v>
      </c>
      <c r="AQ106" s="5">
        <f t="shared" si="21"/>
        <v>11.6</v>
      </c>
    </row>
    <row r="107" spans="1:49" x14ac:dyDescent="0.3">
      <c r="A107" s="1">
        <v>45317</v>
      </c>
      <c r="B107" t="s">
        <v>176</v>
      </c>
      <c r="C107" t="s">
        <v>228</v>
      </c>
      <c r="D107">
        <v>64</v>
      </c>
      <c r="E107">
        <v>1</v>
      </c>
      <c r="F107">
        <v>1</v>
      </c>
      <c r="G107" t="s">
        <v>60</v>
      </c>
      <c r="H107" t="s">
        <v>61</v>
      </c>
      <c r="I107">
        <v>0.157</v>
      </c>
      <c r="J107">
        <v>3.04</v>
      </c>
      <c r="K107">
        <v>67.3</v>
      </c>
      <c r="L107" t="s">
        <v>62</v>
      </c>
      <c r="M107" t="s">
        <v>63</v>
      </c>
      <c r="N107">
        <v>2.4400000000000002E-2</v>
      </c>
      <c r="O107">
        <v>0.40500000000000003</v>
      </c>
      <c r="P107">
        <v>6.68</v>
      </c>
      <c r="Q107" t="s">
        <v>67</v>
      </c>
      <c r="R107" t="s">
        <v>61</v>
      </c>
      <c r="S107">
        <v>7.6400000000000001E-3</v>
      </c>
      <c r="T107">
        <v>0.13400000000000001</v>
      </c>
      <c r="U107">
        <v>3.59</v>
      </c>
      <c r="W107" s="2">
        <v>1</v>
      </c>
      <c r="Y107" s="6">
        <f t="shared" si="24"/>
        <v>67.3</v>
      </c>
      <c r="AF107">
        <v>1</v>
      </c>
      <c r="AH107" s="5">
        <f t="shared" si="23"/>
        <v>6.68</v>
      </c>
      <c r="AO107">
        <v>1</v>
      </c>
      <c r="AQ107" s="5">
        <f t="shared" si="21"/>
        <v>3.59</v>
      </c>
    </row>
    <row r="108" spans="1:49" x14ac:dyDescent="0.3">
      <c r="A108" s="1">
        <v>45317</v>
      </c>
      <c r="B108" t="s">
        <v>176</v>
      </c>
      <c r="C108" t="s">
        <v>229</v>
      </c>
      <c r="D108">
        <v>65</v>
      </c>
      <c r="E108">
        <v>1</v>
      </c>
      <c r="F108">
        <v>1</v>
      </c>
      <c r="G108" t="s">
        <v>60</v>
      </c>
      <c r="H108" t="s">
        <v>61</v>
      </c>
      <c r="I108">
        <v>3.5900000000000001E-2</v>
      </c>
      <c r="J108">
        <v>0.73099999999999998</v>
      </c>
      <c r="K108">
        <v>14.3</v>
      </c>
      <c r="L108" t="s">
        <v>62</v>
      </c>
      <c r="M108" t="s">
        <v>63</v>
      </c>
      <c r="N108">
        <v>1.37E-2</v>
      </c>
      <c r="O108">
        <v>0.23</v>
      </c>
      <c r="P108">
        <v>2.42</v>
      </c>
      <c r="Q108" t="s">
        <v>67</v>
      </c>
      <c r="R108" t="s">
        <v>61</v>
      </c>
      <c r="S108">
        <v>6.8300000000000001E-3</v>
      </c>
      <c r="T108">
        <v>0.11</v>
      </c>
      <c r="U108">
        <v>2.86</v>
      </c>
      <c r="W108" s="2">
        <v>1</v>
      </c>
      <c r="Y108" s="6">
        <f t="shared" si="24"/>
        <v>14.3</v>
      </c>
      <c r="AF108">
        <v>1</v>
      </c>
      <c r="AH108" s="5">
        <f t="shared" si="23"/>
        <v>2.42</v>
      </c>
      <c r="AO108">
        <v>1</v>
      </c>
      <c r="AQ108" s="5">
        <f t="shared" si="21"/>
        <v>2.86</v>
      </c>
    </row>
    <row r="109" spans="1:49" x14ac:dyDescent="0.3">
      <c r="A109" s="1">
        <v>45317</v>
      </c>
      <c r="B109" t="s">
        <v>176</v>
      </c>
      <c r="C109" t="s">
        <v>230</v>
      </c>
      <c r="D109">
        <v>66</v>
      </c>
      <c r="E109">
        <v>1</v>
      </c>
      <c r="F109">
        <v>1</v>
      </c>
      <c r="G109" t="s">
        <v>60</v>
      </c>
      <c r="H109" t="s">
        <v>61</v>
      </c>
      <c r="I109">
        <v>2.1299999999999999E-2</v>
      </c>
      <c r="J109">
        <v>0.433</v>
      </c>
      <c r="K109">
        <v>7.42</v>
      </c>
      <c r="L109" t="s">
        <v>62</v>
      </c>
      <c r="M109" t="s">
        <v>63</v>
      </c>
      <c r="N109">
        <v>8.9499999999999996E-3</v>
      </c>
      <c r="O109">
        <v>0.17699999999999999</v>
      </c>
      <c r="P109">
        <v>1.1399999999999999</v>
      </c>
      <c r="Q109" t="s">
        <v>67</v>
      </c>
      <c r="R109" t="s">
        <v>61</v>
      </c>
      <c r="S109">
        <v>7.4999999999999997E-3</v>
      </c>
      <c r="T109">
        <v>0.109</v>
      </c>
      <c r="U109">
        <v>2.84</v>
      </c>
      <c r="W109" s="2">
        <v>1</v>
      </c>
      <c r="Y109" s="6">
        <f t="shared" si="24"/>
        <v>7.42</v>
      </c>
      <c r="AF109">
        <v>1</v>
      </c>
      <c r="AH109" s="5">
        <f t="shared" si="23"/>
        <v>1.1399999999999999</v>
      </c>
      <c r="AO109">
        <v>1</v>
      </c>
      <c r="AQ109" s="5">
        <f t="shared" si="21"/>
        <v>2.84</v>
      </c>
    </row>
    <row r="110" spans="1:49" x14ac:dyDescent="0.3">
      <c r="A110" s="1">
        <v>45317</v>
      </c>
      <c r="B110" t="s">
        <v>176</v>
      </c>
      <c r="C110" t="s">
        <v>231</v>
      </c>
      <c r="D110">
        <v>67</v>
      </c>
      <c r="E110">
        <v>1</v>
      </c>
      <c r="F110">
        <v>1</v>
      </c>
      <c r="G110" t="s">
        <v>60</v>
      </c>
      <c r="H110" t="s">
        <v>61</v>
      </c>
      <c r="I110">
        <v>1.7000000000000001E-2</v>
      </c>
      <c r="J110">
        <v>0.35899999999999999</v>
      </c>
      <c r="K110">
        <v>5.73</v>
      </c>
      <c r="L110" t="s">
        <v>62</v>
      </c>
      <c r="M110" t="s">
        <v>63</v>
      </c>
      <c r="N110">
        <v>8.8000000000000005E-3</v>
      </c>
      <c r="O110">
        <v>0.127</v>
      </c>
      <c r="P110">
        <v>-6.4199999999999993E-2</v>
      </c>
      <c r="Q110" t="s">
        <v>67</v>
      </c>
      <c r="R110" t="s">
        <v>61</v>
      </c>
      <c r="S110">
        <v>-4.02E-2</v>
      </c>
      <c r="T110">
        <v>-0.35499999999999998</v>
      </c>
      <c r="U110">
        <v>-11</v>
      </c>
      <c r="W110" s="2">
        <v>1</v>
      </c>
      <c r="Y110" s="6">
        <f t="shared" si="24"/>
        <v>5.73</v>
      </c>
      <c r="AF110">
        <v>1</v>
      </c>
      <c r="AH110" s="5">
        <f t="shared" si="23"/>
        <v>-6.4199999999999993E-2</v>
      </c>
      <c r="AO110">
        <v>1</v>
      </c>
      <c r="AQ110" s="5">
        <f t="shared" si="21"/>
        <v>-11</v>
      </c>
    </row>
    <row r="111" spans="1:49" x14ac:dyDescent="0.3">
      <c r="A111" s="1">
        <v>45317</v>
      </c>
      <c r="B111" t="s">
        <v>176</v>
      </c>
      <c r="C111" t="s">
        <v>232</v>
      </c>
      <c r="D111">
        <v>68</v>
      </c>
      <c r="E111">
        <v>1</v>
      </c>
      <c r="F111">
        <v>1</v>
      </c>
      <c r="G111" t="s">
        <v>60</v>
      </c>
      <c r="H111" t="s">
        <v>61</v>
      </c>
      <c r="I111">
        <v>2.7E-2</v>
      </c>
      <c r="J111">
        <v>0.54300000000000004</v>
      </c>
      <c r="K111">
        <v>9.9600000000000009</v>
      </c>
      <c r="L111" t="s">
        <v>62</v>
      </c>
      <c r="M111" t="s">
        <v>63</v>
      </c>
      <c r="N111">
        <v>1.0999999999999999E-2</v>
      </c>
      <c r="O111">
        <v>0.184</v>
      </c>
      <c r="P111">
        <v>1.3</v>
      </c>
      <c r="Q111" t="s">
        <v>67</v>
      </c>
      <c r="R111" t="s">
        <v>61</v>
      </c>
      <c r="S111">
        <v>2.47E-2</v>
      </c>
      <c r="T111">
        <v>0.35099999999999998</v>
      </c>
      <c r="U111">
        <v>10</v>
      </c>
      <c r="W111" s="2">
        <v>1</v>
      </c>
      <c r="Y111" s="6">
        <f t="shared" si="24"/>
        <v>9.9600000000000009</v>
      </c>
      <c r="AF111">
        <v>1</v>
      </c>
      <c r="AH111" s="5">
        <f t="shared" si="23"/>
        <v>1.3</v>
      </c>
      <c r="AO111">
        <v>1</v>
      </c>
      <c r="AQ111" s="5">
        <f t="shared" si="21"/>
        <v>10</v>
      </c>
    </row>
    <row r="112" spans="1:49" x14ac:dyDescent="0.3">
      <c r="A112" s="1">
        <v>45317</v>
      </c>
      <c r="B112" t="s">
        <v>176</v>
      </c>
      <c r="C112" t="s">
        <v>233</v>
      </c>
      <c r="D112">
        <v>69</v>
      </c>
      <c r="E112">
        <v>1</v>
      </c>
      <c r="F112">
        <v>1</v>
      </c>
      <c r="G112" t="s">
        <v>60</v>
      </c>
      <c r="H112" t="s">
        <v>61</v>
      </c>
      <c r="I112">
        <v>6.4100000000000004E-2</v>
      </c>
      <c r="J112">
        <v>1.22</v>
      </c>
      <c r="K112">
        <v>25.5</v>
      </c>
      <c r="L112" t="s">
        <v>62</v>
      </c>
      <c r="M112" t="s">
        <v>63</v>
      </c>
      <c r="N112">
        <v>1.6E-2</v>
      </c>
      <c r="O112">
        <v>0.27200000000000002</v>
      </c>
      <c r="P112">
        <v>3.45</v>
      </c>
      <c r="Q112" t="s">
        <v>67</v>
      </c>
      <c r="R112" t="s">
        <v>61</v>
      </c>
      <c r="S112">
        <v>3.5400000000000001E-2</v>
      </c>
      <c r="T112">
        <v>0.503</v>
      </c>
      <c r="U112">
        <v>14.5</v>
      </c>
      <c r="W112" s="2">
        <v>1</v>
      </c>
      <c r="Y112" s="6">
        <f t="shared" si="24"/>
        <v>25.5</v>
      </c>
      <c r="AF112">
        <v>1</v>
      </c>
      <c r="AH112" s="5">
        <f t="shared" si="23"/>
        <v>3.45</v>
      </c>
      <c r="AO112">
        <v>1</v>
      </c>
      <c r="AQ112" s="5">
        <f t="shared" si="21"/>
        <v>14.5</v>
      </c>
    </row>
    <row r="113" spans="1:49" x14ac:dyDescent="0.3">
      <c r="A113" s="1">
        <v>45317</v>
      </c>
      <c r="B113" t="s">
        <v>176</v>
      </c>
      <c r="C113" t="s">
        <v>234</v>
      </c>
      <c r="D113">
        <v>70</v>
      </c>
      <c r="E113">
        <v>1</v>
      </c>
      <c r="F113">
        <v>1</v>
      </c>
      <c r="G113" t="s">
        <v>60</v>
      </c>
      <c r="H113" t="s">
        <v>61</v>
      </c>
      <c r="I113">
        <v>1.4500000000000001E-2</v>
      </c>
      <c r="J113">
        <v>0.318</v>
      </c>
      <c r="K113">
        <v>4.78</v>
      </c>
      <c r="L113" t="s">
        <v>62</v>
      </c>
      <c r="M113" t="s">
        <v>63</v>
      </c>
      <c r="N113">
        <v>8.8900000000000003E-3</v>
      </c>
      <c r="O113">
        <v>0.182</v>
      </c>
      <c r="P113">
        <v>1.26</v>
      </c>
      <c r="Q113" t="s">
        <v>67</v>
      </c>
      <c r="R113" t="s">
        <v>61</v>
      </c>
      <c r="S113">
        <v>4.8300000000000001E-3</v>
      </c>
      <c r="T113">
        <v>8.9399999999999993E-2</v>
      </c>
      <c r="U113">
        <v>2.2599999999999998</v>
      </c>
      <c r="W113" s="2">
        <v>1</v>
      </c>
      <c r="Y113" s="6">
        <f t="shared" si="24"/>
        <v>4.78</v>
      </c>
      <c r="AF113">
        <v>1</v>
      </c>
      <c r="AH113" s="5">
        <f t="shared" si="23"/>
        <v>1.26</v>
      </c>
      <c r="AO113">
        <v>1</v>
      </c>
      <c r="AQ113" s="5">
        <f t="shared" si="21"/>
        <v>2.2599999999999998</v>
      </c>
    </row>
    <row r="114" spans="1:49" x14ac:dyDescent="0.3">
      <c r="A114" s="1">
        <v>45317</v>
      </c>
      <c r="B114" t="s">
        <v>176</v>
      </c>
      <c r="C114" t="s">
        <v>235</v>
      </c>
      <c r="D114">
        <v>74</v>
      </c>
      <c r="E114">
        <v>1</v>
      </c>
      <c r="F114">
        <v>1</v>
      </c>
      <c r="G114" t="s">
        <v>60</v>
      </c>
      <c r="H114" t="s">
        <v>61</v>
      </c>
      <c r="I114">
        <v>3.5999999999999997E-2</v>
      </c>
      <c r="J114">
        <v>0.57299999999999995</v>
      </c>
      <c r="K114">
        <v>10.6</v>
      </c>
      <c r="L114" t="s">
        <v>62</v>
      </c>
      <c r="M114" t="s">
        <v>63</v>
      </c>
      <c r="N114">
        <v>1.0699999999999999E-2</v>
      </c>
      <c r="O114">
        <v>0.186</v>
      </c>
      <c r="P114">
        <v>1.36</v>
      </c>
      <c r="Q114" t="s">
        <v>67</v>
      </c>
      <c r="R114" t="s">
        <v>61</v>
      </c>
      <c r="S114">
        <v>6.7099999999999998E-3</v>
      </c>
      <c r="T114">
        <v>9.5399999999999999E-2</v>
      </c>
      <c r="U114">
        <v>2.4300000000000002</v>
      </c>
      <c r="W114" s="2">
        <v>1</v>
      </c>
      <c r="Y114" s="6">
        <f t="shared" si="24"/>
        <v>10.6</v>
      </c>
      <c r="AB114">
        <f>ABS(100*ABS(Y114-Y108)/AVERAGE(Y114,Y108))</f>
        <v>29.718875502008043</v>
      </c>
      <c r="AC114" t="str">
        <f>IF(Y114&gt;10, (IF((AND(AB114&gt;=0,AB114&lt;=20)=TRUE),"PASS","FAIL")),(IF((AND(AB114&gt;=0,AB114&lt;=100)=TRUE),"PASS","FAIL")))</f>
        <v>FAIL</v>
      </c>
      <c r="AF114">
        <v>1</v>
      </c>
      <c r="AH114" s="5">
        <f t="shared" si="23"/>
        <v>1.36</v>
      </c>
      <c r="AK114">
        <f>ABS(100*ABS(AH114-AH108)/AVERAGE(AH114,AH108))</f>
        <v>56.084656084656075</v>
      </c>
      <c r="AL114" t="str">
        <f>IF(AH114&gt;10, (IF((AND(AK114&gt;=0,AK114&lt;=20)=TRUE),"PASS","FAIL")),(IF((AND(AK114&gt;=0,AK114&lt;=100)=TRUE),"PASS","FAIL")))</f>
        <v>PASS</v>
      </c>
      <c r="AO114">
        <v>1</v>
      </c>
      <c r="AQ114" s="5">
        <f t="shared" si="21"/>
        <v>2.4300000000000002</v>
      </c>
      <c r="AT114">
        <f>ABS(100*ABS(AQ114-AQ108)/AVERAGE(AQ114,AQ108))</f>
        <v>16.257088846880897</v>
      </c>
      <c r="AU114" t="str">
        <f>IF(AQ114&gt;10, (IF((AND(AT114&gt;=0,AT114&lt;=20)=TRUE),"PASS","FAIL")),(IF((AND(AT114&gt;=0,AT114&lt;=100)=TRUE),"PASS","FAIL")))</f>
        <v>PASS</v>
      </c>
    </row>
    <row r="115" spans="1:49" x14ac:dyDescent="0.3">
      <c r="A115" s="1">
        <v>45317</v>
      </c>
      <c r="B115" t="s">
        <v>176</v>
      </c>
      <c r="C115" t="s">
        <v>236</v>
      </c>
      <c r="D115">
        <v>75</v>
      </c>
      <c r="E115">
        <v>1</v>
      </c>
      <c r="F115">
        <v>1</v>
      </c>
      <c r="G115" t="s">
        <v>60</v>
      </c>
      <c r="H115" t="s">
        <v>61</v>
      </c>
      <c r="I115">
        <v>6.1699999999999998E-2</v>
      </c>
      <c r="J115">
        <v>1.17</v>
      </c>
      <c r="K115">
        <v>24.4</v>
      </c>
      <c r="L115" t="s">
        <v>62</v>
      </c>
      <c r="M115" t="s">
        <v>63</v>
      </c>
      <c r="N115">
        <v>5.5599999999999997E-2</v>
      </c>
      <c r="O115">
        <v>0.84199999999999997</v>
      </c>
      <c r="P115">
        <v>17.3</v>
      </c>
      <c r="Q115" t="s">
        <v>67</v>
      </c>
      <c r="R115" t="s">
        <v>61</v>
      </c>
      <c r="S115">
        <v>4.9000000000000002E-2</v>
      </c>
      <c r="T115">
        <v>0.69</v>
      </c>
      <c r="U115">
        <v>20.100000000000001</v>
      </c>
      <c r="W115" s="2">
        <v>1</v>
      </c>
      <c r="Y115" s="6">
        <f t="shared" si="24"/>
        <v>24.4</v>
      </c>
      <c r="AD115">
        <f>100*((Y115*4080)-(Y113*4000))/(1000*80)</f>
        <v>100.54</v>
      </c>
      <c r="AE115" t="str">
        <f>IF(Y113&gt;10, (IF((AND(AD115&gt;=80,AD115&lt;=120)=TRUE),"PASS","FAIL")),(IF((AND(AD115&gt;=20,AD115&lt;=180)=TRUE),"PASS","FAIL")))</f>
        <v>PASS</v>
      </c>
      <c r="AF115">
        <v>1</v>
      </c>
      <c r="AH115" s="5">
        <f t="shared" si="23"/>
        <v>17.3</v>
      </c>
      <c r="AM115">
        <f>100*((AH115*4080)-(AH113*4000))/(1000*80)</f>
        <v>81.93</v>
      </c>
      <c r="AN115" t="str">
        <f>IF(AH113&gt;10, (IF((AND(AM115&gt;=80,AM115&lt;=120)=TRUE),"PASS","FAIL")),(IF((AND(AM115&gt;=20,AM115&lt;=180)=TRUE),"PASS","FAIL")))</f>
        <v>PASS</v>
      </c>
      <c r="AO115">
        <v>1</v>
      </c>
      <c r="AQ115" s="5">
        <f t="shared" si="21"/>
        <v>20.100000000000001</v>
      </c>
      <c r="AV115">
        <f>100*((AQ115*4080)-(AQ113*4000))/(1000*80)</f>
        <v>91.21</v>
      </c>
      <c r="AW115" t="str">
        <f>IF(AQ113&gt;10, (IF((AND(AV115&gt;=80,AV115&lt;=120)=TRUE),"PASS","FAIL")),(IF((AND(AV115&gt;=20,AV115&lt;=180)=TRUE),"PASS","FAIL")))</f>
        <v>PASS</v>
      </c>
    </row>
    <row r="116" spans="1:49" x14ac:dyDescent="0.3">
      <c r="A116" s="1">
        <v>45317</v>
      </c>
      <c r="B116" t="s">
        <v>176</v>
      </c>
      <c r="C116" t="s">
        <v>64</v>
      </c>
      <c r="D116" t="s">
        <v>11</v>
      </c>
      <c r="E116">
        <v>1</v>
      </c>
      <c r="F116">
        <v>1</v>
      </c>
      <c r="G116" t="s">
        <v>60</v>
      </c>
      <c r="H116" t="s">
        <v>61</v>
      </c>
      <c r="I116">
        <v>0.24199999999999999</v>
      </c>
      <c r="J116">
        <v>4.5599999999999996</v>
      </c>
      <c r="K116">
        <v>102</v>
      </c>
      <c r="L116" t="s">
        <v>62</v>
      </c>
      <c r="M116" t="s">
        <v>63</v>
      </c>
      <c r="N116">
        <v>0.26700000000000002</v>
      </c>
      <c r="O116">
        <v>4</v>
      </c>
      <c r="P116">
        <v>94</v>
      </c>
      <c r="Q116" t="s">
        <v>67</v>
      </c>
      <c r="R116" t="s">
        <v>61</v>
      </c>
      <c r="S116">
        <v>0.22500000000000001</v>
      </c>
      <c r="T116">
        <v>3.08</v>
      </c>
      <c r="U116">
        <v>91.4</v>
      </c>
      <c r="W116" s="2">
        <v>1</v>
      </c>
      <c r="Y116" s="6">
        <f t="shared" si="24"/>
        <v>102</v>
      </c>
      <c r="Z116">
        <f>100*(Y116-100)/100</f>
        <v>2</v>
      </c>
      <c r="AA116" t="str">
        <f>IF((ABS(Z116))&lt;=20,"PASS","FAIL")</f>
        <v>PASS</v>
      </c>
      <c r="AF116">
        <v>1</v>
      </c>
      <c r="AH116" s="5">
        <f t="shared" si="23"/>
        <v>94</v>
      </c>
      <c r="AI116">
        <f>100*(AH116-100)/100</f>
        <v>-6</v>
      </c>
      <c r="AJ116" t="str">
        <f>IF((ABS(AI116))&lt;=20,"PASS","FAIL")</f>
        <v>PASS</v>
      </c>
      <c r="AO116">
        <v>1</v>
      </c>
      <c r="AQ116" s="5">
        <f t="shared" si="21"/>
        <v>91.4</v>
      </c>
      <c r="AR116">
        <f>100*(AQ116-100)/100</f>
        <v>-8.5999999999999943</v>
      </c>
      <c r="AS116" t="str">
        <f>IF((ABS(AR116))&lt;=20,"PASS","FAIL")</f>
        <v>PASS</v>
      </c>
    </row>
    <row r="117" spans="1:49" x14ac:dyDescent="0.3">
      <c r="A117" s="1">
        <v>45317</v>
      </c>
      <c r="B117" t="s">
        <v>176</v>
      </c>
      <c r="C117" t="s">
        <v>171</v>
      </c>
      <c r="D117" t="s">
        <v>70</v>
      </c>
      <c r="E117">
        <v>1</v>
      </c>
      <c r="F117">
        <v>1</v>
      </c>
      <c r="G117" t="s">
        <v>60</v>
      </c>
      <c r="H117" t="s">
        <v>61</v>
      </c>
      <c r="I117">
        <v>1.2999999999999999E-2</v>
      </c>
      <c r="J117">
        <v>0.29299999999999998</v>
      </c>
      <c r="K117">
        <v>4.2</v>
      </c>
      <c r="L117" t="s">
        <v>62</v>
      </c>
      <c r="M117" t="s">
        <v>63</v>
      </c>
      <c r="N117">
        <v>-5.5799999999999999E-3</v>
      </c>
      <c r="O117">
        <v>-3.7100000000000001E-2</v>
      </c>
      <c r="P117">
        <v>-4.03</v>
      </c>
      <c r="Q117" t="s">
        <v>67</v>
      </c>
      <c r="R117" t="s">
        <v>61</v>
      </c>
      <c r="S117">
        <v>-2.81E-3</v>
      </c>
      <c r="T117">
        <v>-2.6100000000000002E-2</v>
      </c>
      <c r="U117">
        <v>-1.18</v>
      </c>
      <c r="W117" s="2">
        <v>1</v>
      </c>
      <c r="Y117" s="6">
        <f t="shared" si="24"/>
        <v>4.2</v>
      </c>
      <c r="AF117">
        <v>1</v>
      </c>
      <c r="AH117" s="5">
        <f t="shared" si="23"/>
        <v>-4.03</v>
      </c>
      <c r="AO117">
        <v>1</v>
      </c>
      <c r="AQ117" s="5">
        <f t="shared" si="21"/>
        <v>-1.18</v>
      </c>
    </row>
    <row r="118" spans="1:49" x14ac:dyDescent="0.3">
      <c r="A118" s="1">
        <v>45317</v>
      </c>
      <c r="B118" t="s">
        <v>176</v>
      </c>
      <c r="C118" t="s">
        <v>237</v>
      </c>
      <c r="D118">
        <v>76</v>
      </c>
      <c r="E118">
        <v>1</v>
      </c>
      <c r="F118">
        <v>1</v>
      </c>
      <c r="G118" t="s">
        <v>60</v>
      </c>
      <c r="H118" t="s">
        <v>61</v>
      </c>
      <c r="I118">
        <v>2.5100000000000001E-2</v>
      </c>
      <c r="J118">
        <v>0.48</v>
      </c>
      <c r="K118">
        <v>8.5</v>
      </c>
      <c r="L118" t="s">
        <v>62</v>
      </c>
      <c r="M118" t="s">
        <v>63</v>
      </c>
      <c r="N118">
        <v>1.0699999999999999E-2</v>
      </c>
      <c r="O118">
        <v>0.192</v>
      </c>
      <c r="P118">
        <v>1.51</v>
      </c>
      <c r="Q118" t="s">
        <v>67</v>
      </c>
      <c r="R118" t="s">
        <v>61</v>
      </c>
      <c r="S118">
        <v>1.44E-2</v>
      </c>
      <c r="T118">
        <v>0.255</v>
      </c>
      <c r="U118">
        <v>7.18</v>
      </c>
      <c r="W118" s="2">
        <v>1</v>
      </c>
      <c r="Y118" s="6">
        <f t="shared" si="24"/>
        <v>8.5</v>
      </c>
      <c r="AF118">
        <v>1</v>
      </c>
      <c r="AH118" s="5">
        <f t="shared" si="23"/>
        <v>1.51</v>
      </c>
      <c r="AO118">
        <v>1</v>
      </c>
      <c r="AQ118" s="5">
        <f t="shared" si="21"/>
        <v>7.18</v>
      </c>
    </row>
    <row r="119" spans="1:49" x14ac:dyDescent="0.3">
      <c r="A119" s="1">
        <v>45317</v>
      </c>
      <c r="B119" t="s">
        <v>176</v>
      </c>
      <c r="C119" t="s">
        <v>238</v>
      </c>
      <c r="D119">
        <v>77</v>
      </c>
      <c r="E119">
        <v>1</v>
      </c>
      <c r="F119">
        <v>1</v>
      </c>
      <c r="G119" t="s">
        <v>60</v>
      </c>
      <c r="H119" t="s">
        <v>61</v>
      </c>
      <c r="I119">
        <v>1.7100000000000001E-2</v>
      </c>
      <c r="J119">
        <v>0.36199999999999999</v>
      </c>
      <c r="K119">
        <v>5.8</v>
      </c>
      <c r="L119" t="s">
        <v>62</v>
      </c>
      <c r="M119" t="s">
        <v>63</v>
      </c>
      <c r="N119">
        <v>1.12E-2</v>
      </c>
      <c r="O119">
        <v>0.224</v>
      </c>
      <c r="P119">
        <v>2.2799999999999998</v>
      </c>
      <c r="Q119" t="s">
        <v>67</v>
      </c>
      <c r="R119" t="s">
        <v>61</v>
      </c>
      <c r="S119">
        <v>5.6800000000000002E-3</v>
      </c>
      <c r="T119">
        <v>7.0300000000000001E-2</v>
      </c>
      <c r="U119">
        <v>1.69</v>
      </c>
      <c r="W119" s="2">
        <v>1</v>
      </c>
      <c r="Y119" s="6">
        <f t="shared" si="24"/>
        <v>5.8</v>
      </c>
      <c r="AF119">
        <v>1</v>
      </c>
      <c r="AH119" s="5">
        <f t="shared" si="23"/>
        <v>2.2799999999999998</v>
      </c>
      <c r="AO119">
        <v>1</v>
      </c>
      <c r="AQ119" s="5">
        <f t="shared" si="21"/>
        <v>1.69</v>
      </c>
    </row>
    <row r="120" spans="1:49" x14ac:dyDescent="0.3">
      <c r="A120" s="1">
        <v>45317</v>
      </c>
      <c r="B120" t="s">
        <v>176</v>
      </c>
      <c r="C120" t="s">
        <v>239</v>
      </c>
      <c r="D120">
        <v>78</v>
      </c>
      <c r="E120">
        <v>1</v>
      </c>
      <c r="F120">
        <v>1</v>
      </c>
      <c r="G120" t="s">
        <v>60</v>
      </c>
      <c r="H120" t="s">
        <v>61</v>
      </c>
      <c r="I120">
        <v>2.23E-2</v>
      </c>
      <c r="J120">
        <v>0.434</v>
      </c>
      <c r="K120">
        <v>7.45</v>
      </c>
      <c r="L120" t="s">
        <v>62</v>
      </c>
      <c r="M120" t="s">
        <v>63</v>
      </c>
      <c r="N120">
        <v>9.7800000000000005E-3</v>
      </c>
      <c r="O120">
        <v>0.127</v>
      </c>
      <c r="P120">
        <v>-5.6500000000000002E-2</v>
      </c>
      <c r="Q120" t="s">
        <v>67</v>
      </c>
      <c r="R120" t="s">
        <v>61</v>
      </c>
      <c r="S120">
        <v>5.3600000000000002E-3</v>
      </c>
      <c r="T120">
        <v>8.5199999999999998E-2</v>
      </c>
      <c r="U120">
        <v>2.13</v>
      </c>
      <c r="W120" s="2">
        <v>1</v>
      </c>
      <c r="Y120" s="6">
        <f t="shared" si="24"/>
        <v>7.45</v>
      </c>
      <c r="AF120">
        <v>1</v>
      </c>
      <c r="AH120" s="5">
        <f t="shared" si="23"/>
        <v>-5.6500000000000002E-2</v>
      </c>
      <c r="AO120">
        <v>1</v>
      </c>
      <c r="AQ120" s="5">
        <f t="shared" si="21"/>
        <v>2.13</v>
      </c>
    </row>
    <row r="121" spans="1:49" x14ac:dyDescent="0.3">
      <c r="A121" s="1">
        <v>45317</v>
      </c>
      <c r="B121" t="s">
        <v>176</v>
      </c>
      <c r="C121" t="s">
        <v>240</v>
      </c>
      <c r="D121">
        <v>79</v>
      </c>
      <c r="E121">
        <v>1</v>
      </c>
      <c r="F121">
        <v>1</v>
      </c>
      <c r="G121" t="s">
        <v>60</v>
      </c>
      <c r="H121" t="s">
        <v>61</v>
      </c>
      <c r="I121">
        <v>2.1000000000000001E-2</v>
      </c>
      <c r="J121">
        <v>0.46800000000000003</v>
      </c>
      <c r="K121">
        <v>8.23</v>
      </c>
      <c r="L121" t="s">
        <v>62</v>
      </c>
      <c r="M121" t="s">
        <v>63</v>
      </c>
      <c r="N121">
        <v>1.2699999999999999E-2</v>
      </c>
      <c r="O121">
        <v>0.22500000000000001</v>
      </c>
      <c r="P121">
        <v>2.2999999999999998</v>
      </c>
      <c r="Q121" t="s">
        <v>67</v>
      </c>
      <c r="R121" t="s">
        <v>61</v>
      </c>
      <c r="S121">
        <v>5.0699999999999999E-3</v>
      </c>
      <c r="T121">
        <v>8.0199999999999994E-2</v>
      </c>
      <c r="U121">
        <v>1.98</v>
      </c>
      <c r="W121" s="2">
        <v>1</v>
      </c>
      <c r="Y121" s="6">
        <f t="shared" si="24"/>
        <v>8.23</v>
      </c>
      <c r="AF121">
        <v>1</v>
      </c>
      <c r="AH121" s="5">
        <f t="shared" si="23"/>
        <v>2.2999999999999998</v>
      </c>
      <c r="AO121">
        <v>1</v>
      </c>
      <c r="AQ121" s="5">
        <f t="shared" si="21"/>
        <v>1.98</v>
      </c>
    </row>
    <row r="122" spans="1:49" x14ac:dyDescent="0.3">
      <c r="A122" s="1">
        <v>45317</v>
      </c>
      <c r="B122" t="s">
        <v>176</v>
      </c>
      <c r="C122" t="s">
        <v>241</v>
      </c>
      <c r="D122">
        <v>80</v>
      </c>
      <c r="E122">
        <v>1</v>
      </c>
      <c r="F122">
        <v>1</v>
      </c>
      <c r="G122" t="s">
        <v>60</v>
      </c>
      <c r="H122" t="s">
        <v>61</v>
      </c>
      <c r="I122">
        <v>0.33</v>
      </c>
      <c r="J122">
        <v>6.31</v>
      </c>
      <c r="K122">
        <v>142</v>
      </c>
      <c r="L122" t="s">
        <v>62</v>
      </c>
      <c r="M122" t="s">
        <v>63</v>
      </c>
      <c r="N122">
        <v>2.3400000000000001E-2</v>
      </c>
      <c r="O122">
        <v>0.40600000000000003</v>
      </c>
      <c r="P122">
        <v>6.7</v>
      </c>
      <c r="Q122" t="s">
        <v>67</v>
      </c>
      <c r="R122" t="s">
        <v>61</v>
      </c>
      <c r="S122">
        <v>4.07E-2</v>
      </c>
      <c r="T122">
        <v>0.61399999999999999</v>
      </c>
      <c r="U122">
        <v>17.899999999999999</v>
      </c>
      <c r="V122" s="2"/>
      <c r="W122" s="2">
        <v>1</v>
      </c>
      <c r="Y122" s="6">
        <f t="shared" si="24"/>
        <v>142</v>
      </c>
      <c r="AF122">
        <v>1</v>
      </c>
      <c r="AH122" s="5">
        <f t="shared" si="23"/>
        <v>6.7</v>
      </c>
      <c r="AO122">
        <v>1</v>
      </c>
      <c r="AQ122" s="5">
        <f t="shared" si="21"/>
        <v>17.899999999999999</v>
      </c>
    </row>
    <row r="123" spans="1:49" x14ac:dyDescent="0.3">
      <c r="A123" s="1">
        <v>45317</v>
      </c>
      <c r="B123" t="s">
        <v>176</v>
      </c>
      <c r="C123" t="s">
        <v>242</v>
      </c>
      <c r="D123">
        <v>81</v>
      </c>
      <c r="E123">
        <v>1</v>
      </c>
      <c r="F123">
        <v>1</v>
      </c>
      <c r="G123" t="s">
        <v>60</v>
      </c>
      <c r="H123" t="s">
        <v>61</v>
      </c>
      <c r="I123">
        <v>3.5900000000000001E-2</v>
      </c>
      <c r="J123">
        <v>0.75800000000000001</v>
      </c>
      <c r="K123">
        <v>14.9</v>
      </c>
      <c r="L123" t="s">
        <v>62</v>
      </c>
      <c r="M123" t="s">
        <v>63</v>
      </c>
      <c r="N123">
        <v>1.8100000000000002E-2</v>
      </c>
      <c r="O123">
        <v>0.27800000000000002</v>
      </c>
      <c r="P123">
        <v>3.59</v>
      </c>
      <c r="Q123" t="s">
        <v>67</v>
      </c>
      <c r="R123" t="s">
        <v>61</v>
      </c>
      <c r="S123">
        <v>1.38E-2</v>
      </c>
      <c r="T123">
        <v>0.223</v>
      </c>
      <c r="U123">
        <v>6.24</v>
      </c>
      <c r="W123" s="2">
        <v>1</v>
      </c>
      <c r="Y123" s="6">
        <f t="shared" si="24"/>
        <v>14.9</v>
      </c>
      <c r="AF123">
        <v>1</v>
      </c>
      <c r="AH123" s="5">
        <f t="shared" si="23"/>
        <v>3.59</v>
      </c>
      <c r="AO123">
        <v>1</v>
      </c>
      <c r="AQ123" s="5">
        <f t="shared" si="21"/>
        <v>6.24</v>
      </c>
    </row>
    <row r="124" spans="1:49" x14ac:dyDescent="0.3">
      <c r="A124" s="1">
        <v>45317</v>
      </c>
      <c r="B124" t="s">
        <v>176</v>
      </c>
      <c r="C124" t="s">
        <v>243</v>
      </c>
      <c r="D124">
        <v>82</v>
      </c>
      <c r="E124">
        <v>1</v>
      </c>
      <c r="F124">
        <v>1</v>
      </c>
      <c r="G124" t="s">
        <v>60</v>
      </c>
      <c r="H124" t="s">
        <v>61</v>
      </c>
      <c r="I124">
        <v>0.115</v>
      </c>
      <c r="J124">
        <v>2.16</v>
      </c>
      <c r="K124">
        <v>47.1</v>
      </c>
      <c r="L124" t="s">
        <v>62</v>
      </c>
      <c r="M124" t="s">
        <v>63</v>
      </c>
      <c r="N124">
        <v>1.26E-2</v>
      </c>
      <c r="O124">
        <v>0.191</v>
      </c>
      <c r="P124">
        <v>1.48</v>
      </c>
      <c r="Q124" t="s">
        <v>67</v>
      </c>
      <c r="R124" t="s">
        <v>61</v>
      </c>
      <c r="S124">
        <v>2.63E-2</v>
      </c>
      <c r="T124">
        <v>0.35599999999999998</v>
      </c>
      <c r="U124">
        <v>10.199999999999999</v>
      </c>
      <c r="V124" s="2"/>
      <c r="W124" s="2">
        <v>1</v>
      </c>
      <c r="Y124" s="6">
        <f t="shared" si="24"/>
        <v>47.1</v>
      </c>
      <c r="AF124">
        <v>1</v>
      </c>
      <c r="AH124" s="5">
        <f t="shared" si="23"/>
        <v>1.48</v>
      </c>
      <c r="AO124">
        <v>1</v>
      </c>
      <c r="AQ124" s="5">
        <f t="shared" si="21"/>
        <v>10.199999999999999</v>
      </c>
    </row>
    <row r="125" spans="1:49" x14ac:dyDescent="0.3">
      <c r="A125" s="1">
        <v>45317</v>
      </c>
      <c r="B125" t="s">
        <v>176</v>
      </c>
      <c r="C125" t="s">
        <v>244</v>
      </c>
      <c r="D125">
        <v>83</v>
      </c>
      <c r="E125">
        <v>1</v>
      </c>
      <c r="F125">
        <v>1</v>
      </c>
      <c r="G125" t="s">
        <v>60</v>
      </c>
      <c r="H125" t="s">
        <v>61</v>
      </c>
      <c r="I125">
        <v>0.20200000000000001</v>
      </c>
      <c r="J125">
        <v>3.99</v>
      </c>
      <c r="K125">
        <v>89</v>
      </c>
      <c r="L125" t="s">
        <v>62</v>
      </c>
      <c r="M125" t="s">
        <v>63</v>
      </c>
      <c r="N125">
        <v>2.3199999999999998E-2</v>
      </c>
      <c r="O125">
        <v>0.38400000000000001</v>
      </c>
      <c r="P125">
        <v>6.16</v>
      </c>
      <c r="Q125" t="s">
        <v>67</v>
      </c>
      <c r="R125" t="s">
        <v>61</v>
      </c>
      <c r="S125">
        <v>1.9599999999999999E-2</v>
      </c>
      <c r="T125">
        <v>0.28999999999999998</v>
      </c>
      <c r="U125">
        <v>8.2200000000000006</v>
      </c>
      <c r="V125" s="2"/>
      <c r="W125" s="2">
        <v>1</v>
      </c>
      <c r="Y125" s="6">
        <f t="shared" si="24"/>
        <v>89</v>
      </c>
      <c r="AF125" s="2">
        <v>1</v>
      </c>
      <c r="AH125" s="5">
        <f t="shared" si="23"/>
        <v>6.16</v>
      </c>
      <c r="AO125" s="2">
        <v>1</v>
      </c>
      <c r="AQ125" s="5">
        <f t="shared" si="21"/>
        <v>8.2200000000000006</v>
      </c>
    </row>
    <row r="126" spans="1:49" x14ac:dyDescent="0.3">
      <c r="A126" s="1">
        <v>45317</v>
      </c>
      <c r="B126" t="s">
        <v>176</v>
      </c>
      <c r="C126" t="s">
        <v>245</v>
      </c>
      <c r="D126">
        <v>84</v>
      </c>
      <c r="E126">
        <v>1</v>
      </c>
      <c r="F126">
        <v>1</v>
      </c>
      <c r="G126" t="s">
        <v>60</v>
      </c>
      <c r="H126" t="s">
        <v>61</v>
      </c>
      <c r="I126">
        <v>9.5699999999999993E-2</v>
      </c>
      <c r="J126">
        <v>1.83</v>
      </c>
      <c r="K126">
        <v>39.6</v>
      </c>
      <c r="L126" t="s">
        <v>62</v>
      </c>
      <c r="M126" t="s">
        <v>63</v>
      </c>
      <c r="N126">
        <v>1.61E-2</v>
      </c>
      <c r="O126">
        <v>0.28999999999999998</v>
      </c>
      <c r="P126">
        <v>3.89</v>
      </c>
      <c r="Q126" t="s">
        <v>67</v>
      </c>
      <c r="R126" t="s">
        <v>61</v>
      </c>
      <c r="S126">
        <v>5.5999999999999999E-3</v>
      </c>
      <c r="T126">
        <v>7.3700000000000002E-2</v>
      </c>
      <c r="U126">
        <v>1.79</v>
      </c>
      <c r="V126" s="2"/>
      <c r="W126" s="2">
        <v>1</v>
      </c>
      <c r="Y126" s="6">
        <f t="shared" si="24"/>
        <v>39.6</v>
      </c>
      <c r="AF126" s="2">
        <v>1</v>
      </c>
      <c r="AH126" s="5">
        <f t="shared" si="23"/>
        <v>3.89</v>
      </c>
      <c r="AO126" s="2">
        <v>1</v>
      </c>
      <c r="AQ126" s="5">
        <f t="shared" si="21"/>
        <v>1.79</v>
      </c>
    </row>
    <row r="127" spans="1:49" x14ac:dyDescent="0.3">
      <c r="A127" s="1">
        <v>45317</v>
      </c>
      <c r="B127" t="s">
        <v>176</v>
      </c>
      <c r="C127" t="s">
        <v>246</v>
      </c>
      <c r="D127">
        <v>85</v>
      </c>
      <c r="E127">
        <v>1</v>
      </c>
      <c r="F127">
        <v>1</v>
      </c>
      <c r="G127" t="s">
        <v>60</v>
      </c>
      <c r="H127" t="s">
        <v>61</v>
      </c>
      <c r="I127">
        <v>5.3100000000000001E-2</v>
      </c>
      <c r="J127">
        <v>0.95699999999999996</v>
      </c>
      <c r="K127">
        <v>19.5</v>
      </c>
      <c r="L127" t="s">
        <v>62</v>
      </c>
      <c r="M127" t="s">
        <v>63</v>
      </c>
      <c r="N127">
        <v>2.0299999999999999E-2</v>
      </c>
      <c r="O127">
        <v>0.34799999999999998</v>
      </c>
      <c r="P127">
        <v>5.28</v>
      </c>
      <c r="Q127" t="s">
        <v>67</v>
      </c>
      <c r="R127" t="s">
        <v>61</v>
      </c>
      <c r="S127">
        <v>7.4599999999999996E-3</v>
      </c>
      <c r="T127">
        <v>0.11799999999999999</v>
      </c>
      <c r="U127">
        <v>3.1</v>
      </c>
      <c r="V127" s="2"/>
      <c r="W127" s="2">
        <v>1</v>
      </c>
      <c r="Y127" s="6">
        <f t="shared" si="24"/>
        <v>19.5</v>
      </c>
      <c r="AF127" s="2">
        <v>1</v>
      </c>
      <c r="AH127" s="5">
        <f t="shared" si="23"/>
        <v>5.28</v>
      </c>
      <c r="AO127" s="2">
        <v>11</v>
      </c>
      <c r="AQ127" s="5">
        <f t="shared" si="21"/>
        <v>3.1</v>
      </c>
    </row>
    <row r="128" spans="1:49" x14ac:dyDescent="0.3">
      <c r="A128" s="1">
        <v>45317</v>
      </c>
      <c r="B128" t="s">
        <v>176</v>
      </c>
      <c r="C128" t="s">
        <v>247</v>
      </c>
      <c r="D128">
        <v>89</v>
      </c>
      <c r="E128">
        <v>1</v>
      </c>
      <c r="F128">
        <v>1</v>
      </c>
      <c r="G128" t="s">
        <v>60</v>
      </c>
      <c r="H128" t="s">
        <v>61</v>
      </c>
      <c r="I128">
        <v>0.33</v>
      </c>
      <c r="J128">
        <v>6.26</v>
      </c>
      <c r="K128">
        <v>141</v>
      </c>
      <c r="L128" t="s">
        <v>62</v>
      </c>
      <c r="M128" t="s">
        <v>63</v>
      </c>
      <c r="N128">
        <v>2.2800000000000001E-2</v>
      </c>
      <c r="O128">
        <v>0.38300000000000001</v>
      </c>
      <c r="P128">
        <v>6.13</v>
      </c>
      <c r="Q128" t="s">
        <v>67</v>
      </c>
      <c r="R128" t="s">
        <v>61</v>
      </c>
      <c r="S128">
        <v>3.73E-2</v>
      </c>
      <c r="T128">
        <v>0.55400000000000005</v>
      </c>
      <c r="U128">
        <v>16.100000000000001</v>
      </c>
      <c r="V128" s="2"/>
      <c r="W128" s="2">
        <v>1</v>
      </c>
      <c r="Y128" s="6">
        <f t="shared" si="24"/>
        <v>141</v>
      </c>
      <c r="AB128">
        <f>ABS(100*ABS(Y128-Y122)/AVERAGE(Y128,Y122))</f>
        <v>0.70671378091872794</v>
      </c>
      <c r="AC128" t="str">
        <f>IF(Y128&gt;10, (IF((AND(AB128&gt;=0,AB128&lt;=20)=TRUE),"PASS","FAIL")),(IF((AND(AB128&gt;=0,AB128&lt;=100)=TRUE),"PASS","FAIL")))</f>
        <v>PASS</v>
      </c>
      <c r="AF128">
        <v>1</v>
      </c>
      <c r="AH128" s="5">
        <f t="shared" si="23"/>
        <v>6.13</v>
      </c>
      <c r="AK128">
        <f>ABS(100*ABS(AH128-AH122)/AVERAGE(AH128,AH122))</f>
        <v>8.8854247856586177</v>
      </c>
      <c r="AL128" t="str">
        <f>IF(AH128&gt;10, (IF((AND(AK128&gt;=0,AK128&lt;=20)=TRUE),"PASS","FAIL")),(IF((AND(AK128&gt;=0,AK128&lt;=100)=TRUE),"PASS","FAIL")))</f>
        <v>PASS</v>
      </c>
      <c r="AO128">
        <v>1</v>
      </c>
      <c r="AQ128" s="5">
        <f t="shared" si="21"/>
        <v>16.100000000000001</v>
      </c>
      <c r="AT128">
        <f>ABS(100*ABS(AQ128-AQ122)/AVERAGE(AQ128,AQ122))</f>
        <v>10.588235294117631</v>
      </c>
      <c r="AU128" t="str">
        <f>IF(AQ128&gt;10, (IF((AND(AT128&gt;=0,AT128&lt;=20)=TRUE),"PASS","FAIL")),(IF((AND(AT128&gt;=0,AT128&lt;=100)=TRUE),"PASS","FAIL")))</f>
        <v>PASS</v>
      </c>
    </row>
    <row r="129" spans="1:49" x14ac:dyDescent="0.3">
      <c r="A129" s="1">
        <v>45317</v>
      </c>
      <c r="B129" t="s">
        <v>176</v>
      </c>
      <c r="C129" t="s">
        <v>248</v>
      </c>
      <c r="D129">
        <v>90</v>
      </c>
      <c r="E129">
        <v>1</v>
      </c>
      <c r="F129">
        <v>1</v>
      </c>
      <c r="G129" t="s">
        <v>60</v>
      </c>
      <c r="H129" t="s">
        <v>61</v>
      </c>
      <c r="I129">
        <v>0.10199999999999999</v>
      </c>
      <c r="J129">
        <v>2.23</v>
      </c>
      <c r="K129">
        <v>48.7</v>
      </c>
      <c r="L129" t="s">
        <v>62</v>
      </c>
      <c r="M129" t="s">
        <v>63</v>
      </c>
      <c r="N129">
        <v>6.6799999999999998E-2</v>
      </c>
      <c r="O129">
        <v>1.02</v>
      </c>
      <c r="P129">
        <v>21.6</v>
      </c>
      <c r="Q129" t="s">
        <v>67</v>
      </c>
      <c r="R129" t="s">
        <v>61</v>
      </c>
      <c r="S129">
        <v>5.3100000000000001E-2</v>
      </c>
      <c r="T129">
        <v>0.77</v>
      </c>
      <c r="U129">
        <v>22.5</v>
      </c>
      <c r="V129" s="2"/>
      <c r="W129" s="2">
        <v>1</v>
      </c>
      <c r="Y129" s="6">
        <f t="shared" si="24"/>
        <v>48.7</v>
      </c>
      <c r="AD129">
        <f>100*((Y129*4080)-(Y127*4000))/(1000*80)</f>
        <v>150.87</v>
      </c>
      <c r="AE129" t="str">
        <f>IF(Y127&gt;10, (IF((AND(AD129&gt;=80,AD129&lt;=120)=TRUE),"PASS","FAIL")),(IF((AND(AD129&gt;=20,AD129&lt;=180)=TRUE),"PASS","FAIL")))</f>
        <v>FAIL</v>
      </c>
      <c r="AF129">
        <v>1</v>
      </c>
      <c r="AH129" s="5">
        <f t="shared" si="23"/>
        <v>21.6</v>
      </c>
      <c r="AM129">
        <f>100*((AH129*4080)-(AH127*4000))/(1000*80)</f>
        <v>83.76</v>
      </c>
      <c r="AN129" t="str">
        <f>IF(AH127&gt;10, (IF((AND(AM129&gt;=80,AM129&lt;=120)=TRUE),"PASS","FAIL")),(IF((AND(AM129&gt;=20,AM129&lt;=180)=TRUE),"PASS","FAIL")))</f>
        <v>PASS</v>
      </c>
      <c r="AO129">
        <v>1</v>
      </c>
      <c r="AQ129" s="5">
        <f t="shared" ref="AQ129:AQ174" si="25">U129</f>
        <v>22.5</v>
      </c>
      <c r="AV129">
        <f>100*((AQ129*4080)-(AQ127*4000))/(1000*80)</f>
        <v>99.25</v>
      </c>
      <c r="AW129" t="str">
        <f>IF(AQ127&gt;10, (IF((AND(AV129&gt;=80,AV129&lt;=120)=TRUE),"PASS","FAIL")),(IF((AND(AV129&gt;=20,AV129&lt;=180)=TRUE),"PASS","FAIL")))</f>
        <v>PASS</v>
      </c>
    </row>
    <row r="130" spans="1:49" x14ac:dyDescent="0.3">
      <c r="A130" s="1">
        <v>45317</v>
      </c>
      <c r="B130" t="s">
        <v>176</v>
      </c>
      <c r="C130" t="s">
        <v>167</v>
      </c>
      <c r="D130" t="s">
        <v>85</v>
      </c>
      <c r="E130">
        <v>1</v>
      </c>
      <c r="F130">
        <v>1</v>
      </c>
      <c r="G130" t="s">
        <v>60</v>
      </c>
      <c r="H130" t="s">
        <v>61</v>
      </c>
      <c r="I130">
        <v>4.8899999999999997</v>
      </c>
      <c r="J130">
        <v>93.1</v>
      </c>
      <c r="K130">
        <v>1990</v>
      </c>
      <c r="L130" t="s">
        <v>62</v>
      </c>
      <c r="M130" t="s">
        <v>63</v>
      </c>
      <c r="N130">
        <v>5.31</v>
      </c>
      <c r="O130">
        <v>77.8</v>
      </c>
      <c r="P130">
        <v>2020</v>
      </c>
      <c r="Q130" t="s">
        <v>67</v>
      </c>
      <c r="R130" t="s">
        <v>61</v>
      </c>
      <c r="S130">
        <v>4.41</v>
      </c>
      <c r="T130">
        <v>61.7</v>
      </c>
      <c r="U130">
        <v>1960</v>
      </c>
      <c r="V130" s="2"/>
      <c r="W130" s="2">
        <v>1</v>
      </c>
      <c r="Y130" s="6">
        <f t="shared" si="24"/>
        <v>1990</v>
      </c>
      <c r="Z130">
        <f>100*(Y130-2000)/2000</f>
        <v>-0.5</v>
      </c>
      <c r="AA130" t="str">
        <f>IF((ABS(Z130))&lt;=20,"PASS","FAIL")</f>
        <v>PASS</v>
      </c>
      <c r="AF130">
        <v>1</v>
      </c>
      <c r="AH130" s="5">
        <f t="shared" si="23"/>
        <v>2020</v>
      </c>
      <c r="AI130">
        <f>100*(AH130-2000)/2000</f>
        <v>1</v>
      </c>
      <c r="AJ130" t="str">
        <f>IF((ABS(AI130))&lt;=20,"PASS","FAIL")</f>
        <v>PASS</v>
      </c>
      <c r="AO130">
        <v>1</v>
      </c>
      <c r="AQ130" s="5">
        <f t="shared" si="25"/>
        <v>1960</v>
      </c>
      <c r="AR130">
        <f>100*(AQ130-2000)/2000</f>
        <v>-2</v>
      </c>
      <c r="AS130" t="str">
        <f>IF((ABS(AR130))&lt;=20,"PASS","FAIL")</f>
        <v>PASS</v>
      </c>
    </row>
    <row r="131" spans="1:49" x14ac:dyDescent="0.3">
      <c r="A131" s="1">
        <v>45317</v>
      </c>
      <c r="B131" t="s">
        <v>176</v>
      </c>
      <c r="C131" t="s">
        <v>89</v>
      </c>
      <c r="D131" t="s">
        <v>57</v>
      </c>
      <c r="E131">
        <v>1</v>
      </c>
      <c r="F131">
        <v>1</v>
      </c>
      <c r="G131" t="s">
        <v>60</v>
      </c>
      <c r="H131" t="s">
        <v>61</v>
      </c>
      <c r="I131">
        <v>2.4500000000000002</v>
      </c>
      <c r="J131">
        <v>46.2</v>
      </c>
      <c r="K131">
        <v>1020</v>
      </c>
      <c r="L131" t="s">
        <v>62</v>
      </c>
      <c r="M131" t="s">
        <v>63</v>
      </c>
      <c r="N131">
        <v>2.68</v>
      </c>
      <c r="O131">
        <v>40</v>
      </c>
      <c r="P131">
        <v>1000</v>
      </c>
      <c r="Q131" t="s">
        <v>67</v>
      </c>
      <c r="R131" t="s">
        <v>61</v>
      </c>
      <c r="S131">
        <v>2.2599999999999998</v>
      </c>
      <c r="T131">
        <v>31.2</v>
      </c>
      <c r="U131">
        <v>961</v>
      </c>
      <c r="W131" s="2">
        <v>1</v>
      </c>
      <c r="Y131" s="6">
        <f t="shared" si="24"/>
        <v>1020</v>
      </c>
      <c r="Z131">
        <f>100*(Y131-1000)/1000</f>
        <v>2</v>
      </c>
      <c r="AA131" t="str">
        <f>IF((ABS(Z131))&lt;=20,"PASS","FAIL")</f>
        <v>PASS</v>
      </c>
      <c r="AF131">
        <v>1</v>
      </c>
      <c r="AH131" s="5">
        <f t="shared" si="23"/>
        <v>1000</v>
      </c>
      <c r="AI131">
        <f>100*(AH131-1000)/1000</f>
        <v>0</v>
      </c>
      <c r="AJ131" t="str">
        <f>IF((ABS(AI131))&lt;=20,"PASS","FAIL")</f>
        <v>PASS</v>
      </c>
      <c r="AO131">
        <v>1</v>
      </c>
      <c r="AQ131" s="5">
        <f t="shared" si="25"/>
        <v>961</v>
      </c>
      <c r="AR131">
        <f>100*(AQ131-1000)/1000</f>
        <v>-3.9</v>
      </c>
      <c r="AS131" t="str">
        <f>IF((ABS(AR131))&lt;=20,"PASS","FAIL")</f>
        <v>PASS</v>
      </c>
    </row>
    <row r="132" spans="1:49" x14ac:dyDescent="0.3">
      <c r="A132" s="1">
        <v>45317</v>
      </c>
      <c r="B132" t="s">
        <v>176</v>
      </c>
      <c r="C132" t="s">
        <v>168</v>
      </c>
      <c r="D132" t="s">
        <v>57</v>
      </c>
      <c r="E132">
        <v>2</v>
      </c>
      <c r="F132">
        <v>1</v>
      </c>
      <c r="G132" t="s">
        <v>60</v>
      </c>
      <c r="H132" t="s">
        <v>61</v>
      </c>
      <c r="I132">
        <v>1.24</v>
      </c>
      <c r="J132">
        <v>23.5</v>
      </c>
      <c r="K132">
        <v>530</v>
      </c>
      <c r="L132" t="s">
        <v>62</v>
      </c>
      <c r="M132" t="s">
        <v>63</v>
      </c>
      <c r="N132">
        <v>1.43</v>
      </c>
      <c r="O132">
        <v>21.3</v>
      </c>
      <c r="P132">
        <v>522</v>
      </c>
      <c r="Q132" t="s">
        <v>67</v>
      </c>
      <c r="R132" t="s">
        <v>61</v>
      </c>
      <c r="S132">
        <v>1.1599999999999999</v>
      </c>
      <c r="T132">
        <v>16</v>
      </c>
      <c r="U132">
        <v>483</v>
      </c>
      <c r="W132" s="2">
        <v>1</v>
      </c>
      <c r="Y132" s="6">
        <f t="shared" si="24"/>
        <v>530</v>
      </c>
      <c r="Z132">
        <f>100*(Y132-500)/500</f>
        <v>6</v>
      </c>
      <c r="AA132" t="str">
        <f>IF((ABS(Z132))&lt;=20,"PASS","FAIL")</f>
        <v>PASS</v>
      </c>
      <c r="AF132">
        <v>1</v>
      </c>
      <c r="AH132" s="5">
        <f t="shared" si="23"/>
        <v>522</v>
      </c>
      <c r="AI132">
        <f>100*(AH132-500)/500</f>
        <v>4.4000000000000004</v>
      </c>
      <c r="AJ132" t="str">
        <f>IF((ABS(AI132))&lt;=20,"PASS","FAIL")</f>
        <v>PASS</v>
      </c>
      <c r="AO132">
        <v>1</v>
      </c>
      <c r="AQ132" s="5">
        <f t="shared" si="25"/>
        <v>483</v>
      </c>
      <c r="AR132">
        <f>100*(AQ132-500)/500</f>
        <v>-3.4</v>
      </c>
      <c r="AS132" t="str">
        <f>IF((ABS(AR132))&lt;=20,"PASS","FAIL")</f>
        <v>PASS</v>
      </c>
    </row>
    <row r="133" spans="1:49" x14ac:dyDescent="0.3">
      <c r="A133" s="1">
        <v>45317</v>
      </c>
      <c r="B133" t="s">
        <v>176</v>
      </c>
      <c r="C133" t="s">
        <v>169</v>
      </c>
      <c r="D133" t="s">
        <v>57</v>
      </c>
      <c r="E133">
        <v>4</v>
      </c>
      <c r="F133">
        <v>1</v>
      </c>
      <c r="G133" t="s">
        <v>60</v>
      </c>
      <c r="H133" t="s">
        <v>61</v>
      </c>
      <c r="I133">
        <v>0.56999999999999995</v>
      </c>
      <c r="J133">
        <v>10.8</v>
      </c>
      <c r="K133">
        <v>245</v>
      </c>
      <c r="L133" t="s">
        <v>62</v>
      </c>
      <c r="M133" t="s">
        <v>63</v>
      </c>
      <c r="N133">
        <v>0.68899999999999995</v>
      </c>
      <c r="O133">
        <v>10.3</v>
      </c>
      <c r="P133">
        <v>250</v>
      </c>
      <c r="Q133" t="s">
        <v>67</v>
      </c>
      <c r="R133" t="s">
        <v>61</v>
      </c>
      <c r="S133">
        <v>0.57499999999999996</v>
      </c>
      <c r="T133">
        <v>7.92</v>
      </c>
      <c r="U133">
        <v>237</v>
      </c>
      <c r="W133" s="2">
        <v>1</v>
      </c>
      <c r="Y133" s="6">
        <f t="shared" si="24"/>
        <v>245</v>
      </c>
      <c r="Z133">
        <f>100*(Y133-250)/250</f>
        <v>-2</v>
      </c>
      <c r="AA133" t="str">
        <f t="shared" ref="AA133:AA139" si="26">IF((ABS(Z133))&lt;=20,"PASS","FAIL")</f>
        <v>PASS</v>
      </c>
      <c r="AF133">
        <v>1</v>
      </c>
      <c r="AH133" s="5">
        <f t="shared" si="23"/>
        <v>250</v>
      </c>
      <c r="AI133">
        <f>100*(AH133-250)/250</f>
        <v>0</v>
      </c>
      <c r="AJ133" t="str">
        <f t="shared" ref="AJ133:AJ139" si="27">IF((ABS(AI133))&lt;=20,"PASS","FAIL")</f>
        <v>PASS</v>
      </c>
      <c r="AO133">
        <v>1</v>
      </c>
      <c r="AQ133" s="5">
        <f t="shared" si="25"/>
        <v>237</v>
      </c>
      <c r="AR133">
        <f>100*(AQ133-250)/250</f>
        <v>-5.2</v>
      </c>
      <c r="AS133" t="str">
        <f t="shared" ref="AS133:AS139" si="28">IF((ABS(AR133))&lt;=20,"PASS","FAIL")</f>
        <v>PASS</v>
      </c>
    </row>
    <row r="134" spans="1:49" x14ac:dyDescent="0.3">
      <c r="A134" s="1">
        <v>45317</v>
      </c>
      <c r="B134" t="s">
        <v>176</v>
      </c>
      <c r="C134" t="s">
        <v>64</v>
      </c>
      <c r="D134" t="s">
        <v>57</v>
      </c>
      <c r="E134">
        <v>10</v>
      </c>
      <c r="F134">
        <v>1</v>
      </c>
      <c r="G134" t="s">
        <v>60</v>
      </c>
      <c r="H134" t="s">
        <v>61</v>
      </c>
      <c r="I134">
        <v>0.22500000000000001</v>
      </c>
      <c r="J134">
        <v>4.25</v>
      </c>
      <c r="K134">
        <v>94.9</v>
      </c>
      <c r="L134" t="s">
        <v>62</v>
      </c>
      <c r="M134" t="s">
        <v>63</v>
      </c>
      <c r="N134">
        <v>0.27500000000000002</v>
      </c>
      <c r="O134">
        <v>4.18</v>
      </c>
      <c r="P134">
        <v>98.5</v>
      </c>
      <c r="Q134" t="s">
        <v>67</v>
      </c>
      <c r="R134" t="s">
        <v>61</v>
      </c>
      <c r="S134">
        <v>0.23200000000000001</v>
      </c>
      <c r="T134">
        <v>3.17</v>
      </c>
      <c r="U134">
        <v>94.2</v>
      </c>
      <c r="V134" s="2"/>
      <c r="W134" s="2">
        <v>1</v>
      </c>
      <c r="Y134" s="6">
        <f t="shared" si="24"/>
        <v>94.9</v>
      </c>
      <c r="Z134">
        <f>100*(Y134-100)/100</f>
        <v>-5.0999999999999943</v>
      </c>
      <c r="AA134" t="str">
        <f t="shared" si="26"/>
        <v>PASS</v>
      </c>
      <c r="AF134">
        <v>1</v>
      </c>
      <c r="AH134" s="5">
        <f t="shared" si="23"/>
        <v>98.5</v>
      </c>
      <c r="AI134">
        <f>100*(AH134-100)/100</f>
        <v>-1.5</v>
      </c>
      <c r="AJ134" t="str">
        <f t="shared" si="27"/>
        <v>PASS</v>
      </c>
      <c r="AO134">
        <v>1</v>
      </c>
      <c r="AQ134" s="5">
        <f t="shared" si="25"/>
        <v>94.2</v>
      </c>
      <c r="AR134">
        <f>100*(AQ134-100)/100</f>
        <v>-5.799999999999998</v>
      </c>
      <c r="AS134" t="str">
        <f t="shared" si="28"/>
        <v>PASS</v>
      </c>
    </row>
    <row r="135" spans="1:49" x14ac:dyDescent="0.3">
      <c r="A135" s="1">
        <v>45317</v>
      </c>
      <c r="B135" t="s">
        <v>176</v>
      </c>
      <c r="C135" t="s">
        <v>170</v>
      </c>
      <c r="D135" t="s">
        <v>57</v>
      </c>
      <c r="E135">
        <v>20</v>
      </c>
      <c r="F135">
        <v>1</v>
      </c>
      <c r="G135" t="s">
        <v>60</v>
      </c>
      <c r="H135" t="s">
        <v>61</v>
      </c>
      <c r="I135">
        <v>0.104</v>
      </c>
      <c r="J135">
        <v>2.0099999999999998</v>
      </c>
      <c r="K135">
        <v>43.7</v>
      </c>
      <c r="L135" t="s">
        <v>62</v>
      </c>
      <c r="M135" t="s">
        <v>63</v>
      </c>
      <c r="N135">
        <v>0.13900000000000001</v>
      </c>
      <c r="O135">
        <v>2.12</v>
      </c>
      <c r="P135">
        <v>48.2</v>
      </c>
      <c r="Q135" t="s">
        <v>67</v>
      </c>
      <c r="R135" t="s">
        <v>61</v>
      </c>
      <c r="S135">
        <v>0.11700000000000001</v>
      </c>
      <c r="T135">
        <v>1.64</v>
      </c>
      <c r="U135">
        <v>48.3</v>
      </c>
      <c r="V135" s="2"/>
      <c r="W135" s="2">
        <v>1</v>
      </c>
      <c r="Y135" s="6">
        <f t="shared" si="24"/>
        <v>43.7</v>
      </c>
      <c r="Z135">
        <f>100*(Y135-50)/50</f>
        <v>-12.599999999999996</v>
      </c>
      <c r="AA135" t="str">
        <f t="shared" si="26"/>
        <v>PASS</v>
      </c>
      <c r="AF135">
        <v>1</v>
      </c>
      <c r="AH135" s="5">
        <f t="shared" si="23"/>
        <v>48.2</v>
      </c>
      <c r="AI135">
        <f>100*(AH135-50)/50</f>
        <v>-3.5999999999999943</v>
      </c>
      <c r="AJ135" t="str">
        <f t="shared" si="27"/>
        <v>PASS</v>
      </c>
      <c r="AO135">
        <v>1</v>
      </c>
      <c r="AQ135" s="5">
        <f t="shared" si="25"/>
        <v>48.3</v>
      </c>
      <c r="AR135">
        <f>100*(AQ135-50)/50</f>
        <v>-3.4000000000000057</v>
      </c>
      <c r="AS135" t="str">
        <f t="shared" si="28"/>
        <v>PASS</v>
      </c>
    </row>
    <row r="136" spans="1:49" x14ac:dyDescent="0.3">
      <c r="A136" s="1">
        <v>45317</v>
      </c>
      <c r="B136" t="s">
        <v>176</v>
      </c>
      <c r="C136" t="s">
        <v>65</v>
      </c>
      <c r="D136" t="s">
        <v>57</v>
      </c>
      <c r="E136">
        <v>40</v>
      </c>
      <c r="F136">
        <v>1</v>
      </c>
      <c r="G136" t="s">
        <v>60</v>
      </c>
      <c r="H136" t="s">
        <v>61</v>
      </c>
      <c r="I136">
        <v>5.2999999999999999E-2</v>
      </c>
      <c r="J136">
        <v>1.02</v>
      </c>
      <c r="K136">
        <v>20.9</v>
      </c>
      <c r="L136" t="s">
        <v>62</v>
      </c>
      <c r="M136" t="s">
        <v>63</v>
      </c>
      <c r="N136">
        <v>7.0400000000000004E-2</v>
      </c>
      <c r="O136">
        <v>1.08</v>
      </c>
      <c r="P136">
        <v>23</v>
      </c>
      <c r="Q136" t="s">
        <v>67</v>
      </c>
      <c r="R136" t="s">
        <v>61</v>
      </c>
      <c r="S136">
        <v>5.6599999999999998E-2</v>
      </c>
      <c r="T136">
        <v>0.78500000000000003</v>
      </c>
      <c r="U136">
        <v>23</v>
      </c>
      <c r="V136" s="2"/>
      <c r="W136" s="2">
        <v>1</v>
      </c>
      <c r="Y136" s="6">
        <f t="shared" si="24"/>
        <v>20.9</v>
      </c>
      <c r="Z136">
        <f>100*(Y136-25)/25</f>
        <v>-16.400000000000006</v>
      </c>
      <c r="AA136" t="str">
        <f t="shared" si="26"/>
        <v>PASS</v>
      </c>
      <c r="AF136">
        <v>1</v>
      </c>
      <c r="AH136" s="5">
        <f t="shared" si="23"/>
        <v>23</v>
      </c>
      <c r="AI136">
        <f>100*(AH136-25)/25</f>
        <v>-8</v>
      </c>
      <c r="AJ136" t="str">
        <f t="shared" si="27"/>
        <v>PASS</v>
      </c>
      <c r="AO136">
        <v>1</v>
      </c>
      <c r="AQ136" s="5">
        <f t="shared" si="25"/>
        <v>23</v>
      </c>
      <c r="AR136">
        <f>100*(AQ136-25)/25</f>
        <v>-8</v>
      </c>
      <c r="AS136" t="str">
        <f t="shared" si="28"/>
        <v>PASS</v>
      </c>
    </row>
    <row r="137" spans="1:49" x14ac:dyDescent="0.3">
      <c r="A137" s="1">
        <v>45317</v>
      </c>
      <c r="B137" t="s">
        <v>176</v>
      </c>
      <c r="C137" t="s">
        <v>249</v>
      </c>
      <c r="D137" t="s">
        <v>57</v>
      </c>
      <c r="E137">
        <v>100</v>
      </c>
      <c r="F137">
        <v>1</v>
      </c>
      <c r="G137" t="s">
        <v>60</v>
      </c>
      <c r="H137" t="s">
        <v>61</v>
      </c>
      <c r="I137">
        <v>2.5499999999999998E-2</v>
      </c>
      <c r="J137">
        <v>0.48</v>
      </c>
      <c r="K137">
        <v>8.51</v>
      </c>
      <c r="L137" t="s">
        <v>62</v>
      </c>
      <c r="M137" t="s">
        <v>63</v>
      </c>
      <c r="N137">
        <v>3.2399999999999998E-2</v>
      </c>
      <c r="O137">
        <v>0.51300000000000001</v>
      </c>
      <c r="P137">
        <v>9.27</v>
      </c>
      <c r="Q137" t="s">
        <v>67</v>
      </c>
      <c r="R137" t="s">
        <v>61</v>
      </c>
      <c r="S137">
        <v>3.0200000000000001E-2</v>
      </c>
      <c r="T137">
        <v>0.45600000000000002</v>
      </c>
      <c r="U137">
        <v>13.2</v>
      </c>
      <c r="W137" s="2">
        <v>1</v>
      </c>
      <c r="Y137" s="6">
        <f t="shared" si="24"/>
        <v>8.51</v>
      </c>
      <c r="Z137">
        <f>100*(Y137-10)/10</f>
        <v>-14.900000000000002</v>
      </c>
      <c r="AA137" t="str">
        <f t="shared" si="26"/>
        <v>PASS</v>
      </c>
      <c r="AF137">
        <v>1</v>
      </c>
      <c r="AH137" s="5">
        <f t="shared" si="23"/>
        <v>9.27</v>
      </c>
      <c r="AI137">
        <f>100*(AH137-10)/10</f>
        <v>-7.3000000000000043</v>
      </c>
      <c r="AJ137" t="str">
        <f t="shared" si="27"/>
        <v>PASS</v>
      </c>
      <c r="AO137">
        <v>1</v>
      </c>
      <c r="AQ137" s="5">
        <f t="shared" si="25"/>
        <v>13.2</v>
      </c>
      <c r="AR137">
        <f>100*(AQ137-10)/10</f>
        <v>31.999999999999993</v>
      </c>
      <c r="AS137" t="str">
        <f t="shared" si="28"/>
        <v>FAIL</v>
      </c>
    </row>
    <row r="138" spans="1:49" x14ac:dyDescent="0.3">
      <c r="A138" s="1">
        <v>45317</v>
      </c>
      <c r="B138" t="s">
        <v>176</v>
      </c>
      <c r="C138" t="s">
        <v>250</v>
      </c>
      <c r="D138" t="s">
        <v>57</v>
      </c>
      <c r="E138">
        <v>200</v>
      </c>
      <c r="F138">
        <v>1</v>
      </c>
      <c r="G138" t="s">
        <v>60</v>
      </c>
      <c r="H138" t="s">
        <v>61</v>
      </c>
      <c r="I138">
        <v>1.2699999999999999E-2</v>
      </c>
      <c r="J138">
        <v>0.26200000000000001</v>
      </c>
      <c r="K138">
        <v>3.5</v>
      </c>
      <c r="L138" t="s">
        <v>62</v>
      </c>
      <c r="M138" t="s">
        <v>63</v>
      </c>
      <c r="N138">
        <v>1.7399999999999999E-2</v>
      </c>
      <c r="O138">
        <v>0.26200000000000001</v>
      </c>
      <c r="P138">
        <v>3.21</v>
      </c>
      <c r="Q138" t="s">
        <v>67</v>
      </c>
      <c r="R138" t="s">
        <v>61</v>
      </c>
      <c r="S138">
        <v>1.21E-2</v>
      </c>
      <c r="T138">
        <v>0.19500000000000001</v>
      </c>
      <c r="U138">
        <v>5.38</v>
      </c>
      <c r="W138" s="2">
        <v>1</v>
      </c>
      <c r="Y138" s="6">
        <f t="shared" si="24"/>
        <v>3.5</v>
      </c>
      <c r="Z138">
        <f>100*(Y138-5)/5</f>
        <v>-30</v>
      </c>
      <c r="AA138" t="str">
        <f t="shared" si="26"/>
        <v>FAIL</v>
      </c>
      <c r="AF138">
        <v>1</v>
      </c>
      <c r="AH138" s="5">
        <f t="shared" si="23"/>
        <v>3.21</v>
      </c>
      <c r="AI138">
        <f>100*(AH138-5)/5</f>
        <v>-35.799999999999997</v>
      </c>
      <c r="AJ138" t="str">
        <f t="shared" si="27"/>
        <v>FAIL</v>
      </c>
      <c r="AO138">
        <v>1</v>
      </c>
      <c r="AQ138" s="5">
        <f t="shared" si="25"/>
        <v>5.38</v>
      </c>
      <c r="AR138">
        <f>100*(AQ138-5)/5</f>
        <v>7.599999999999997</v>
      </c>
      <c r="AS138" t="str">
        <f t="shared" si="28"/>
        <v>PASS</v>
      </c>
    </row>
    <row r="139" spans="1:49" x14ac:dyDescent="0.3">
      <c r="A139" s="1">
        <v>45317</v>
      </c>
      <c r="B139" t="s">
        <v>176</v>
      </c>
      <c r="C139" t="s">
        <v>251</v>
      </c>
      <c r="D139" t="s">
        <v>57</v>
      </c>
      <c r="E139">
        <v>400</v>
      </c>
      <c r="F139">
        <v>1</v>
      </c>
      <c r="G139" t="s">
        <v>60</v>
      </c>
      <c r="H139" t="s">
        <v>61</v>
      </c>
      <c r="I139">
        <v>8.7799999999999996E-3</v>
      </c>
      <c r="J139">
        <v>0.20599999999999999</v>
      </c>
      <c r="K139">
        <v>2.2000000000000002</v>
      </c>
      <c r="L139" t="s">
        <v>62</v>
      </c>
      <c r="M139" t="s">
        <v>63</v>
      </c>
      <c r="N139">
        <v>1.18E-2</v>
      </c>
      <c r="O139">
        <v>0.18099999999999999</v>
      </c>
      <c r="P139">
        <v>1.24</v>
      </c>
      <c r="Q139" t="s">
        <v>67</v>
      </c>
      <c r="R139" t="s">
        <v>61</v>
      </c>
      <c r="S139">
        <v>8.09E-3</v>
      </c>
      <c r="T139">
        <v>0.123</v>
      </c>
      <c r="U139">
        <v>3.25</v>
      </c>
      <c r="W139" s="2">
        <v>1</v>
      </c>
      <c r="Y139" s="6">
        <f t="shared" si="24"/>
        <v>2.2000000000000002</v>
      </c>
      <c r="Z139">
        <f>100*(Y139-2.5)/5</f>
        <v>-5.9999999999999964</v>
      </c>
      <c r="AA139" t="str">
        <f t="shared" si="26"/>
        <v>PASS</v>
      </c>
      <c r="AF139">
        <v>1</v>
      </c>
      <c r="AH139" s="5">
        <f t="shared" ref="AH139:AH174" si="29">P139</f>
        <v>1.24</v>
      </c>
      <c r="AI139">
        <f>100*(AH139-2.5)/5</f>
        <v>-25.2</v>
      </c>
      <c r="AJ139" t="str">
        <f t="shared" si="27"/>
        <v>FAIL</v>
      </c>
      <c r="AO139">
        <v>1</v>
      </c>
      <c r="AQ139" s="5">
        <f t="shared" si="25"/>
        <v>3.25</v>
      </c>
      <c r="AR139">
        <f>100*(AQ139-2.5)/5</f>
        <v>15</v>
      </c>
      <c r="AS139" t="str">
        <f t="shared" si="28"/>
        <v>PASS</v>
      </c>
    </row>
    <row r="140" spans="1:49" x14ac:dyDescent="0.3">
      <c r="A140" s="1">
        <v>45317</v>
      </c>
      <c r="B140" t="s">
        <v>176</v>
      </c>
      <c r="C140" t="s">
        <v>252</v>
      </c>
      <c r="D140" t="s">
        <v>70</v>
      </c>
      <c r="E140">
        <v>1</v>
      </c>
      <c r="F140">
        <v>1</v>
      </c>
      <c r="G140" t="s">
        <v>60</v>
      </c>
      <c r="H140" t="s">
        <v>61</v>
      </c>
      <c r="I140">
        <v>1.0500000000000001E-2</v>
      </c>
      <c r="J140">
        <v>0.23300000000000001</v>
      </c>
      <c r="K140">
        <v>2.83</v>
      </c>
      <c r="L140" t="s">
        <v>62</v>
      </c>
      <c r="M140" t="s">
        <v>63</v>
      </c>
      <c r="N140">
        <v>-2.66E-3</v>
      </c>
      <c r="O140">
        <v>3.8300000000000001E-2</v>
      </c>
      <c r="P140">
        <v>-2.21</v>
      </c>
      <c r="Q140" t="s">
        <v>67</v>
      </c>
      <c r="R140" t="s">
        <v>61</v>
      </c>
      <c r="S140">
        <v>-6.7400000000000003E-3</v>
      </c>
      <c r="T140">
        <v>-7.0199999999999999E-2</v>
      </c>
      <c r="U140">
        <v>-2.4900000000000002</v>
      </c>
      <c r="W140" s="2">
        <v>1</v>
      </c>
      <c r="Y140" s="6">
        <f t="shared" si="24"/>
        <v>2.83</v>
      </c>
      <c r="AF140">
        <v>1</v>
      </c>
      <c r="AH140" s="5">
        <f t="shared" si="29"/>
        <v>-2.21</v>
      </c>
      <c r="AO140">
        <v>1</v>
      </c>
      <c r="AQ140" s="5">
        <f t="shared" si="25"/>
        <v>-2.4900000000000002</v>
      </c>
    </row>
    <row r="141" spans="1:49" x14ac:dyDescent="0.3">
      <c r="A141" s="1">
        <v>45317</v>
      </c>
      <c r="B141" t="s">
        <v>176</v>
      </c>
      <c r="C141" t="s">
        <v>68</v>
      </c>
      <c r="D141" t="s">
        <v>57</v>
      </c>
      <c r="E141">
        <v>1</v>
      </c>
      <c r="F141">
        <v>1</v>
      </c>
      <c r="G141" t="s">
        <v>60</v>
      </c>
      <c r="H141" t="s">
        <v>61</v>
      </c>
      <c r="I141">
        <v>2.41</v>
      </c>
      <c r="J141">
        <v>45.9</v>
      </c>
      <c r="K141">
        <v>1020</v>
      </c>
      <c r="L141" t="s">
        <v>62</v>
      </c>
      <c r="M141" t="s">
        <v>63</v>
      </c>
      <c r="N141">
        <v>2.64</v>
      </c>
      <c r="O141">
        <v>39.299999999999997</v>
      </c>
      <c r="P141">
        <v>984</v>
      </c>
      <c r="Q141" t="s">
        <v>67</v>
      </c>
      <c r="R141" t="s">
        <v>61</v>
      </c>
      <c r="S141">
        <v>2.08</v>
      </c>
      <c r="T141">
        <v>28.7</v>
      </c>
      <c r="U141">
        <v>882</v>
      </c>
      <c r="V141" s="2"/>
      <c r="W141" s="2">
        <v>1</v>
      </c>
      <c r="Y141" s="6">
        <f t="shared" si="24"/>
        <v>1020</v>
      </c>
      <c r="Z141">
        <f>100*(Y141-1000)/1000</f>
        <v>2</v>
      </c>
      <c r="AA141" t="str">
        <f t="shared" ref="AA141" si="30">IF((ABS(Z141))&lt;=20,"PASS","FAIL")</f>
        <v>PASS</v>
      </c>
      <c r="AF141">
        <v>1</v>
      </c>
      <c r="AH141" s="5">
        <f t="shared" si="29"/>
        <v>984</v>
      </c>
      <c r="AI141">
        <f>100*(AH141-1000)/1000</f>
        <v>-1.6</v>
      </c>
      <c r="AJ141" t="str">
        <f t="shared" ref="AJ141" si="31">IF((ABS(AI141))&lt;=20,"PASS","FAIL")</f>
        <v>PASS</v>
      </c>
      <c r="AO141">
        <v>1</v>
      </c>
      <c r="AQ141" s="5">
        <f t="shared" si="25"/>
        <v>882</v>
      </c>
      <c r="AR141">
        <f>100*(AQ141-1000)/1000</f>
        <v>-11.8</v>
      </c>
      <c r="AS141" t="str">
        <f t="shared" ref="AS141" si="32">IF((ABS(AR141))&lt;=20,"PASS","FAIL")</f>
        <v>PASS</v>
      </c>
    </row>
    <row r="142" spans="1:49" x14ac:dyDescent="0.3">
      <c r="A142" s="1">
        <v>45317</v>
      </c>
      <c r="B142" t="s">
        <v>176</v>
      </c>
      <c r="C142" t="s">
        <v>69</v>
      </c>
      <c r="D142" t="s">
        <v>82</v>
      </c>
      <c r="E142">
        <v>1</v>
      </c>
      <c r="F142">
        <v>1</v>
      </c>
      <c r="G142" t="s">
        <v>60</v>
      </c>
      <c r="H142" t="s">
        <v>61</v>
      </c>
      <c r="I142">
        <v>2.6800000000000001E-2</v>
      </c>
      <c r="J142">
        <v>0.57799999999999996</v>
      </c>
      <c r="K142">
        <v>10.8</v>
      </c>
      <c r="L142" t="s">
        <v>62</v>
      </c>
      <c r="M142" t="s">
        <v>63</v>
      </c>
      <c r="N142">
        <v>-2.16E-3</v>
      </c>
      <c r="O142">
        <v>-2.4799999999999999E-2</v>
      </c>
      <c r="P142">
        <v>-3.74</v>
      </c>
      <c r="Q142" t="s">
        <v>67</v>
      </c>
      <c r="R142" t="s">
        <v>61</v>
      </c>
      <c r="S142">
        <v>2.2799999999999998</v>
      </c>
      <c r="T142">
        <v>31.8</v>
      </c>
      <c r="U142">
        <v>978</v>
      </c>
      <c r="V142" s="2">
        <f>100*T141/T142</f>
        <v>90.251572327044016</v>
      </c>
      <c r="W142" s="2">
        <v>1</v>
      </c>
      <c r="Y142" s="6">
        <f t="shared" si="24"/>
        <v>10.8</v>
      </c>
      <c r="AF142">
        <v>1</v>
      </c>
      <c r="AH142" s="5">
        <f t="shared" si="29"/>
        <v>-3.74</v>
      </c>
      <c r="AO142">
        <v>1</v>
      </c>
      <c r="AQ142" s="5">
        <f t="shared" si="25"/>
        <v>978</v>
      </c>
    </row>
    <row r="143" spans="1:49" x14ac:dyDescent="0.3">
      <c r="A143" s="1">
        <v>45317</v>
      </c>
      <c r="B143" t="s">
        <v>176</v>
      </c>
      <c r="C143" t="s">
        <v>253</v>
      </c>
      <c r="D143">
        <v>11</v>
      </c>
      <c r="E143">
        <v>1</v>
      </c>
      <c r="F143">
        <v>1</v>
      </c>
      <c r="G143" t="s">
        <v>60</v>
      </c>
      <c r="H143" t="s">
        <v>61</v>
      </c>
      <c r="I143">
        <v>3.5000000000000003E-2</v>
      </c>
      <c r="J143">
        <v>0.69</v>
      </c>
      <c r="K143">
        <v>13.3</v>
      </c>
      <c r="L143" t="s">
        <v>62</v>
      </c>
      <c r="M143" t="s">
        <v>63</v>
      </c>
      <c r="N143">
        <v>5.8299999999999998E-2</v>
      </c>
      <c r="O143">
        <v>0.88100000000000001</v>
      </c>
      <c r="P143">
        <v>18.2</v>
      </c>
      <c r="Q143" t="s">
        <v>67</v>
      </c>
      <c r="R143" t="s">
        <v>61</v>
      </c>
      <c r="S143">
        <v>4.6600000000000003E-2</v>
      </c>
      <c r="T143">
        <v>0.67</v>
      </c>
      <c r="U143">
        <v>19.5</v>
      </c>
      <c r="W143" s="2">
        <v>1</v>
      </c>
      <c r="Y143" s="6">
        <f t="shared" si="24"/>
        <v>13.3</v>
      </c>
      <c r="AF143">
        <v>1</v>
      </c>
      <c r="AH143" s="5">
        <f t="shared" si="29"/>
        <v>18.2</v>
      </c>
      <c r="AO143">
        <v>1</v>
      </c>
      <c r="AQ143" s="5">
        <f t="shared" si="25"/>
        <v>19.5</v>
      </c>
    </row>
    <row r="144" spans="1:49" x14ac:dyDescent="0.3">
      <c r="A144" s="1">
        <v>45317</v>
      </c>
      <c r="B144" t="s">
        <v>176</v>
      </c>
      <c r="C144" t="s">
        <v>253</v>
      </c>
      <c r="D144">
        <v>12</v>
      </c>
      <c r="E144">
        <v>1</v>
      </c>
      <c r="F144">
        <v>1</v>
      </c>
      <c r="G144" t="s">
        <v>60</v>
      </c>
      <c r="H144" t="s">
        <v>61</v>
      </c>
      <c r="I144">
        <v>2.41E-2</v>
      </c>
      <c r="J144">
        <v>0.64400000000000002</v>
      </c>
      <c r="K144">
        <v>12.3</v>
      </c>
      <c r="L144" t="s">
        <v>62</v>
      </c>
      <c r="M144" t="s">
        <v>63</v>
      </c>
      <c r="N144">
        <v>5.6000000000000001E-2</v>
      </c>
      <c r="O144">
        <v>0.88800000000000001</v>
      </c>
      <c r="P144">
        <v>18.399999999999999</v>
      </c>
      <c r="Q144" t="s">
        <v>67</v>
      </c>
      <c r="R144" t="s">
        <v>61</v>
      </c>
      <c r="S144">
        <v>4.4600000000000001E-2</v>
      </c>
      <c r="T144">
        <v>0.63500000000000001</v>
      </c>
      <c r="U144">
        <v>18.5</v>
      </c>
      <c r="W144" s="2">
        <v>1</v>
      </c>
      <c r="Y144" s="6">
        <f t="shared" si="24"/>
        <v>12.3</v>
      </c>
      <c r="AF144">
        <v>1</v>
      </c>
      <c r="AH144" s="5">
        <f t="shared" si="29"/>
        <v>18.399999999999999</v>
      </c>
      <c r="AO144">
        <v>1</v>
      </c>
      <c r="AQ144" s="5">
        <f t="shared" si="25"/>
        <v>18.5</v>
      </c>
    </row>
    <row r="145" spans="1:49" x14ac:dyDescent="0.3">
      <c r="A145" s="1">
        <v>45317</v>
      </c>
      <c r="B145" t="s">
        <v>176</v>
      </c>
      <c r="C145" t="s">
        <v>253</v>
      </c>
      <c r="D145">
        <v>13</v>
      </c>
      <c r="E145">
        <v>1</v>
      </c>
      <c r="F145">
        <v>1</v>
      </c>
      <c r="G145" t="s">
        <v>60</v>
      </c>
      <c r="H145" t="s">
        <v>61</v>
      </c>
      <c r="I145">
        <v>3.09E-2</v>
      </c>
      <c r="J145">
        <v>0.57399999999999995</v>
      </c>
      <c r="K145">
        <v>10.7</v>
      </c>
      <c r="L145" t="s">
        <v>62</v>
      </c>
      <c r="M145" t="s">
        <v>63</v>
      </c>
      <c r="N145">
        <v>5.62E-2</v>
      </c>
      <c r="O145">
        <v>0.88100000000000001</v>
      </c>
      <c r="P145">
        <v>18.2</v>
      </c>
      <c r="Q145" t="s">
        <v>67</v>
      </c>
      <c r="R145" t="s">
        <v>61</v>
      </c>
      <c r="S145">
        <v>4.36E-2</v>
      </c>
      <c r="T145">
        <v>0.60599999999999998</v>
      </c>
      <c r="U145">
        <v>17.600000000000001</v>
      </c>
      <c r="W145" s="2">
        <v>1</v>
      </c>
      <c r="Y145" s="6">
        <f t="shared" si="24"/>
        <v>10.7</v>
      </c>
      <c r="AF145">
        <v>1</v>
      </c>
      <c r="AH145" s="5">
        <f t="shared" si="29"/>
        <v>18.2</v>
      </c>
      <c r="AO145">
        <v>1</v>
      </c>
      <c r="AQ145" s="5">
        <f t="shared" si="25"/>
        <v>17.600000000000001</v>
      </c>
    </row>
    <row r="146" spans="1:49" x14ac:dyDescent="0.3">
      <c r="A146" s="1">
        <v>45317</v>
      </c>
      <c r="B146" t="s">
        <v>176</v>
      </c>
      <c r="C146" t="s">
        <v>254</v>
      </c>
      <c r="D146">
        <v>91</v>
      </c>
      <c r="E146">
        <v>1</v>
      </c>
      <c r="F146">
        <v>1</v>
      </c>
      <c r="G146" t="s">
        <v>60</v>
      </c>
      <c r="H146" t="s">
        <v>61</v>
      </c>
      <c r="I146">
        <v>0.34399999999999997</v>
      </c>
      <c r="J146">
        <v>6.55</v>
      </c>
      <c r="K146">
        <v>148</v>
      </c>
      <c r="L146" t="s">
        <v>62</v>
      </c>
      <c r="M146" t="s">
        <v>63</v>
      </c>
      <c r="N146">
        <v>2.0899999999999998E-2</v>
      </c>
      <c r="O146">
        <v>0.29699999999999999</v>
      </c>
      <c r="P146">
        <v>4.0599999999999996</v>
      </c>
      <c r="Q146" t="s">
        <v>67</v>
      </c>
      <c r="R146" t="s">
        <v>61</v>
      </c>
      <c r="S146">
        <v>5.3600000000000002E-2</v>
      </c>
      <c r="T146">
        <v>0.78</v>
      </c>
      <c r="U146">
        <v>22.8</v>
      </c>
      <c r="W146" s="2">
        <v>1</v>
      </c>
      <c r="Y146" s="6">
        <f t="shared" si="24"/>
        <v>148</v>
      </c>
      <c r="AF146">
        <v>1</v>
      </c>
      <c r="AH146" s="5">
        <f t="shared" si="29"/>
        <v>4.0599999999999996</v>
      </c>
      <c r="AO146">
        <v>1</v>
      </c>
      <c r="AQ146" s="5">
        <f t="shared" si="25"/>
        <v>22.8</v>
      </c>
    </row>
    <row r="147" spans="1:49" x14ac:dyDescent="0.3">
      <c r="A147" s="1">
        <v>45317</v>
      </c>
      <c r="B147" t="s">
        <v>176</v>
      </c>
      <c r="C147" t="s">
        <v>255</v>
      </c>
      <c r="D147">
        <v>92</v>
      </c>
      <c r="E147">
        <v>1</v>
      </c>
      <c r="F147">
        <v>1</v>
      </c>
      <c r="G147" t="s">
        <v>60</v>
      </c>
      <c r="H147" t="s">
        <v>61</v>
      </c>
      <c r="I147">
        <v>0.32100000000000001</v>
      </c>
      <c r="J147">
        <v>6.09</v>
      </c>
      <c r="K147">
        <v>137</v>
      </c>
      <c r="L147" t="s">
        <v>62</v>
      </c>
      <c r="M147" t="s">
        <v>63</v>
      </c>
      <c r="N147">
        <v>2.6800000000000001E-2</v>
      </c>
      <c r="O147">
        <v>0.42899999999999999</v>
      </c>
      <c r="P147">
        <v>7.24</v>
      </c>
      <c r="Q147" t="s">
        <v>67</v>
      </c>
      <c r="R147" t="s">
        <v>61</v>
      </c>
      <c r="S147">
        <v>4.1399999999999999E-2</v>
      </c>
      <c r="T147">
        <v>0.59399999999999997</v>
      </c>
      <c r="U147">
        <v>17.3</v>
      </c>
      <c r="W147" s="2">
        <v>1</v>
      </c>
      <c r="Y147" s="6">
        <f t="shared" si="24"/>
        <v>137</v>
      </c>
      <c r="AF147">
        <v>1</v>
      </c>
      <c r="AH147" s="5">
        <f t="shared" si="29"/>
        <v>7.24</v>
      </c>
      <c r="AO147">
        <v>1</v>
      </c>
      <c r="AQ147" s="5">
        <f t="shared" si="25"/>
        <v>17.3</v>
      </c>
    </row>
    <row r="148" spans="1:49" x14ac:dyDescent="0.3">
      <c r="A148" s="1">
        <v>45317</v>
      </c>
      <c r="B148" t="s">
        <v>176</v>
      </c>
      <c r="C148" t="s">
        <v>256</v>
      </c>
      <c r="D148">
        <v>93</v>
      </c>
      <c r="E148">
        <v>1</v>
      </c>
      <c r="F148">
        <v>1</v>
      </c>
      <c r="G148" t="s">
        <v>60</v>
      </c>
      <c r="H148" t="s">
        <v>61</v>
      </c>
      <c r="I148">
        <v>2.5999999999999999E-2</v>
      </c>
      <c r="J148">
        <v>0.51</v>
      </c>
      <c r="K148">
        <v>9.1999999999999993</v>
      </c>
      <c r="L148" t="s">
        <v>62</v>
      </c>
      <c r="M148" t="s">
        <v>63</v>
      </c>
      <c r="N148">
        <v>2.7099999999999999E-2</v>
      </c>
      <c r="O148">
        <v>0.45400000000000001</v>
      </c>
      <c r="P148">
        <v>7.86</v>
      </c>
      <c r="Q148" t="s">
        <v>67</v>
      </c>
      <c r="R148" t="s">
        <v>61</v>
      </c>
      <c r="S148">
        <v>4.5799999999999999E-3</v>
      </c>
      <c r="T148">
        <v>6.8099999999999994E-2</v>
      </c>
      <c r="U148">
        <v>1.62</v>
      </c>
      <c r="W148" s="2">
        <v>1</v>
      </c>
      <c r="Y148" s="6">
        <f t="shared" si="24"/>
        <v>9.1999999999999993</v>
      </c>
      <c r="AF148">
        <v>1</v>
      </c>
      <c r="AH148" s="5">
        <f t="shared" si="29"/>
        <v>7.86</v>
      </c>
      <c r="AO148">
        <v>1</v>
      </c>
      <c r="AQ148" s="5">
        <f t="shared" si="25"/>
        <v>1.62</v>
      </c>
    </row>
    <row r="149" spans="1:49" x14ac:dyDescent="0.3">
      <c r="A149" s="1">
        <v>45317</v>
      </c>
      <c r="B149" t="s">
        <v>176</v>
      </c>
      <c r="C149" t="s">
        <v>257</v>
      </c>
      <c r="D149">
        <v>94</v>
      </c>
      <c r="E149">
        <v>1</v>
      </c>
      <c r="F149">
        <v>1</v>
      </c>
      <c r="G149" t="s">
        <v>60</v>
      </c>
      <c r="H149" t="s">
        <v>61</v>
      </c>
      <c r="I149">
        <v>1.79</v>
      </c>
      <c r="J149">
        <v>33.9</v>
      </c>
      <c r="K149">
        <v>757</v>
      </c>
      <c r="L149" t="s">
        <v>62</v>
      </c>
      <c r="M149" t="s">
        <v>63</v>
      </c>
      <c r="N149">
        <v>1.2500000000000001E-2</v>
      </c>
      <c r="O149">
        <v>0.23</v>
      </c>
      <c r="P149">
        <v>2.42</v>
      </c>
      <c r="Q149" t="s">
        <v>67</v>
      </c>
      <c r="R149" t="s">
        <v>61</v>
      </c>
      <c r="S149">
        <v>7.0000000000000007E-2</v>
      </c>
      <c r="T149">
        <v>1.1000000000000001</v>
      </c>
      <c r="U149">
        <v>32.299999999999997</v>
      </c>
      <c r="W149" s="2">
        <v>1</v>
      </c>
      <c r="Y149" s="6">
        <f t="shared" si="24"/>
        <v>757</v>
      </c>
      <c r="AF149">
        <v>1</v>
      </c>
      <c r="AH149" s="5">
        <f t="shared" si="29"/>
        <v>2.42</v>
      </c>
      <c r="AO149">
        <v>1</v>
      </c>
      <c r="AQ149" s="5">
        <f t="shared" si="25"/>
        <v>32.299999999999997</v>
      </c>
    </row>
    <row r="150" spans="1:49" x14ac:dyDescent="0.3">
      <c r="A150" s="1">
        <v>45317</v>
      </c>
      <c r="B150" t="s">
        <v>176</v>
      </c>
      <c r="C150" t="s">
        <v>258</v>
      </c>
      <c r="D150">
        <v>95</v>
      </c>
      <c r="E150">
        <v>1</v>
      </c>
      <c r="F150">
        <v>1</v>
      </c>
      <c r="G150" t="s">
        <v>60</v>
      </c>
      <c r="H150" t="s">
        <v>61</v>
      </c>
      <c r="I150">
        <v>2.7E-2</v>
      </c>
      <c r="J150">
        <v>0.52400000000000002</v>
      </c>
      <c r="K150">
        <v>9.51</v>
      </c>
      <c r="L150" t="s">
        <v>62</v>
      </c>
      <c r="M150" t="s">
        <v>63</v>
      </c>
      <c r="N150">
        <v>2.4400000000000002E-2</v>
      </c>
      <c r="O150">
        <v>0.39400000000000002</v>
      </c>
      <c r="P150">
        <v>6.4</v>
      </c>
      <c r="Q150" t="s">
        <v>67</v>
      </c>
      <c r="R150" t="s">
        <v>61</v>
      </c>
      <c r="S150">
        <v>4.3200000000000001E-3</v>
      </c>
      <c r="T150">
        <v>6.3100000000000003E-2</v>
      </c>
      <c r="U150">
        <v>1.47</v>
      </c>
      <c r="W150" s="2">
        <v>1</v>
      </c>
      <c r="Y150" s="6">
        <f t="shared" si="24"/>
        <v>9.51</v>
      </c>
      <c r="AF150">
        <v>1</v>
      </c>
      <c r="AH150" s="5">
        <f t="shared" si="29"/>
        <v>6.4</v>
      </c>
      <c r="AO150">
        <v>1</v>
      </c>
      <c r="AQ150" s="5">
        <f t="shared" si="25"/>
        <v>1.47</v>
      </c>
    </row>
    <row r="151" spans="1:49" x14ac:dyDescent="0.3">
      <c r="A151" s="1">
        <v>45317</v>
      </c>
      <c r="B151" t="s">
        <v>176</v>
      </c>
      <c r="C151" t="s">
        <v>259</v>
      </c>
      <c r="D151">
        <v>96</v>
      </c>
      <c r="E151">
        <v>1</v>
      </c>
      <c r="F151">
        <v>1</v>
      </c>
      <c r="G151" t="s">
        <v>60</v>
      </c>
      <c r="H151" t="s">
        <v>61</v>
      </c>
      <c r="I151">
        <v>2.53E-2</v>
      </c>
      <c r="J151">
        <v>0.53500000000000003</v>
      </c>
      <c r="K151">
        <v>9.7799999999999994</v>
      </c>
      <c r="L151" t="s">
        <v>62</v>
      </c>
      <c r="M151" t="s">
        <v>63</v>
      </c>
      <c r="N151">
        <v>1.9199999999999998E-2</v>
      </c>
      <c r="O151">
        <v>0.30099999999999999</v>
      </c>
      <c r="P151">
        <v>4.16</v>
      </c>
      <c r="Q151" t="s">
        <v>67</v>
      </c>
      <c r="R151" t="s">
        <v>61</v>
      </c>
      <c r="S151">
        <v>7.1000000000000004E-3</v>
      </c>
      <c r="T151">
        <v>0.108</v>
      </c>
      <c r="U151">
        <v>2.81</v>
      </c>
      <c r="V151" s="2"/>
      <c r="W151" s="2">
        <v>1</v>
      </c>
      <c r="Y151" s="6">
        <f t="shared" si="24"/>
        <v>9.7799999999999994</v>
      </c>
      <c r="AF151">
        <v>1</v>
      </c>
      <c r="AH151" s="5">
        <f t="shared" si="29"/>
        <v>4.16</v>
      </c>
      <c r="AO151">
        <v>1</v>
      </c>
      <c r="AQ151" s="5">
        <f t="shared" si="25"/>
        <v>2.81</v>
      </c>
    </row>
    <row r="152" spans="1:49" x14ac:dyDescent="0.3">
      <c r="A152" s="1">
        <v>45317</v>
      </c>
      <c r="B152" t="s">
        <v>176</v>
      </c>
      <c r="C152" t="s">
        <v>260</v>
      </c>
      <c r="D152">
        <v>97</v>
      </c>
      <c r="E152">
        <v>1</v>
      </c>
      <c r="F152">
        <v>1</v>
      </c>
      <c r="G152" t="s">
        <v>60</v>
      </c>
      <c r="H152" t="s">
        <v>61</v>
      </c>
      <c r="I152">
        <v>2.9100000000000001E-2</v>
      </c>
      <c r="J152">
        <v>0.55100000000000005</v>
      </c>
      <c r="K152">
        <v>10.1</v>
      </c>
      <c r="L152" t="s">
        <v>62</v>
      </c>
      <c r="M152" t="s">
        <v>63</v>
      </c>
      <c r="N152">
        <v>2.01E-2</v>
      </c>
      <c r="O152">
        <v>0.28100000000000003</v>
      </c>
      <c r="P152">
        <v>3.67</v>
      </c>
      <c r="Q152" t="s">
        <v>67</v>
      </c>
      <c r="R152" t="s">
        <v>61</v>
      </c>
      <c r="S152">
        <v>8.5800000000000008E-3</v>
      </c>
      <c r="T152">
        <v>0.123</v>
      </c>
      <c r="U152">
        <v>3.26</v>
      </c>
      <c r="W152" s="2">
        <v>1</v>
      </c>
      <c r="Y152" s="6">
        <f t="shared" si="24"/>
        <v>10.1</v>
      </c>
      <c r="AF152">
        <v>1</v>
      </c>
      <c r="AH152" s="5">
        <f t="shared" si="29"/>
        <v>3.67</v>
      </c>
      <c r="AO152">
        <v>1</v>
      </c>
      <c r="AQ152" s="5">
        <f t="shared" si="25"/>
        <v>3.26</v>
      </c>
    </row>
    <row r="153" spans="1:49" x14ac:dyDescent="0.3">
      <c r="A153" s="1">
        <v>45317</v>
      </c>
      <c r="B153" t="s">
        <v>176</v>
      </c>
      <c r="C153" t="s">
        <v>261</v>
      </c>
      <c r="D153">
        <v>98</v>
      </c>
      <c r="E153">
        <v>1</v>
      </c>
      <c r="F153">
        <v>1</v>
      </c>
      <c r="G153" t="s">
        <v>60</v>
      </c>
      <c r="H153" t="s">
        <v>61</v>
      </c>
      <c r="I153">
        <v>2.2100000000000002E-2</v>
      </c>
      <c r="J153">
        <v>0.45</v>
      </c>
      <c r="K153">
        <v>7.82</v>
      </c>
      <c r="L153" t="s">
        <v>62</v>
      </c>
      <c r="M153" t="s">
        <v>63</v>
      </c>
      <c r="N153">
        <v>2.47E-2</v>
      </c>
      <c r="O153">
        <v>0.41799999999999998</v>
      </c>
      <c r="P153">
        <v>6.99</v>
      </c>
      <c r="Q153" t="s">
        <v>67</v>
      </c>
      <c r="R153" t="s">
        <v>61</v>
      </c>
      <c r="S153">
        <v>6.1900000000000002E-3</v>
      </c>
      <c r="T153">
        <v>0.121</v>
      </c>
      <c r="U153">
        <v>3.19</v>
      </c>
      <c r="W153" s="2">
        <v>1</v>
      </c>
      <c r="Y153" s="6">
        <f t="shared" si="24"/>
        <v>7.82</v>
      </c>
      <c r="AF153">
        <v>1</v>
      </c>
      <c r="AH153" s="5">
        <f t="shared" si="29"/>
        <v>6.99</v>
      </c>
      <c r="AO153">
        <v>1</v>
      </c>
      <c r="AQ153" s="5">
        <f t="shared" si="25"/>
        <v>3.19</v>
      </c>
    </row>
    <row r="154" spans="1:49" x14ac:dyDescent="0.3">
      <c r="A154" s="1">
        <v>45317</v>
      </c>
      <c r="B154" t="s">
        <v>176</v>
      </c>
      <c r="C154" t="s">
        <v>262</v>
      </c>
      <c r="D154">
        <v>99</v>
      </c>
      <c r="E154">
        <v>1</v>
      </c>
      <c r="F154">
        <v>1</v>
      </c>
      <c r="G154" t="s">
        <v>60</v>
      </c>
      <c r="H154" t="s">
        <v>61</v>
      </c>
      <c r="I154">
        <v>1.78E-2</v>
      </c>
      <c r="J154">
        <v>0.34</v>
      </c>
      <c r="K154">
        <v>5.28</v>
      </c>
      <c r="L154" t="s">
        <v>62</v>
      </c>
      <c r="M154" t="s">
        <v>63</v>
      </c>
      <c r="N154">
        <v>2.5100000000000001E-2</v>
      </c>
      <c r="O154">
        <v>0.44</v>
      </c>
      <c r="P154">
        <v>7.51</v>
      </c>
      <c r="Q154" t="s">
        <v>67</v>
      </c>
      <c r="R154" t="s">
        <v>61</v>
      </c>
      <c r="S154">
        <v>5.1200000000000004E-3</v>
      </c>
      <c r="T154">
        <v>0.107</v>
      </c>
      <c r="U154">
        <v>2.77</v>
      </c>
      <c r="V154" s="2"/>
      <c r="W154" s="2">
        <v>1</v>
      </c>
      <c r="Y154" s="6">
        <f t="shared" si="24"/>
        <v>5.28</v>
      </c>
      <c r="AF154">
        <v>1</v>
      </c>
      <c r="AH154" s="5">
        <f t="shared" si="29"/>
        <v>7.51</v>
      </c>
      <c r="AO154">
        <v>1</v>
      </c>
      <c r="AQ154" s="5">
        <f t="shared" si="25"/>
        <v>2.77</v>
      </c>
    </row>
    <row r="155" spans="1:49" x14ac:dyDescent="0.3">
      <c r="A155" s="1">
        <v>45317</v>
      </c>
      <c r="B155" t="s">
        <v>176</v>
      </c>
      <c r="C155" t="s">
        <v>210</v>
      </c>
      <c r="D155">
        <v>100</v>
      </c>
      <c r="E155">
        <v>1</v>
      </c>
      <c r="F155">
        <v>1</v>
      </c>
      <c r="G155" t="s">
        <v>60</v>
      </c>
      <c r="H155" t="s">
        <v>61</v>
      </c>
      <c r="I155">
        <v>2.5600000000000001E-2</v>
      </c>
      <c r="J155">
        <v>0.46600000000000003</v>
      </c>
      <c r="K155">
        <v>8.18</v>
      </c>
      <c r="L155" t="s">
        <v>62</v>
      </c>
      <c r="M155" t="s">
        <v>63</v>
      </c>
      <c r="N155">
        <v>2.92E-2</v>
      </c>
      <c r="O155">
        <v>0.439</v>
      </c>
      <c r="P155">
        <v>7.49</v>
      </c>
      <c r="Q155" t="s">
        <v>67</v>
      </c>
      <c r="R155" t="s">
        <v>61</v>
      </c>
      <c r="S155">
        <v>6.9199999999999999E-3</v>
      </c>
      <c r="T155">
        <v>0.126</v>
      </c>
      <c r="U155">
        <v>3.35</v>
      </c>
      <c r="W155" s="2">
        <v>1</v>
      </c>
      <c r="Y155" s="6">
        <f t="shared" si="24"/>
        <v>8.18</v>
      </c>
      <c r="AF155">
        <v>1</v>
      </c>
      <c r="AH155" s="5">
        <f t="shared" si="29"/>
        <v>7.49</v>
      </c>
      <c r="AO155">
        <v>1</v>
      </c>
      <c r="AQ155" s="5">
        <f t="shared" si="25"/>
        <v>3.35</v>
      </c>
    </row>
    <row r="156" spans="1:49" x14ac:dyDescent="0.3">
      <c r="A156" s="1">
        <v>45317</v>
      </c>
      <c r="B156" t="s">
        <v>176</v>
      </c>
      <c r="C156" t="s">
        <v>263</v>
      </c>
      <c r="D156">
        <v>104</v>
      </c>
      <c r="E156">
        <v>1</v>
      </c>
      <c r="F156">
        <v>1</v>
      </c>
      <c r="G156" t="s">
        <v>60</v>
      </c>
      <c r="H156" t="s">
        <v>61</v>
      </c>
      <c r="I156">
        <v>2.5399999999999999E-2</v>
      </c>
      <c r="J156">
        <v>0.53600000000000003</v>
      </c>
      <c r="K156">
        <v>9.81</v>
      </c>
      <c r="L156" t="s">
        <v>62</v>
      </c>
      <c r="M156" t="s">
        <v>63</v>
      </c>
      <c r="N156">
        <v>2.1600000000000001E-2</v>
      </c>
      <c r="O156">
        <v>0.36099999999999999</v>
      </c>
      <c r="P156">
        <v>5.6</v>
      </c>
      <c r="Q156" t="s">
        <v>67</v>
      </c>
      <c r="R156" t="s">
        <v>61</v>
      </c>
      <c r="S156">
        <v>3.9699999999999996E-3</v>
      </c>
      <c r="T156">
        <v>5.3600000000000002E-2</v>
      </c>
      <c r="U156">
        <v>1.19</v>
      </c>
      <c r="V156" s="2"/>
      <c r="W156" s="2">
        <v>1</v>
      </c>
      <c r="Y156" s="6">
        <f t="shared" si="24"/>
        <v>9.81</v>
      </c>
      <c r="AB156">
        <f>ABS(100*ABS(Y156-Y150)/AVERAGE(Y156,Y150))</f>
        <v>3.1055900621118084</v>
      </c>
      <c r="AC156" t="str">
        <f>IF(Y156&gt;10, (IF((AND(AB156&gt;=0,AB156&lt;=20)=TRUE),"PASS","FAIL")),(IF((AND(AB156&gt;=0,AB156&lt;=100)=TRUE),"PASS","FAIL")))</f>
        <v>PASS</v>
      </c>
      <c r="AF156">
        <v>1</v>
      </c>
      <c r="AH156" s="5">
        <f t="shared" si="29"/>
        <v>5.6</v>
      </c>
      <c r="AK156">
        <f>ABS(100*ABS(AH156-AH150)/AVERAGE(AH156,AH150))</f>
        <v>13.333333333333345</v>
      </c>
      <c r="AL156" t="str">
        <f>IF(AH156&gt;10, (IF((AND(AK156&gt;=0,AK156&lt;=20)=TRUE),"PASS","FAIL")),(IF((AND(AK156&gt;=0,AK156&lt;=100)=TRUE),"PASS","FAIL")))</f>
        <v>PASS</v>
      </c>
      <c r="AO156">
        <v>1</v>
      </c>
      <c r="AQ156" s="5">
        <f t="shared" si="25"/>
        <v>1.19</v>
      </c>
      <c r="AT156">
        <f>ABS(100*ABS(AQ156-AQ150)/AVERAGE(AQ156,AQ150))</f>
        <v>21.05263157894737</v>
      </c>
      <c r="AU156" t="str">
        <f>IF(AQ156&gt;10, (IF((AND(AT156&gt;=0,AT156&lt;=20)=TRUE),"PASS","FAIL")),(IF((AND(AT156&gt;=0,AT156&lt;=100)=TRUE),"PASS","FAIL")))</f>
        <v>PASS</v>
      </c>
    </row>
    <row r="157" spans="1:49" ht="14.25" customHeight="1" x14ac:dyDescent="0.3">
      <c r="A157" s="1">
        <v>45317</v>
      </c>
      <c r="B157" t="s">
        <v>176</v>
      </c>
      <c r="C157" t="s">
        <v>264</v>
      </c>
      <c r="D157">
        <v>105</v>
      </c>
      <c r="E157">
        <v>1</v>
      </c>
      <c r="F157">
        <v>1</v>
      </c>
      <c r="G157" t="s">
        <v>60</v>
      </c>
      <c r="H157" t="s">
        <v>61</v>
      </c>
      <c r="I157">
        <v>6.7500000000000004E-2</v>
      </c>
      <c r="J157">
        <v>1.32</v>
      </c>
      <c r="K157">
        <v>27.9</v>
      </c>
      <c r="L157" t="s">
        <v>62</v>
      </c>
      <c r="M157" t="s">
        <v>63</v>
      </c>
      <c r="N157">
        <v>7.5499999999999998E-2</v>
      </c>
      <c r="O157">
        <v>1.1599999999999999</v>
      </c>
      <c r="P157">
        <v>24.9</v>
      </c>
      <c r="Q157" t="s">
        <v>67</v>
      </c>
      <c r="R157" t="s">
        <v>61</v>
      </c>
      <c r="S157">
        <v>4.9299999999999997E-2</v>
      </c>
      <c r="T157">
        <v>0.71099999999999997</v>
      </c>
      <c r="U157">
        <v>20.7</v>
      </c>
      <c r="W157" s="2">
        <v>1</v>
      </c>
      <c r="Y157" s="6">
        <f t="shared" si="24"/>
        <v>27.9</v>
      </c>
      <c r="AD157">
        <f>100*((Y157*4080)-(Y155*4000))/(1000*80)</f>
        <v>101.39</v>
      </c>
      <c r="AE157" t="str">
        <f>IF(Y155&gt;10, (IF((AND(AD157&gt;=80,AD157&lt;=120)=TRUE),"PASS","FAIL")),(IF((AND(AD157&gt;=20,AD157&lt;=180)=TRUE),"PASS","FAIL")))</f>
        <v>PASS</v>
      </c>
      <c r="AF157">
        <v>1</v>
      </c>
      <c r="AH157" s="5">
        <f t="shared" si="29"/>
        <v>24.9</v>
      </c>
      <c r="AM157">
        <f>100*((AH157*4080)-(AH155*4000))/(1000*80)</f>
        <v>89.54</v>
      </c>
      <c r="AN157" t="str">
        <f>IF(AH155&gt;10, (IF((AND(AM157&gt;=80,AM157&lt;=120)=TRUE),"PASS","FAIL")),(IF((AND(AM157&gt;=20,AM157&lt;=180)=TRUE),"PASS","FAIL")))</f>
        <v>PASS</v>
      </c>
      <c r="AO157">
        <v>1</v>
      </c>
      <c r="AQ157" s="5">
        <f t="shared" si="25"/>
        <v>20.7</v>
      </c>
      <c r="AV157">
        <f>100*((AQ157*4080)-(AQ155*4000))/(1000*80)</f>
        <v>88.82</v>
      </c>
      <c r="AW157" t="str">
        <f>IF(AQ155&gt;10, (IF((AND(AV157&gt;=80,AV157&lt;=120)=TRUE),"PASS","FAIL")),(IF((AND(AV157&gt;=20,AV157&lt;=180)=TRUE),"PASS","FAIL")))</f>
        <v>PASS</v>
      </c>
    </row>
    <row r="158" spans="1:49" x14ac:dyDescent="0.3">
      <c r="A158" s="1">
        <v>45317</v>
      </c>
      <c r="B158" t="s">
        <v>176</v>
      </c>
      <c r="C158" t="s">
        <v>64</v>
      </c>
      <c r="D158" t="s">
        <v>11</v>
      </c>
      <c r="E158">
        <v>1</v>
      </c>
      <c r="F158">
        <v>1</v>
      </c>
      <c r="G158" t="s">
        <v>60</v>
      </c>
      <c r="H158" t="s">
        <v>61</v>
      </c>
      <c r="I158">
        <v>0.24299999999999999</v>
      </c>
      <c r="J158">
        <v>4.63</v>
      </c>
      <c r="K158">
        <v>104</v>
      </c>
      <c r="L158" t="s">
        <v>62</v>
      </c>
      <c r="M158" t="s">
        <v>63</v>
      </c>
      <c r="N158">
        <v>0.26500000000000001</v>
      </c>
      <c r="O158">
        <v>4</v>
      </c>
      <c r="P158">
        <v>94</v>
      </c>
      <c r="Q158" t="s">
        <v>67</v>
      </c>
      <c r="R158" t="s">
        <v>61</v>
      </c>
      <c r="S158">
        <v>0.218</v>
      </c>
      <c r="T158">
        <v>3.06</v>
      </c>
      <c r="U158">
        <v>90.9</v>
      </c>
      <c r="W158" s="2">
        <v>1</v>
      </c>
      <c r="Y158" s="6">
        <f t="shared" si="24"/>
        <v>104</v>
      </c>
      <c r="Z158">
        <f>100*(Y158-100)/100</f>
        <v>4</v>
      </c>
      <c r="AA158" t="str">
        <f>IF((ABS(Z158))&lt;=20,"PASS","FAIL")</f>
        <v>PASS</v>
      </c>
      <c r="AF158">
        <v>1</v>
      </c>
      <c r="AH158" s="5">
        <f t="shared" si="29"/>
        <v>94</v>
      </c>
      <c r="AI158">
        <f>100*(AH158-100)/100</f>
        <v>-6</v>
      </c>
      <c r="AJ158" t="str">
        <f>IF((ABS(AI158))&lt;=20,"PASS","FAIL")</f>
        <v>PASS</v>
      </c>
      <c r="AO158">
        <v>1</v>
      </c>
      <c r="AQ158" s="5">
        <f t="shared" si="25"/>
        <v>90.9</v>
      </c>
      <c r="AR158">
        <f>100*(AQ158-100)/100</f>
        <v>-9.0999999999999943</v>
      </c>
      <c r="AS158" t="str">
        <f>IF((ABS(AR158))&lt;=20,"PASS","FAIL")</f>
        <v>PASS</v>
      </c>
    </row>
    <row r="159" spans="1:49" x14ac:dyDescent="0.3">
      <c r="A159" s="1">
        <v>45317</v>
      </c>
      <c r="B159" t="s">
        <v>176</v>
      </c>
      <c r="C159" t="s">
        <v>171</v>
      </c>
      <c r="D159" t="s">
        <v>70</v>
      </c>
      <c r="E159">
        <v>1</v>
      </c>
      <c r="F159">
        <v>1</v>
      </c>
      <c r="G159" t="s">
        <v>60</v>
      </c>
      <c r="H159" t="s">
        <v>61</v>
      </c>
      <c r="I159">
        <v>9.9399999999999992E-3</v>
      </c>
      <c r="J159">
        <v>0.20599999999999999</v>
      </c>
      <c r="K159">
        <v>2.2000000000000002</v>
      </c>
      <c r="L159" t="s">
        <v>62</v>
      </c>
      <c r="M159" t="s">
        <v>63</v>
      </c>
      <c r="N159">
        <v>4.0299999999999997E-3</v>
      </c>
      <c r="O159">
        <v>8.4400000000000003E-2</v>
      </c>
      <c r="P159">
        <v>-1.1000000000000001</v>
      </c>
      <c r="Q159" t="s">
        <v>67</v>
      </c>
      <c r="R159" t="s">
        <v>61</v>
      </c>
      <c r="S159">
        <v>-2.0400000000000001E-2</v>
      </c>
      <c r="T159">
        <v>-0.10100000000000001</v>
      </c>
      <c r="U159">
        <v>-3.4</v>
      </c>
      <c r="W159" s="2">
        <v>1</v>
      </c>
      <c r="Y159" s="6">
        <f t="shared" si="24"/>
        <v>2.2000000000000002</v>
      </c>
      <c r="AF159">
        <v>1</v>
      </c>
      <c r="AH159" s="5">
        <f t="shared" si="29"/>
        <v>-1.1000000000000001</v>
      </c>
      <c r="AO159">
        <v>1</v>
      </c>
      <c r="AQ159" s="5">
        <f t="shared" si="25"/>
        <v>-3.4</v>
      </c>
    </row>
    <row r="160" spans="1:49" x14ac:dyDescent="0.3">
      <c r="A160" s="1">
        <v>45317</v>
      </c>
      <c r="B160" t="s">
        <v>176</v>
      </c>
      <c r="C160" t="s">
        <v>265</v>
      </c>
      <c r="D160">
        <v>106</v>
      </c>
      <c r="E160">
        <v>1</v>
      </c>
      <c r="F160">
        <v>1</v>
      </c>
      <c r="G160" t="s">
        <v>60</v>
      </c>
      <c r="H160" t="s">
        <v>61</v>
      </c>
      <c r="I160">
        <v>0.23300000000000001</v>
      </c>
      <c r="J160">
        <v>4.41</v>
      </c>
      <c r="K160">
        <v>98.7</v>
      </c>
      <c r="L160" t="s">
        <v>62</v>
      </c>
      <c r="M160" t="s">
        <v>63</v>
      </c>
      <c r="N160">
        <v>2.0500000000000001E-2</v>
      </c>
      <c r="O160">
        <v>0.35</v>
      </c>
      <c r="P160">
        <v>5.33</v>
      </c>
      <c r="Q160" t="s">
        <v>67</v>
      </c>
      <c r="R160" t="s">
        <v>61</v>
      </c>
      <c r="S160">
        <v>6.9800000000000001E-3</v>
      </c>
      <c r="T160">
        <v>0.115</v>
      </c>
      <c r="U160">
        <v>3.03</v>
      </c>
      <c r="W160" s="2">
        <v>1</v>
      </c>
      <c r="Y160" s="6">
        <f t="shared" si="24"/>
        <v>98.7</v>
      </c>
      <c r="AF160">
        <v>1</v>
      </c>
      <c r="AH160" s="5">
        <f t="shared" si="29"/>
        <v>5.33</v>
      </c>
      <c r="AO160">
        <v>1</v>
      </c>
      <c r="AQ160" s="5">
        <f t="shared" si="25"/>
        <v>3.03</v>
      </c>
    </row>
    <row r="161" spans="1:49" x14ac:dyDescent="0.3">
      <c r="A161" s="1">
        <v>45317</v>
      </c>
      <c r="B161" t="s">
        <v>176</v>
      </c>
      <c r="C161" t="s">
        <v>266</v>
      </c>
      <c r="D161">
        <v>107</v>
      </c>
      <c r="E161">
        <v>1</v>
      </c>
      <c r="F161">
        <v>1</v>
      </c>
      <c r="G161" t="s">
        <v>60</v>
      </c>
      <c r="H161" t="s">
        <v>61</v>
      </c>
      <c r="I161">
        <v>0.14299999999999999</v>
      </c>
      <c r="J161">
        <v>2.71</v>
      </c>
      <c r="K161">
        <v>59.8</v>
      </c>
      <c r="L161" t="s">
        <v>62</v>
      </c>
      <c r="M161" t="s">
        <v>63</v>
      </c>
      <c r="N161">
        <v>3.56E-2</v>
      </c>
      <c r="O161">
        <v>0.60899999999999999</v>
      </c>
      <c r="P161">
        <v>11.6</v>
      </c>
      <c r="Q161" t="s">
        <v>67</v>
      </c>
      <c r="R161" t="s">
        <v>61</v>
      </c>
      <c r="S161">
        <v>3.39E-2</v>
      </c>
      <c r="T161">
        <v>0.46</v>
      </c>
      <c r="U161">
        <v>13.3</v>
      </c>
      <c r="W161" s="2">
        <v>1</v>
      </c>
      <c r="Y161" s="6">
        <f t="shared" si="24"/>
        <v>59.8</v>
      </c>
      <c r="AF161">
        <v>1</v>
      </c>
      <c r="AH161" s="5">
        <f t="shared" si="29"/>
        <v>11.6</v>
      </c>
      <c r="AO161">
        <v>1</v>
      </c>
      <c r="AQ161" s="5">
        <f t="shared" si="25"/>
        <v>13.3</v>
      </c>
    </row>
    <row r="162" spans="1:49" x14ac:dyDescent="0.3">
      <c r="A162" s="1">
        <v>45317</v>
      </c>
      <c r="B162" t="s">
        <v>176</v>
      </c>
      <c r="C162" t="s">
        <v>267</v>
      </c>
      <c r="D162">
        <v>108</v>
      </c>
      <c r="E162">
        <v>1</v>
      </c>
      <c r="F162">
        <v>1</v>
      </c>
      <c r="G162" t="s">
        <v>60</v>
      </c>
      <c r="H162" t="s">
        <v>61</v>
      </c>
      <c r="I162">
        <v>2.2200000000000001E-2</v>
      </c>
      <c r="J162">
        <v>0.44900000000000001</v>
      </c>
      <c r="K162">
        <v>7.8</v>
      </c>
      <c r="L162" t="s">
        <v>62</v>
      </c>
      <c r="M162" t="s">
        <v>63</v>
      </c>
      <c r="N162">
        <v>2.0199999999999999E-2</v>
      </c>
      <c r="O162">
        <v>0.307</v>
      </c>
      <c r="P162">
        <v>4.29</v>
      </c>
      <c r="Q162" t="s">
        <v>67</v>
      </c>
      <c r="R162" t="s">
        <v>61</v>
      </c>
      <c r="S162">
        <v>6.77E-3</v>
      </c>
      <c r="T162">
        <v>0.111</v>
      </c>
      <c r="U162">
        <v>2.89</v>
      </c>
      <c r="W162" s="2">
        <v>1</v>
      </c>
      <c r="Y162" s="6">
        <f t="shared" si="24"/>
        <v>7.8</v>
      </c>
      <c r="AF162">
        <v>1</v>
      </c>
      <c r="AH162" s="5">
        <f t="shared" si="29"/>
        <v>4.29</v>
      </c>
      <c r="AO162">
        <v>1</v>
      </c>
      <c r="AQ162" s="5">
        <f t="shared" si="25"/>
        <v>2.89</v>
      </c>
    </row>
    <row r="163" spans="1:49" x14ac:dyDescent="0.3">
      <c r="A163" s="1">
        <v>45317</v>
      </c>
      <c r="B163" t="s">
        <v>176</v>
      </c>
      <c r="C163" t="s">
        <v>268</v>
      </c>
      <c r="D163">
        <v>109</v>
      </c>
      <c r="E163">
        <v>1</v>
      </c>
      <c r="F163">
        <v>1</v>
      </c>
      <c r="G163" t="s">
        <v>60</v>
      </c>
      <c r="H163" t="s">
        <v>61</v>
      </c>
      <c r="I163">
        <v>0.31</v>
      </c>
      <c r="J163">
        <v>5.9</v>
      </c>
      <c r="K163">
        <v>133</v>
      </c>
      <c r="L163" t="s">
        <v>62</v>
      </c>
      <c r="M163" t="s">
        <v>63</v>
      </c>
      <c r="N163">
        <v>3.3700000000000001E-2</v>
      </c>
      <c r="O163">
        <v>0.62</v>
      </c>
      <c r="P163">
        <v>11.9</v>
      </c>
      <c r="Q163" t="s">
        <v>67</v>
      </c>
      <c r="R163" t="s">
        <v>61</v>
      </c>
      <c r="S163">
        <v>3.4000000000000002E-2</v>
      </c>
      <c r="T163">
        <v>0.48899999999999999</v>
      </c>
      <c r="U163">
        <v>14.1</v>
      </c>
      <c r="V163" s="2"/>
      <c r="W163" s="2">
        <v>1</v>
      </c>
      <c r="Y163" s="6">
        <f t="shared" si="24"/>
        <v>133</v>
      </c>
      <c r="AF163">
        <v>1</v>
      </c>
      <c r="AH163" s="5">
        <f t="shared" si="29"/>
        <v>11.9</v>
      </c>
      <c r="AO163">
        <v>1</v>
      </c>
      <c r="AQ163" s="5">
        <f t="shared" si="25"/>
        <v>14.1</v>
      </c>
    </row>
    <row r="164" spans="1:49" x14ac:dyDescent="0.3">
      <c r="A164" s="1">
        <v>45317</v>
      </c>
      <c r="B164" t="s">
        <v>176</v>
      </c>
      <c r="C164" t="s">
        <v>269</v>
      </c>
      <c r="D164">
        <v>110</v>
      </c>
      <c r="E164">
        <v>1</v>
      </c>
      <c r="F164">
        <v>1</v>
      </c>
      <c r="G164" t="s">
        <v>60</v>
      </c>
      <c r="H164" t="s">
        <v>61</v>
      </c>
      <c r="I164">
        <v>2.5899999999999999E-2</v>
      </c>
      <c r="J164">
        <v>0.58599999999999997</v>
      </c>
      <c r="K164">
        <v>11</v>
      </c>
      <c r="L164" t="s">
        <v>62</v>
      </c>
      <c r="M164" t="s">
        <v>63</v>
      </c>
      <c r="N164">
        <v>2.8500000000000001E-2</v>
      </c>
      <c r="O164">
        <v>0.51200000000000001</v>
      </c>
      <c r="P164">
        <v>9.26</v>
      </c>
      <c r="Q164" t="s">
        <v>67</v>
      </c>
      <c r="R164" t="s">
        <v>61</v>
      </c>
      <c r="S164">
        <v>6.7200000000000003E-3</v>
      </c>
      <c r="T164">
        <v>8.7499999999999994E-2</v>
      </c>
      <c r="U164">
        <v>2.2000000000000002</v>
      </c>
      <c r="W164" s="2">
        <v>1</v>
      </c>
      <c r="Y164" s="6">
        <f t="shared" si="24"/>
        <v>11</v>
      </c>
      <c r="AF164">
        <v>1</v>
      </c>
      <c r="AH164" s="5">
        <f t="shared" si="29"/>
        <v>9.26</v>
      </c>
      <c r="AO164">
        <v>1</v>
      </c>
      <c r="AQ164" s="5">
        <f t="shared" si="25"/>
        <v>2.2000000000000002</v>
      </c>
    </row>
    <row r="165" spans="1:49" x14ac:dyDescent="0.3">
      <c r="A165" s="1">
        <v>45317</v>
      </c>
      <c r="B165" t="s">
        <v>176</v>
      </c>
      <c r="C165" t="s">
        <v>270</v>
      </c>
      <c r="D165">
        <v>111</v>
      </c>
      <c r="E165">
        <v>1</v>
      </c>
      <c r="F165">
        <v>1</v>
      </c>
      <c r="G165" t="s">
        <v>60</v>
      </c>
      <c r="H165" t="s">
        <v>61</v>
      </c>
      <c r="I165">
        <v>2.3800000000000002E-2</v>
      </c>
      <c r="J165">
        <v>0.49199999999999999</v>
      </c>
      <c r="K165">
        <v>8.7799999999999994</v>
      </c>
      <c r="L165" t="s">
        <v>62</v>
      </c>
      <c r="M165" t="s">
        <v>63</v>
      </c>
      <c r="N165">
        <v>2.3400000000000001E-2</v>
      </c>
      <c r="O165">
        <v>0.41699999999999998</v>
      </c>
      <c r="P165">
        <v>6.97</v>
      </c>
      <c r="Q165" t="s">
        <v>67</v>
      </c>
      <c r="R165" t="s">
        <v>61</v>
      </c>
      <c r="S165">
        <v>9.2800000000000001E-3</v>
      </c>
      <c r="T165">
        <v>0.17</v>
      </c>
      <c r="U165">
        <v>4.6500000000000004</v>
      </c>
      <c r="W165" s="2">
        <v>1</v>
      </c>
      <c r="Y165" s="6">
        <f t="shared" si="24"/>
        <v>8.7799999999999994</v>
      </c>
      <c r="AF165">
        <v>1</v>
      </c>
      <c r="AH165" s="5">
        <f t="shared" si="29"/>
        <v>6.97</v>
      </c>
      <c r="AO165">
        <v>1</v>
      </c>
      <c r="AQ165" s="5">
        <f t="shared" si="25"/>
        <v>4.6500000000000004</v>
      </c>
    </row>
    <row r="166" spans="1:49" x14ac:dyDescent="0.3">
      <c r="A166" s="1">
        <v>45317</v>
      </c>
      <c r="B166" t="s">
        <v>176</v>
      </c>
      <c r="C166" t="s">
        <v>271</v>
      </c>
      <c r="D166">
        <v>112</v>
      </c>
      <c r="E166">
        <v>1</v>
      </c>
      <c r="F166">
        <v>1</v>
      </c>
      <c r="G166" t="s">
        <v>60</v>
      </c>
      <c r="H166" t="s">
        <v>61</v>
      </c>
      <c r="I166">
        <v>2.34</v>
      </c>
      <c r="J166">
        <v>44.6</v>
      </c>
      <c r="K166">
        <v>989</v>
      </c>
      <c r="L166" t="s">
        <v>62</v>
      </c>
      <c r="M166" t="s">
        <v>63</v>
      </c>
      <c r="N166">
        <v>1.5800000000000002E-2</v>
      </c>
      <c r="O166">
        <v>0.27200000000000002</v>
      </c>
      <c r="P166">
        <v>3.44</v>
      </c>
      <c r="Q166" t="s">
        <v>67</v>
      </c>
      <c r="R166" t="s">
        <v>61</v>
      </c>
      <c r="S166">
        <v>4.8599999999999997E-2</v>
      </c>
      <c r="T166">
        <v>0.70399999999999996</v>
      </c>
      <c r="U166">
        <v>20.6</v>
      </c>
      <c r="W166" s="2">
        <v>1</v>
      </c>
      <c r="Y166" s="6">
        <f t="shared" si="24"/>
        <v>989</v>
      </c>
      <c r="AF166">
        <v>1</v>
      </c>
      <c r="AH166" s="5">
        <f t="shared" si="29"/>
        <v>3.44</v>
      </c>
      <c r="AO166">
        <v>1</v>
      </c>
      <c r="AQ166" s="5">
        <f t="shared" si="25"/>
        <v>20.6</v>
      </c>
    </row>
    <row r="167" spans="1:49" x14ac:dyDescent="0.3">
      <c r="A167" s="1">
        <v>45317</v>
      </c>
      <c r="B167" t="s">
        <v>176</v>
      </c>
      <c r="C167" t="s">
        <v>272</v>
      </c>
      <c r="D167">
        <v>113</v>
      </c>
      <c r="E167">
        <v>1</v>
      </c>
      <c r="F167">
        <v>1</v>
      </c>
      <c r="G167" t="s">
        <v>60</v>
      </c>
      <c r="H167" t="s">
        <v>61</v>
      </c>
      <c r="I167">
        <v>3.2500000000000001E-2</v>
      </c>
      <c r="J167">
        <v>0.622</v>
      </c>
      <c r="K167">
        <v>11.8</v>
      </c>
      <c r="L167" t="s">
        <v>62</v>
      </c>
      <c r="M167" t="s">
        <v>63</v>
      </c>
      <c r="N167">
        <v>2.46E-2</v>
      </c>
      <c r="O167">
        <v>0.39</v>
      </c>
      <c r="P167">
        <v>6.3</v>
      </c>
      <c r="Q167" t="s">
        <v>67</v>
      </c>
      <c r="R167" t="s">
        <v>61</v>
      </c>
      <c r="S167">
        <v>7.0600000000000003E-3</v>
      </c>
      <c r="T167">
        <v>0.10199999999999999</v>
      </c>
      <c r="U167">
        <v>2.63</v>
      </c>
      <c r="W167" s="2">
        <v>1</v>
      </c>
      <c r="Y167" s="6">
        <f t="shared" si="24"/>
        <v>11.8</v>
      </c>
      <c r="AF167">
        <v>1</v>
      </c>
      <c r="AH167" s="5">
        <f t="shared" si="29"/>
        <v>6.3</v>
      </c>
      <c r="AO167">
        <v>1</v>
      </c>
      <c r="AQ167" s="5">
        <f t="shared" si="25"/>
        <v>2.63</v>
      </c>
    </row>
    <row r="168" spans="1:49" x14ac:dyDescent="0.3">
      <c r="A168" s="1">
        <v>45317</v>
      </c>
      <c r="B168" t="s">
        <v>176</v>
      </c>
      <c r="C168" t="s">
        <v>273</v>
      </c>
      <c r="D168">
        <v>114</v>
      </c>
      <c r="E168">
        <v>1</v>
      </c>
      <c r="F168">
        <v>1</v>
      </c>
      <c r="G168" t="s">
        <v>60</v>
      </c>
      <c r="H168" t="s">
        <v>61</v>
      </c>
      <c r="I168">
        <v>2.1000000000000001E-2</v>
      </c>
      <c r="J168">
        <v>0.41399999999999998</v>
      </c>
      <c r="K168">
        <v>7</v>
      </c>
      <c r="L168" t="s">
        <v>62</v>
      </c>
      <c r="M168" t="s">
        <v>63</v>
      </c>
      <c r="N168">
        <v>0.216</v>
      </c>
      <c r="O168">
        <v>0.32100000000000001</v>
      </c>
      <c r="P168">
        <v>4.63</v>
      </c>
      <c r="Q168" t="s">
        <v>67</v>
      </c>
      <c r="R168" t="s">
        <v>61</v>
      </c>
      <c r="S168">
        <v>5.4099999999999999E-3</v>
      </c>
      <c r="T168">
        <v>8.7599999999999997E-2</v>
      </c>
      <c r="U168">
        <v>2.2000000000000002</v>
      </c>
      <c r="W168" s="2">
        <v>1</v>
      </c>
      <c r="Y168" s="6">
        <f t="shared" si="24"/>
        <v>7</v>
      </c>
      <c r="AF168">
        <v>1</v>
      </c>
      <c r="AH168" s="5">
        <f t="shared" si="29"/>
        <v>4.63</v>
      </c>
      <c r="AO168">
        <v>1</v>
      </c>
      <c r="AQ168" s="5">
        <f t="shared" si="25"/>
        <v>2.2000000000000002</v>
      </c>
    </row>
    <row r="169" spans="1:49" x14ac:dyDescent="0.3">
      <c r="A169" s="1">
        <v>45317</v>
      </c>
      <c r="B169" t="s">
        <v>176</v>
      </c>
      <c r="C169" t="s">
        <v>274</v>
      </c>
      <c r="D169">
        <v>115</v>
      </c>
      <c r="E169">
        <v>1</v>
      </c>
      <c r="F169">
        <v>1</v>
      </c>
      <c r="G169" t="s">
        <v>60</v>
      </c>
      <c r="H169" t="s">
        <v>61</v>
      </c>
      <c r="I169">
        <v>0.30399999999999999</v>
      </c>
      <c r="J169">
        <v>5.77</v>
      </c>
      <c r="K169">
        <v>130</v>
      </c>
      <c r="L169" t="s">
        <v>62</v>
      </c>
      <c r="M169" t="s">
        <v>63</v>
      </c>
      <c r="N169">
        <v>2.3800000000000002E-2</v>
      </c>
      <c r="O169">
        <v>0.39900000000000002</v>
      </c>
      <c r="P169">
        <v>6.52</v>
      </c>
      <c r="Q169" t="s">
        <v>67</v>
      </c>
      <c r="R169" t="s">
        <v>61</v>
      </c>
      <c r="S169">
        <v>3.3300000000000003E-2</v>
      </c>
      <c r="T169">
        <v>0.48199999999999998</v>
      </c>
      <c r="U169">
        <v>13.9</v>
      </c>
      <c r="W169" s="2">
        <v>1</v>
      </c>
      <c r="Y169" s="6">
        <f t="shared" si="24"/>
        <v>130</v>
      </c>
      <c r="AF169">
        <v>1</v>
      </c>
      <c r="AH169" s="5">
        <f t="shared" si="29"/>
        <v>6.52</v>
      </c>
      <c r="AO169">
        <v>1</v>
      </c>
      <c r="AQ169" s="5">
        <f t="shared" si="25"/>
        <v>13.9</v>
      </c>
    </row>
    <row r="170" spans="1:49" x14ac:dyDescent="0.3">
      <c r="A170" s="1">
        <v>45317</v>
      </c>
      <c r="B170" t="s">
        <v>176</v>
      </c>
      <c r="C170" t="s">
        <v>275</v>
      </c>
      <c r="D170">
        <v>119</v>
      </c>
      <c r="E170">
        <v>1</v>
      </c>
      <c r="F170">
        <v>1</v>
      </c>
      <c r="G170" t="s">
        <v>60</v>
      </c>
      <c r="H170" t="s">
        <v>61</v>
      </c>
      <c r="I170">
        <v>4.3999999999999997E-2</v>
      </c>
      <c r="J170">
        <v>0.93100000000000005</v>
      </c>
      <c r="K170">
        <v>18.899999999999999</v>
      </c>
      <c r="L170" t="s">
        <v>62</v>
      </c>
      <c r="M170" t="s">
        <v>63</v>
      </c>
      <c r="N170">
        <v>2.4500000000000001E-2</v>
      </c>
      <c r="O170">
        <v>0.38200000000000001</v>
      </c>
      <c r="P170">
        <v>6.1</v>
      </c>
      <c r="Q170" t="s">
        <v>67</v>
      </c>
      <c r="R170" t="s">
        <v>61</v>
      </c>
      <c r="S170">
        <v>6.0000000000000001E-3</v>
      </c>
      <c r="T170">
        <v>0.13200000000000001</v>
      </c>
      <c r="U170">
        <v>3.53</v>
      </c>
      <c r="V170" s="2"/>
      <c r="W170" s="2">
        <v>1</v>
      </c>
      <c r="Y170" s="6">
        <f t="shared" ref="Y170:Y177" si="33">K170</f>
        <v>18.899999999999999</v>
      </c>
      <c r="AB170">
        <f>ABS(100*ABS(Y170-Y164)/AVERAGE(Y170,Y164))</f>
        <v>52.842809364548486</v>
      </c>
      <c r="AC170" t="str">
        <f>IF(Y170&gt;10, (IF((AND(AB170&gt;=0,AB170&lt;=20)=TRUE),"PASS","FAIL")),(IF((AND(AB170&gt;=0,AB170&lt;=100)=TRUE),"PASS","FAIL")))</f>
        <v>FAIL</v>
      </c>
      <c r="AF170">
        <v>1</v>
      </c>
      <c r="AH170" s="5">
        <f t="shared" si="29"/>
        <v>6.1</v>
      </c>
      <c r="AK170">
        <f>ABS(100*ABS(AH170-AH164)/AVERAGE(AH170,AH164))</f>
        <v>41.145833333333336</v>
      </c>
      <c r="AL170" t="str">
        <f>IF(AH170&gt;10, (IF((AND(AK170&gt;=0,AK170&lt;=20)=TRUE),"PASS","FAIL")),(IF((AND(AK170&gt;=0,AK170&lt;=100)=TRUE),"PASS","FAIL")))</f>
        <v>PASS</v>
      </c>
      <c r="AO170">
        <v>1</v>
      </c>
      <c r="AQ170" s="5">
        <f t="shared" si="25"/>
        <v>3.53</v>
      </c>
      <c r="AT170">
        <f>ABS(100*ABS(AQ170-AQ164)/AVERAGE(AQ170,AQ164))</f>
        <v>46.422338568935416</v>
      </c>
      <c r="AU170" t="str">
        <f>IF(AQ170&gt;10, (IF((AND(AT170&gt;=0,AT170&lt;=20)=TRUE),"PASS","FAIL")),(IF((AND(AT170&gt;=0,AT170&lt;=100)=TRUE),"PASS","FAIL")))</f>
        <v>PASS</v>
      </c>
    </row>
    <row r="171" spans="1:49" x14ac:dyDescent="0.3">
      <c r="A171" s="1">
        <v>45317</v>
      </c>
      <c r="B171" t="s">
        <v>176</v>
      </c>
      <c r="C171" t="s">
        <v>276</v>
      </c>
      <c r="D171">
        <v>120</v>
      </c>
      <c r="E171">
        <v>1</v>
      </c>
      <c r="F171">
        <v>1</v>
      </c>
      <c r="G171" t="s">
        <v>60</v>
      </c>
      <c r="H171" t="s">
        <v>61</v>
      </c>
      <c r="I171">
        <v>0.34</v>
      </c>
      <c r="J171">
        <v>6.45</v>
      </c>
      <c r="K171">
        <v>145</v>
      </c>
      <c r="L171" t="s">
        <v>62</v>
      </c>
      <c r="M171" t="s">
        <v>63</v>
      </c>
      <c r="N171">
        <v>7.3200000000000001E-2</v>
      </c>
      <c r="O171">
        <v>1.1599999999999999</v>
      </c>
      <c r="P171">
        <v>25</v>
      </c>
      <c r="Q171" t="s">
        <v>67</v>
      </c>
      <c r="R171" t="s">
        <v>61</v>
      </c>
      <c r="S171">
        <v>7.46E-2</v>
      </c>
      <c r="T171">
        <v>1.08</v>
      </c>
      <c r="U171">
        <v>31.7</v>
      </c>
      <c r="W171" s="2">
        <v>1</v>
      </c>
      <c r="Y171" s="6">
        <f t="shared" si="33"/>
        <v>145</v>
      </c>
      <c r="AD171">
        <f>100*((Y171*4080)-(Y169*4000))/(1000*80)</f>
        <v>89.5</v>
      </c>
      <c r="AE171" t="str">
        <f>IF(Y169&gt;10, (IF((AND(AD171&gt;=80,AD171&lt;=120)=TRUE),"PASS","FAIL")),(IF((AND(AD171&gt;=20,AD171&lt;=180)=TRUE),"PASS","FAIL")))</f>
        <v>PASS</v>
      </c>
      <c r="AF171">
        <v>1</v>
      </c>
      <c r="AH171" s="5">
        <f t="shared" si="29"/>
        <v>25</v>
      </c>
      <c r="AM171">
        <f>100*((AH171*4080)-(AH169*4000))/(1000*80)</f>
        <v>94.9</v>
      </c>
      <c r="AN171" t="str">
        <f>IF(AH169&gt;10, (IF((AND(AM171&gt;=80,AM171&lt;=120)=TRUE),"PASS","FAIL")),(IF((AND(AM171&gt;=20,AM171&lt;=180)=TRUE),"PASS","FAIL")))</f>
        <v>PASS</v>
      </c>
      <c r="AO171">
        <v>1</v>
      </c>
      <c r="AQ171" s="5">
        <f t="shared" si="25"/>
        <v>31.7</v>
      </c>
      <c r="AV171">
        <f>100*((AQ171*4080)-(AQ169*4000))/(1000*80)</f>
        <v>92.17</v>
      </c>
      <c r="AW171" t="str">
        <f>IF(AQ169&gt;10, (IF((AND(AV171&gt;=80,AV171&lt;=120)=TRUE),"PASS","FAIL")),(IF((AND(AV171&gt;=20,AV171&lt;=180)=TRUE),"PASS","FAIL")))</f>
        <v>PASS</v>
      </c>
    </row>
    <row r="172" spans="1:49" x14ac:dyDescent="0.3">
      <c r="A172" s="1">
        <v>45317</v>
      </c>
      <c r="B172" t="s">
        <v>176</v>
      </c>
      <c r="C172" t="s">
        <v>64</v>
      </c>
      <c r="D172" t="s">
        <v>11</v>
      </c>
      <c r="E172">
        <v>1</v>
      </c>
      <c r="F172">
        <v>1</v>
      </c>
      <c r="G172" t="s">
        <v>60</v>
      </c>
      <c r="H172" t="s">
        <v>61</v>
      </c>
      <c r="I172">
        <v>0.24199999999999999</v>
      </c>
      <c r="J172">
        <v>4.57</v>
      </c>
      <c r="K172">
        <v>102</v>
      </c>
      <c r="L172" t="s">
        <v>62</v>
      </c>
      <c r="M172" t="s">
        <v>63</v>
      </c>
      <c r="N172">
        <v>0.26200000000000001</v>
      </c>
      <c r="O172">
        <v>3.97</v>
      </c>
      <c r="P172">
        <v>93.2</v>
      </c>
      <c r="Q172" t="s">
        <v>67</v>
      </c>
      <c r="R172" t="s">
        <v>61</v>
      </c>
      <c r="S172">
        <v>0.20399999999999999</v>
      </c>
      <c r="T172">
        <v>2.86</v>
      </c>
      <c r="U172">
        <v>85</v>
      </c>
      <c r="W172" s="2">
        <v>1</v>
      </c>
      <c r="Y172" s="6">
        <f t="shared" si="33"/>
        <v>102</v>
      </c>
      <c r="Z172">
        <f>100*(Y172-100)/100</f>
        <v>2</v>
      </c>
      <c r="AA172" t="str">
        <f>IF((ABS(Z172))&lt;=20,"PASS","FAIL")</f>
        <v>PASS</v>
      </c>
      <c r="AF172">
        <v>1</v>
      </c>
      <c r="AH172" s="5">
        <f t="shared" si="29"/>
        <v>93.2</v>
      </c>
      <c r="AI172">
        <f>100*(AH172-100)/100</f>
        <v>-6.799999999999998</v>
      </c>
      <c r="AJ172" t="str">
        <f>IF((ABS(AI172))&lt;=20,"PASS","FAIL")</f>
        <v>PASS</v>
      </c>
      <c r="AO172">
        <v>1</v>
      </c>
      <c r="AQ172" s="5">
        <f t="shared" si="25"/>
        <v>85</v>
      </c>
      <c r="AR172">
        <f>100*(AQ172-100)/100</f>
        <v>-15</v>
      </c>
      <c r="AS172" t="str">
        <f>IF((ABS(AR172))&lt;=20,"PASS","FAIL")</f>
        <v>PASS</v>
      </c>
    </row>
    <row r="173" spans="1:49" x14ac:dyDescent="0.3">
      <c r="A173" s="1">
        <v>45317</v>
      </c>
      <c r="B173" t="s">
        <v>176</v>
      </c>
      <c r="C173" t="s">
        <v>171</v>
      </c>
      <c r="D173" t="s">
        <v>70</v>
      </c>
      <c r="E173">
        <v>1</v>
      </c>
      <c r="F173">
        <v>1</v>
      </c>
      <c r="G173" t="s">
        <v>60</v>
      </c>
      <c r="H173" t="s">
        <v>61</v>
      </c>
      <c r="I173">
        <v>1.15E-2</v>
      </c>
      <c r="J173">
        <v>0.23699999999999999</v>
      </c>
      <c r="K173">
        <v>2.92</v>
      </c>
      <c r="L173" t="s">
        <v>62</v>
      </c>
      <c r="M173" t="s">
        <v>63</v>
      </c>
      <c r="N173">
        <v>5.6299999999999996E-3</v>
      </c>
      <c r="O173">
        <v>0.10199999999999999</v>
      </c>
      <c r="P173">
        <v>-0.65900000000000003</v>
      </c>
      <c r="Q173" t="s">
        <v>67</v>
      </c>
      <c r="R173" t="s">
        <v>61</v>
      </c>
      <c r="S173">
        <v>2.5500000000000002E-3</v>
      </c>
      <c r="T173">
        <v>1.2800000000000001E-2</v>
      </c>
      <c r="U173">
        <v>-2.35E-2</v>
      </c>
      <c r="W173" s="2">
        <v>1</v>
      </c>
      <c r="Y173" s="6">
        <f t="shared" si="33"/>
        <v>2.92</v>
      </c>
      <c r="AF173">
        <v>1</v>
      </c>
      <c r="AH173" s="5">
        <f t="shared" si="29"/>
        <v>-0.65900000000000003</v>
      </c>
      <c r="AO173">
        <v>1</v>
      </c>
      <c r="AQ173" s="5">
        <f t="shared" si="25"/>
        <v>-2.35E-2</v>
      </c>
    </row>
    <row r="174" spans="1:49" x14ac:dyDescent="0.3">
      <c r="A174" s="1">
        <v>45317</v>
      </c>
      <c r="B174" t="s">
        <v>176</v>
      </c>
      <c r="C174" t="s">
        <v>277</v>
      </c>
      <c r="D174">
        <v>121</v>
      </c>
      <c r="E174">
        <v>1</v>
      </c>
      <c r="F174">
        <v>1</v>
      </c>
      <c r="G174" t="s">
        <v>60</v>
      </c>
      <c r="H174" t="s">
        <v>61</v>
      </c>
      <c r="I174">
        <v>0.29299999999999998</v>
      </c>
      <c r="J174">
        <v>5.6</v>
      </c>
      <c r="K174">
        <v>126</v>
      </c>
      <c r="L174" t="s">
        <v>62</v>
      </c>
      <c r="M174" t="s">
        <v>63</v>
      </c>
      <c r="N174">
        <v>2.7099999999999999E-2</v>
      </c>
      <c r="O174">
        <v>0.46200000000000002</v>
      </c>
      <c r="P174">
        <v>8.0399999999999991</v>
      </c>
      <c r="Q174" t="s">
        <v>67</v>
      </c>
      <c r="R174" t="s">
        <v>61</v>
      </c>
      <c r="S174">
        <v>3.1800000000000002E-2</v>
      </c>
      <c r="T174">
        <v>0.52100000000000002</v>
      </c>
      <c r="U174">
        <v>15.1</v>
      </c>
      <c r="W174" s="2">
        <v>1</v>
      </c>
      <c r="Y174" s="6">
        <f t="shared" si="33"/>
        <v>126</v>
      </c>
      <c r="AF174">
        <v>1</v>
      </c>
      <c r="AH174" s="5">
        <f t="shared" si="29"/>
        <v>8.0399999999999991</v>
      </c>
      <c r="AO174">
        <v>1</v>
      </c>
      <c r="AQ174" s="5">
        <f t="shared" si="25"/>
        <v>15.1</v>
      </c>
    </row>
    <row r="175" spans="1:49" x14ac:dyDescent="0.3">
      <c r="A175" s="1">
        <v>45317</v>
      </c>
      <c r="B175" t="s">
        <v>176</v>
      </c>
      <c r="C175" t="s">
        <v>278</v>
      </c>
      <c r="D175">
        <v>122</v>
      </c>
      <c r="E175">
        <v>1</v>
      </c>
      <c r="F175">
        <v>1</v>
      </c>
      <c r="G175" t="s">
        <v>60</v>
      </c>
      <c r="H175" t="s">
        <v>61</v>
      </c>
      <c r="I175">
        <v>3</v>
      </c>
      <c r="J175">
        <v>57.2</v>
      </c>
      <c r="K175">
        <v>1260</v>
      </c>
      <c r="L175" t="s">
        <v>62</v>
      </c>
      <c r="M175" t="s">
        <v>63</v>
      </c>
      <c r="N175">
        <v>2.18E-2</v>
      </c>
      <c r="O175">
        <v>0.442</v>
      </c>
      <c r="P175">
        <v>7.55</v>
      </c>
      <c r="Q175" t="s">
        <v>67</v>
      </c>
      <c r="R175" t="s">
        <v>61</v>
      </c>
      <c r="S175">
        <v>7.6300000000000007E-2</v>
      </c>
      <c r="T175">
        <v>1.1200000000000001</v>
      </c>
      <c r="U175">
        <v>32.9</v>
      </c>
      <c r="W175" s="2">
        <v>1</v>
      </c>
      <c r="Y175" s="6">
        <f t="shared" si="33"/>
        <v>1260</v>
      </c>
      <c r="AF175">
        <v>1</v>
      </c>
      <c r="AH175" s="5">
        <f t="shared" ref="AH175:AH210" si="34">P175</f>
        <v>7.55</v>
      </c>
      <c r="AO175">
        <v>1</v>
      </c>
      <c r="AQ175" s="5">
        <f t="shared" ref="AQ175:AQ210" si="35">U175</f>
        <v>32.9</v>
      </c>
    </row>
    <row r="176" spans="1:49" x14ac:dyDescent="0.3">
      <c r="A176" s="1">
        <v>45317</v>
      </c>
      <c r="B176" t="s">
        <v>176</v>
      </c>
      <c r="C176" t="s">
        <v>279</v>
      </c>
      <c r="D176">
        <v>123</v>
      </c>
      <c r="E176">
        <v>1</v>
      </c>
      <c r="F176">
        <v>1</v>
      </c>
      <c r="G176" t="s">
        <v>60</v>
      </c>
      <c r="H176" t="s">
        <v>61</v>
      </c>
      <c r="I176">
        <v>3.0300000000000001E-2</v>
      </c>
      <c r="J176">
        <v>0.57699999999999996</v>
      </c>
      <c r="K176">
        <v>10.7</v>
      </c>
      <c r="L176" t="s">
        <v>62</v>
      </c>
      <c r="M176" t="s">
        <v>63</v>
      </c>
      <c r="N176">
        <v>3.0200000000000001E-2</v>
      </c>
      <c r="O176">
        <v>0.46899999999999997</v>
      </c>
      <c r="P176">
        <v>8.1999999999999993</v>
      </c>
      <c r="Q176" t="s">
        <v>67</v>
      </c>
      <c r="R176" t="s">
        <v>61</v>
      </c>
      <c r="S176">
        <v>8.8900000000000003E-3</v>
      </c>
      <c r="T176">
        <v>0.13500000000000001</v>
      </c>
      <c r="U176">
        <v>3.6</v>
      </c>
      <c r="V176" s="2"/>
      <c r="W176" s="2">
        <v>1</v>
      </c>
      <c r="Y176" s="6">
        <f t="shared" si="33"/>
        <v>10.7</v>
      </c>
      <c r="AF176">
        <v>1</v>
      </c>
      <c r="AH176" s="5">
        <f t="shared" si="34"/>
        <v>8.1999999999999993</v>
      </c>
      <c r="AO176">
        <v>1</v>
      </c>
      <c r="AQ176" s="5">
        <f t="shared" si="35"/>
        <v>3.6</v>
      </c>
    </row>
    <row r="177" spans="1:49" x14ac:dyDescent="0.3">
      <c r="A177" s="1">
        <v>45317</v>
      </c>
      <c r="B177" t="s">
        <v>176</v>
      </c>
      <c r="C177" t="s">
        <v>280</v>
      </c>
      <c r="D177">
        <v>124</v>
      </c>
      <c r="E177">
        <v>1</v>
      </c>
      <c r="F177">
        <v>1</v>
      </c>
      <c r="G177" t="s">
        <v>60</v>
      </c>
      <c r="H177" t="s">
        <v>61</v>
      </c>
      <c r="I177">
        <v>6.2700000000000006E-2</v>
      </c>
      <c r="J177">
        <v>1.2</v>
      </c>
      <c r="K177">
        <v>25.1</v>
      </c>
      <c r="L177" t="s">
        <v>62</v>
      </c>
      <c r="M177" t="s">
        <v>63</v>
      </c>
      <c r="N177">
        <v>3.1699999999999999E-2</v>
      </c>
      <c r="O177">
        <v>0.497</v>
      </c>
      <c r="P177">
        <v>8.9</v>
      </c>
      <c r="Q177" t="s">
        <v>67</v>
      </c>
      <c r="R177" t="s">
        <v>61</v>
      </c>
      <c r="S177">
        <v>4.8900000000000002E-3</v>
      </c>
      <c r="T177">
        <v>-3.15E-2</v>
      </c>
      <c r="U177">
        <v>-1.34</v>
      </c>
      <c r="W177" s="2">
        <v>1</v>
      </c>
      <c r="Y177" s="6">
        <f t="shared" si="33"/>
        <v>25.1</v>
      </c>
      <c r="AF177">
        <v>1</v>
      </c>
      <c r="AH177" s="5">
        <f t="shared" si="34"/>
        <v>8.9</v>
      </c>
      <c r="AO177">
        <v>1</v>
      </c>
      <c r="AQ177" s="5">
        <f t="shared" si="35"/>
        <v>-1.34</v>
      </c>
    </row>
    <row r="178" spans="1:49" x14ac:dyDescent="0.3">
      <c r="A178" s="1">
        <v>45317</v>
      </c>
      <c r="B178" t="s">
        <v>176</v>
      </c>
      <c r="C178" t="s">
        <v>281</v>
      </c>
      <c r="D178">
        <v>125</v>
      </c>
      <c r="E178">
        <v>1</v>
      </c>
      <c r="F178">
        <v>1</v>
      </c>
      <c r="G178" t="s">
        <v>60</v>
      </c>
      <c r="H178" t="s">
        <v>61</v>
      </c>
      <c r="I178">
        <v>5.4300000000000001E-2</v>
      </c>
      <c r="J178">
        <v>1.06</v>
      </c>
      <c r="K178">
        <v>21.8</v>
      </c>
      <c r="L178" t="s">
        <v>62</v>
      </c>
      <c r="M178" t="s">
        <v>63</v>
      </c>
      <c r="N178">
        <v>2.98E-2</v>
      </c>
      <c r="O178">
        <v>0.46300000000000002</v>
      </c>
      <c r="P178">
        <v>8.07</v>
      </c>
      <c r="Q178" t="s">
        <v>67</v>
      </c>
      <c r="R178" t="s">
        <v>61</v>
      </c>
      <c r="S178">
        <v>1.3299999999999999E-2</v>
      </c>
      <c r="T178">
        <v>0.20399999999999999</v>
      </c>
      <c r="U178">
        <v>5.66</v>
      </c>
      <c r="W178" s="2">
        <v>1</v>
      </c>
      <c r="Y178" s="6">
        <f t="shared" ref="Y178:Y210" si="36">K178</f>
        <v>21.8</v>
      </c>
      <c r="AF178">
        <v>1</v>
      </c>
      <c r="AH178" s="5">
        <f t="shared" si="34"/>
        <v>8.07</v>
      </c>
      <c r="AO178">
        <v>1</v>
      </c>
      <c r="AQ178" s="5">
        <f t="shared" si="35"/>
        <v>5.66</v>
      </c>
    </row>
    <row r="179" spans="1:49" x14ac:dyDescent="0.3">
      <c r="A179" s="1">
        <v>45317</v>
      </c>
      <c r="B179" t="s">
        <v>176</v>
      </c>
      <c r="C179" t="s">
        <v>282</v>
      </c>
      <c r="D179">
        <v>126</v>
      </c>
      <c r="E179">
        <v>1</v>
      </c>
      <c r="F179">
        <v>1</v>
      </c>
      <c r="G179" t="s">
        <v>60</v>
      </c>
      <c r="H179" t="s">
        <v>61</v>
      </c>
      <c r="I179">
        <v>0.10100000000000001</v>
      </c>
      <c r="J179">
        <v>1.94</v>
      </c>
      <c r="K179">
        <v>42.1</v>
      </c>
      <c r="L179" t="s">
        <v>62</v>
      </c>
      <c r="M179" t="s">
        <v>63</v>
      </c>
      <c r="N179">
        <v>2.5899999999999999E-2</v>
      </c>
      <c r="O179">
        <v>0.42199999999999999</v>
      </c>
      <c r="P179">
        <v>7.08</v>
      </c>
      <c r="Q179" t="s">
        <v>67</v>
      </c>
      <c r="R179" t="s">
        <v>61</v>
      </c>
      <c r="S179">
        <v>1.24E-2</v>
      </c>
      <c r="T179">
        <v>0.17899999999999999</v>
      </c>
      <c r="U179">
        <v>4.91</v>
      </c>
      <c r="W179" s="2">
        <v>1</v>
      </c>
      <c r="Y179" s="6">
        <f t="shared" si="36"/>
        <v>42.1</v>
      </c>
      <c r="AF179">
        <v>1</v>
      </c>
      <c r="AH179" s="5">
        <f t="shared" si="34"/>
        <v>7.08</v>
      </c>
      <c r="AO179">
        <v>1</v>
      </c>
      <c r="AQ179" s="5">
        <f t="shared" si="35"/>
        <v>4.91</v>
      </c>
    </row>
    <row r="180" spans="1:49" x14ac:dyDescent="0.3">
      <c r="A180" s="1">
        <v>45317</v>
      </c>
      <c r="B180" t="s">
        <v>176</v>
      </c>
      <c r="C180" t="s">
        <v>283</v>
      </c>
      <c r="D180">
        <v>127</v>
      </c>
      <c r="E180">
        <v>1</v>
      </c>
      <c r="F180">
        <v>1</v>
      </c>
      <c r="G180" t="s">
        <v>60</v>
      </c>
      <c r="H180" t="s">
        <v>61</v>
      </c>
      <c r="I180">
        <v>4.3700000000000003E-2</v>
      </c>
      <c r="J180">
        <v>0.85899999999999999</v>
      </c>
      <c r="K180">
        <v>17.2</v>
      </c>
      <c r="L180" t="s">
        <v>62</v>
      </c>
      <c r="M180" t="s">
        <v>63</v>
      </c>
      <c r="N180">
        <v>0.53900000000000003</v>
      </c>
      <c r="O180">
        <v>8.1300000000000008</v>
      </c>
      <c r="P180">
        <v>195</v>
      </c>
      <c r="Q180" t="s">
        <v>67</v>
      </c>
      <c r="R180" t="s">
        <v>61</v>
      </c>
      <c r="S180">
        <v>1.26E-2</v>
      </c>
      <c r="T180">
        <v>0.19800000000000001</v>
      </c>
      <c r="U180">
        <v>5.49</v>
      </c>
      <c r="W180" s="2">
        <v>1</v>
      </c>
      <c r="Y180" s="6">
        <f t="shared" si="36"/>
        <v>17.2</v>
      </c>
      <c r="AF180">
        <v>1</v>
      </c>
      <c r="AH180" s="5">
        <f t="shared" si="34"/>
        <v>195</v>
      </c>
      <c r="AO180">
        <v>1</v>
      </c>
      <c r="AQ180" s="5">
        <f t="shared" si="35"/>
        <v>5.49</v>
      </c>
    </row>
    <row r="181" spans="1:49" x14ac:dyDescent="0.3">
      <c r="A181" s="1">
        <v>45317</v>
      </c>
      <c r="B181" t="s">
        <v>176</v>
      </c>
      <c r="C181" t="s">
        <v>284</v>
      </c>
      <c r="D181">
        <v>128</v>
      </c>
      <c r="E181">
        <v>1</v>
      </c>
      <c r="F181">
        <v>1</v>
      </c>
      <c r="G181" t="s">
        <v>60</v>
      </c>
      <c r="H181" t="s">
        <v>61</v>
      </c>
      <c r="I181">
        <v>0.125</v>
      </c>
      <c r="J181">
        <v>2.42</v>
      </c>
      <c r="K181">
        <v>53</v>
      </c>
      <c r="L181" t="s">
        <v>62</v>
      </c>
      <c r="M181" t="s">
        <v>63</v>
      </c>
      <c r="N181">
        <v>2.3199999999999998E-2</v>
      </c>
      <c r="O181">
        <v>0.39100000000000001</v>
      </c>
      <c r="P181">
        <v>6.34</v>
      </c>
      <c r="Q181" t="s">
        <v>67</v>
      </c>
      <c r="R181" t="s">
        <v>61</v>
      </c>
      <c r="S181">
        <v>6.0900000000000003E-2</v>
      </c>
      <c r="T181">
        <v>1.38</v>
      </c>
      <c r="U181">
        <v>40.700000000000003</v>
      </c>
      <c r="W181" s="2">
        <v>1</v>
      </c>
      <c r="Y181" s="6">
        <f t="shared" si="36"/>
        <v>53</v>
      </c>
      <c r="AF181">
        <v>1</v>
      </c>
      <c r="AH181" s="5">
        <f t="shared" si="34"/>
        <v>6.34</v>
      </c>
      <c r="AO181">
        <v>1</v>
      </c>
      <c r="AQ181" s="5">
        <f t="shared" si="35"/>
        <v>40.700000000000003</v>
      </c>
    </row>
    <row r="182" spans="1:49" x14ac:dyDescent="0.3">
      <c r="A182" s="1">
        <v>45317</v>
      </c>
      <c r="B182" t="s">
        <v>176</v>
      </c>
      <c r="C182" t="s">
        <v>285</v>
      </c>
      <c r="D182">
        <v>129</v>
      </c>
      <c r="E182">
        <v>1</v>
      </c>
      <c r="F182">
        <v>1</v>
      </c>
      <c r="G182" t="s">
        <v>60</v>
      </c>
      <c r="H182" t="s">
        <v>61</v>
      </c>
      <c r="I182">
        <v>4.3099999999999999E-2</v>
      </c>
      <c r="J182">
        <v>0.81100000000000005</v>
      </c>
      <c r="K182">
        <v>16.100000000000001</v>
      </c>
      <c r="L182" t="s">
        <v>62</v>
      </c>
      <c r="M182" t="s">
        <v>63</v>
      </c>
      <c r="N182">
        <v>5.74E-2</v>
      </c>
      <c r="O182">
        <v>1.07</v>
      </c>
      <c r="P182">
        <v>22.8</v>
      </c>
      <c r="Q182" t="s">
        <v>67</v>
      </c>
      <c r="R182" t="s">
        <v>61</v>
      </c>
      <c r="S182">
        <v>-3.5400000000000002E-3</v>
      </c>
      <c r="T182">
        <v>-8.9700000000000005E-3</v>
      </c>
      <c r="U182">
        <v>-0.66900000000000004</v>
      </c>
      <c r="W182" s="2">
        <v>1</v>
      </c>
      <c r="Y182" s="6">
        <f t="shared" si="36"/>
        <v>16.100000000000001</v>
      </c>
      <c r="AF182">
        <v>1</v>
      </c>
      <c r="AH182" s="5">
        <f t="shared" si="34"/>
        <v>22.8</v>
      </c>
      <c r="AO182">
        <v>1</v>
      </c>
      <c r="AQ182" s="5">
        <f t="shared" si="35"/>
        <v>-0.66900000000000004</v>
      </c>
    </row>
    <row r="183" spans="1:49" x14ac:dyDescent="0.3">
      <c r="A183" s="1">
        <v>45317</v>
      </c>
      <c r="B183" t="s">
        <v>176</v>
      </c>
      <c r="C183" t="s">
        <v>286</v>
      </c>
      <c r="D183">
        <v>130</v>
      </c>
      <c r="E183">
        <v>1</v>
      </c>
      <c r="F183">
        <v>1</v>
      </c>
      <c r="G183" t="s">
        <v>60</v>
      </c>
      <c r="H183" t="s">
        <v>61</v>
      </c>
      <c r="I183">
        <v>3.4799999999999998E-2</v>
      </c>
      <c r="J183">
        <v>0.69599999999999995</v>
      </c>
      <c r="K183">
        <v>13.5</v>
      </c>
      <c r="L183" t="s">
        <v>62</v>
      </c>
      <c r="M183" t="s">
        <v>63</v>
      </c>
      <c r="N183">
        <v>1.17E-2</v>
      </c>
      <c r="O183">
        <v>0.20499999999999999</v>
      </c>
      <c r="P183">
        <v>1.81</v>
      </c>
      <c r="Q183" t="s">
        <v>67</v>
      </c>
      <c r="R183" t="s">
        <v>61</v>
      </c>
      <c r="S183">
        <v>5.4599999999999996E-3</v>
      </c>
      <c r="T183">
        <v>9.5500000000000002E-2</v>
      </c>
      <c r="U183">
        <v>2.44</v>
      </c>
      <c r="W183" s="2">
        <v>1</v>
      </c>
      <c r="Y183" s="6">
        <f t="shared" si="36"/>
        <v>13.5</v>
      </c>
      <c r="AF183">
        <v>1</v>
      </c>
      <c r="AH183" s="5">
        <f t="shared" si="34"/>
        <v>1.81</v>
      </c>
      <c r="AO183">
        <v>1</v>
      </c>
      <c r="AQ183" s="5">
        <f t="shared" si="35"/>
        <v>2.44</v>
      </c>
    </row>
    <row r="184" spans="1:49" x14ac:dyDescent="0.3">
      <c r="A184" s="1">
        <v>45317</v>
      </c>
      <c r="B184" t="s">
        <v>176</v>
      </c>
      <c r="C184" t="s">
        <v>287</v>
      </c>
      <c r="D184">
        <v>134</v>
      </c>
      <c r="E184">
        <v>1</v>
      </c>
      <c r="F184">
        <v>1</v>
      </c>
      <c r="G184" t="s">
        <v>60</v>
      </c>
      <c r="H184" t="s">
        <v>61</v>
      </c>
      <c r="I184">
        <v>5.3199999999999997E-2</v>
      </c>
      <c r="J184">
        <v>1.07</v>
      </c>
      <c r="K184">
        <v>22</v>
      </c>
      <c r="L184" t="s">
        <v>62</v>
      </c>
      <c r="M184" t="s">
        <v>63</v>
      </c>
      <c r="N184">
        <v>2.7E-2</v>
      </c>
      <c r="O184">
        <v>0.441</v>
      </c>
      <c r="P184">
        <v>7.53</v>
      </c>
      <c r="Q184" t="s">
        <v>67</v>
      </c>
      <c r="R184" t="s">
        <v>61</v>
      </c>
      <c r="S184">
        <v>1.54E-2</v>
      </c>
      <c r="T184">
        <v>0.22</v>
      </c>
      <c r="U184">
        <v>6.15</v>
      </c>
      <c r="W184" s="2">
        <v>1</v>
      </c>
      <c r="Y184" s="6">
        <f t="shared" si="36"/>
        <v>22</v>
      </c>
      <c r="AB184">
        <f>ABS(100*ABS(Y184-Y178)/AVERAGE(Y184,Y178))</f>
        <v>0.91324200913241693</v>
      </c>
      <c r="AC184" t="str">
        <f>IF(Y184&gt;10, (IF((AND(AB184&gt;=0,AB184&lt;=20)=TRUE),"PASS","FAIL")),(IF((AND(AB184&gt;=0,AB184&lt;=100)=TRUE),"PASS","FAIL")))</f>
        <v>PASS</v>
      </c>
      <c r="AF184">
        <v>1</v>
      </c>
      <c r="AH184" s="5">
        <f t="shared" si="34"/>
        <v>7.53</v>
      </c>
      <c r="AK184">
        <f>ABS(100*ABS(AH184-AH178)/AVERAGE(AH184,AH178))</f>
        <v>6.9230769230769225</v>
      </c>
      <c r="AL184" t="str">
        <f>IF(AH184&gt;10, (IF((AND(AK184&gt;=0,AK184&lt;=20)=TRUE),"PASS","FAIL")),(IF((AND(AK184&gt;=0,AK184&lt;=100)=TRUE),"PASS","FAIL")))</f>
        <v>PASS</v>
      </c>
      <c r="AO184">
        <v>1</v>
      </c>
      <c r="AQ184" s="5">
        <f t="shared" si="35"/>
        <v>6.15</v>
      </c>
      <c r="AT184">
        <f>ABS(100*ABS(AQ184-AQ178)/AVERAGE(AQ184,AQ178))</f>
        <v>8.2980524978831536</v>
      </c>
      <c r="AU184" t="str">
        <f>IF(AQ184&gt;10, (IF((AND(AT184&gt;=0,AT184&lt;=20)=TRUE),"PASS","FAIL")),(IF((AND(AT184&gt;=0,AT184&lt;=100)=TRUE),"PASS","FAIL")))</f>
        <v>PASS</v>
      </c>
    </row>
    <row r="185" spans="1:49" x14ac:dyDescent="0.3">
      <c r="A185" s="1">
        <v>45317</v>
      </c>
      <c r="B185" t="s">
        <v>176</v>
      </c>
      <c r="C185" t="s">
        <v>288</v>
      </c>
      <c r="D185">
        <v>135</v>
      </c>
      <c r="E185">
        <v>1</v>
      </c>
      <c r="F185">
        <v>1</v>
      </c>
      <c r="G185" t="s">
        <v>60</v>
      </c>
      <c r="H185" t="s">
        <v>61</v>
      </c>
      <c r="I185">
        <v>8.1299999999999997E-2</v>
      </c>
      <c r="J185">
        <v>1.54</v>
      </c>
      <c r="K185">
        <v>32.9</v>
      </c>
      <c r="L185" t="s">
        <v>62</v>
      </c>
      <c r="M185" t="s">
        <v>63</v>
      </c>
      <c r="N185">
        <v>4.8000000000000001E-2</v>
      </c>
      <c r="O185">
        <v>0.70699999999999996</v>
      </c>
      <c r="P185">
        <v>14</v>
      </c>
      <c r="Q185" t="s">
        <v>67</v>
      </c>
      <c r="R185" t="s">
        <v>61</v>
      </c>
      <c r="S185">
        <v>4.6399999999999997E-2</v>
      </c>
      <c r="T185">
        <v>0.67100000000000004</v>
      </c>
      <c r="U185">
        <v>19.600000000000001</v>
      </c>
      <c r="W185" s="2">
        <v>1</v>
      </c>
      <c r="Y185" s="6">
        <f t="shared" si="36"/>
        <v>32.9</v>
      </c>
      <c r="AD185">
        <f>100*((Y185*4080)-(Y183*4000))/(1000*80)</f>
        <v>100.29</v>
      </c>
      <c r="AE185" t="str">
        <f>IF(Y183&gt;10, (IF((AND(AD185&gt;=80,AD185&lt;=120)=TRUE),"PASS","FAIL")),(IF((AND(AD185&gt;=20,AD185&lt;=180)=TRUE),"PASS","FAIL")))</f>
        <v>PASS</v>
      </c>
      <c r="AF185">
        <v>1</v>
      </c>
      <c r="AH185" s="5">
        <f t="shared" si="34"/>
        <v>14</v>
      </c>
      <c r="AM185">
        <f>100*((AH185*4080)-(AH183*4000))/(1000*80)</f>
        <v>62.35</v>
      </c>
      <c r="AN185" t="str">
        <f>IF(AH183&gt;10, (IF((AND(AM185&gt;=80,AM185&lt;=120)=TRUE),"PASS","FAIL")),(IF((AND(AM185&gt;=20,AM185&lt;=180)=TRUE),"PASS","FAIL")))</f>
        <v>PASS</v>
      </c>
      <c r="AO185">
        <v>1</v>
      </c>
      <c r="AQ185" s="5">
        <f t="shared" si="35"/>
        <v>19.600000000000001</v>
      </c>
      <c r="AV185">
        <f>100*((AQ185*4080)-(AQ183*4000))/(1000*80)</f>
        <v>87.76</v>
      </c>
      <c r="AW185" t="str">
        <f>IF(AQ183&gt;10, (IF((AND(AV185&gt;=80,AV185&lt;=120)=TRUE),"PASS","FAIL")),(IF((AND(AV185&gt;=20,AV185&lt;=180)=TRUE),"PASS","FAIL")))</f>
        <v>PASS</v>
      </c>
    </row>
    <row r="186" spans="1:49" x14ac:dyDescent="0.3">
      <c r="A186" s="1">
        <v>45317</v>
      </c>
      <c r="B186" t="s">
        <v>176</v>
      </c>
      <c r="C186" t="s">
        <v>64</v>
      </c>
      <c r="D186" t="s">
        <v>11</v>
      </c>
      <c r="E186">
        <v>1</v>
      </c>
      <c r="F186">
        <v>1</v>
      </c>
      <c r="G186" t="s">
        <v>60</v>
      </c>
      <c r="H186" t="s">
        <v>61</v>
      </c>
      <c r="I186">
        <v>0.24299999999999999</v>
      </c>
      <c r="J186">
        <v>4.66</v>
      </c>
      <c r="K186">
        <v>104</v>
      </c>
      <c r="L186" t="s">
        <v>62</v>
      </c>
      <c r="M186" t="s">
        <v>63</v>
      </c>
      <c r="N186">
        <v>0.26700000000000002</v>
      </c>
      <c r="O186">
        <v>4.04</v>
      </c>
      <c r="P186">
        <v>95</v>
      </c>
      <c r="Q186" t="s">
        <v>67</v>
      </c>
      <c r="R186" t="s">
        <v>61</v>
      </c>
      <c r="S186">
        <v>0.216</v>
      </c>
      <c r="T186">
        <v>3.03</v>
      </c>
      <c r="U186">
        <v>90</v>
      </c>
      <c r="W186" s="2">
        <v>1</v>
      </c>
      <c r="Y186" s="6">
        <f t="shared" si="36"/>
        <v>104</v>
      </c>
      <c r="Z186">
        <f>100*(Y186-100)/100</f>
        <v>4</v>
      </c>
      <c r="AA186" t="str">
        <f>IF((ABS(Z186))&lt;=20,"PASS","FAIL")</f>
        <v>PASS</v>
      </c>
      <c r="AF186">
        <v>1</v>
      </c>
      <c r="AH186" s="5">
        <f t="shared" si="34"/>
        <v>95</v>
      </c>
      <c r="AI186">
        <f>100*(AH186-100)/100</f>
        <v>-5</v>
      </c>
      <c r="AJ186" t="str">
        <f>IF((ABS(AI186))&lt;=20,"PASS","FAIL")</f>
        <v>PASS</v>
      </c>
      <c r="AO186">
        <v>1</v>
      </c>
      <c r="AQ186" s="5">
        <f t="shared" si="35"/>
        <v>90</v>
      </c>
      <c r="AR186">
        <f>100*(AQ186-100)/100</f>
        <v>-10</v>
      </c>
      <c r="AS186" t="str">
        <f>IF((ABS(AR186))&lt;=20,"PASS","FAIL")</f>
        <v>PASS</v>
      </c>
    </row>
    <row r="187" spans="1:49" x14ac:dyDescent="0.3">
      <c r="A187" s="1">
        <v>45317</v>
      </c>
      <c r="B187" t="s">
        <v>176</v>
      </c>
      <c r="C187" t="s">
        <v>171</v>
      </c>
      <c r="D187" t="s">
        <v>70</v>
      </c>
      <c r="E187">
        <v>1</v>
      </c>
      <c r="F187">
        <v>1</v>
      </c>
      <c r="G187" t="s">
        <v>60</v>
      </c>
      <c r="H187" t="s">
        <v>61</v>
      </c>
      <c r="I187">
        <v>1.35E-2</v>
      </c>
      <c r="J187">
        <v>0.27700000000000002</v>
      </c>
      <c r="K187">
        <v>3.85</v>
      </c>
      <c r="L187" t="s">
        <v>62</v>
      </c>
      <c r="M187" t="s">
        <v>63</v>
      </c>
      <c r="N187">
        <v>3.0500000000000002E-3</v>
      </c>
      <c r="O187">
        <v>5.8200000000000002E-2</v>
      </c>
      <c r="P187">
        <v>-1.73</v>
      </c>
      <c r="Q187" t="s">
        <v>67</v>
      </c>
      <c r="R187" t="s">
        <v>61</v>
      </c>
      <c r="S187">
        <v>2.0899999999999998E-3</v>
      </c>
      <c r="T187">
        <v>2.1900000000000001E-3</v>
      </c>
      <c r="U187">
        <v>-0.33800000000000002</v>
      </c>
      <c r="V187" s="2"/>
      <c r="W187" s="2">
        <v>1</v>
      </c>
      <c r="Y187" s="6">
        <f t="shared" si="36"/>
        <v>3.85</v>
      </c>
      <c r="AF187">
        <v>1</v>
      </c>
      <c r="AH187" s="5">
        <f t="shared" si="34"/>
        <v>-1.73</v>
      </c>
      <c r="AO187">
        <v>1</v>
      </c>
      <c r="AQ187" s="5">
        <f t="shared" si="35"/>
        <v>-0.33800000000000002</v>
      </c>
    </row>
    <row r="188" spans="1:49" x14ac:dyDescent="0.3">
      <c r="A188" s="1">
        <v>45317</v>
      </c>
      <c r="B188" t="s">
        <v>176</v>
      </c>
      <c r="C188" t="s">
        <v>289</v>
      </c>
      <c r="D188">
        <v>136</v>
      </c>
      <c r="E188">
        <v>1</v>
      </c>
      <c r="F188">
        <v>1</v>
      </c>
      <c r="G188" t="s">
        <v>60</v>
      </c>
      <c r="H188" t="s">
        <v>61</v>
      </c>
      <c r="I188">
        <v>1.9</v>
      </c>
      <c r="J188">
        <v>36.200000000000003</v>
      </c>
      <c r="K188">
        <v>807</v>
      </c>
      <c r="L188" t="s">
        <v>62</v>
      </c>
      <c r="M188" t="s">
        <v>63</v>
      </c>
      <c r="N188">
        <v>1.6400000000000001E-2</v>
      </c>
      <c r="O188">
        <v>0.26100000000000001</v>
      </c>
      <c r="P188">
        <v>3.18</v>
      </c>
      <c r="Q188" t="s">
        <v>67</v>
      </c>
      <c r="R188" t="s">
        <v>61</v>
      </c>
      <c r="S188">
        <v>6.13E-2</v>
      </c>
      <c r="T188">
        <v>0.88100000000000001</v>
      </c>
      <c r="U188">
        <v>25.8</v>
      </c>
      <c r="V188" s="2"/>
      <c r="W188" s="2">
        <v>1</v>
      </c>
      <c r="Y188" s="6">
        <f t="shared" si="36"/>
        <v>807</v>
      </c>
      <c r="AF188">
        <v>1</v>
      </c>
      <c r="AH188" s="5">
        <f t="shared" si="34"/>
        <v>3.18</v>
      </c>
      <c r="AO188">
        <v>1</v>
      </c>
      <c r="AQ188" s="5">
        <f t="shared" si="35"/>
        <v>25.8</v>
      </c>
    </row>
    <row r="189" spans="1:49" x14ac:dyDescent="0.3">
      <c r="A189" s="1">
        <v>45317</v>
      </c>
      <c r="B189" t="s">
        <v>176</v>
      </c>
      <c r="C189" t="s">
        <v>290</v>
      </c>
      <c r="D189">
        <v>137</v>
      </c>
      <c r="E189">
        <v>1</v>
      </c>
      <c r="F189">
        <v>1</v>
      </c>
      <c r="G189" t="s">
        <v>60</v>
      </c>
      <c r="H189" t="s">
        <v>61</v>
      </c>
      <c r="I189">
        <v>0.21</v>
      </c>
      <c r="J189">
        <v>4.1100000000000003</v>
      </c>
      <c r="K189">
        <v>91.7</v>
      </c>
      <c r="L189" t="s">
        <v>62</v>
      </c>
      <c r="M189" t="s">
        <v>63</v>
      </c>
      <c r="N189">
        <v>2.53E-2</v>
      </c>
      <c r="O189">
        <v>0.41099999999999998</v>
      </c>
      <c r="P189">
        <v>6.81</v>
      </c>
      <c r="Q189" t="s">
        <v>67</v>
      </c>
      <c r="R189" t="s">
        <v>61</v>
      </c>
      <c r="S189">
        <v>1.9300000000000001E-2</v>
      </c>
      <c r="T189">
        <v>0.26100000000000001</v>
      </c>
      <c r="U189">
        <v>7.35</v>
      </c>
      <c r="W189" s="2">
        <v>1</v>
      </c>
      <c r="Y189" s="6">
        <f t="shared" si="36"/>
        <v>91.7</v>
      </c>
      <c r="AF189">
        <v>1</v>
      </c>
      <c r="AH189" s="5">
        <f t="shared" si="34"/>
        <v>6.81</v>
      </c>
      <c r="AO189">
        <v>1</v>
      </c>
      <c r="AQ189" s="5">
        <f t="shared" si="35"/>
        <v>7.35</v>
      </c>
    </row>
    <row r="190" spans="1:49" x14ac:dyDescent="0.3">
      <c r="A190" s="1">
        <v>45317</v>
      </c>
      <c r="B190" t="s">
        <v>176</v>
      </c>
      <c r="C190" t="s">
        <v>291</v>
      </c>
      <c r="D190">
        <v>138</v>
      </c>
      <c r="E190">
        <v>1</v>
      </c>
      <c r="F190">
        <v>1</v>
      </c>
      <c r="G190" t="s">
        <v>60</v>
      </c>
      <c r="H190" t="s">
        <v>61</v>
      </c>
      <c r="I190">
        <v>2.1999999999999999E-2</v>
      </c>
      <c r="J190">
        <v>0.36699999999999999</v>
      </c>
      <c r="K190">
        <v>5.9</v>
      </c>
      <c r="L190" t="s">
        <v>62</v>
      </c>
      <c r="M190" t="s">
        <v>63</v>
      </c>
      <c r="N190">
        <v>1.8700000000000001E-2</v>
      </c>
      <c r="O190">
        <v>0.29599999999999999</v>
      </c>
      <c r="P190">
        <v>4.0199999999999996</v>
      </c>
      <c r="Q190" t="s">
        <v>67</v>
      </c>
      <c r="R190" t="s">
        <v>61</v>
      </c>
      <c r="S190">
        <v>4.5799999999999999E-3</v>
      </c>
      <c r="T190">
        <v>7.9600000000000004E-2</v>
      </c>
      <c r="U190">
        <v>1.96</v>
      </c>
      <c r="V190" s="2"/>
      <c r="W190" s="2">
        <v>1</v>
      </c>
      <c r="Y190" s="6">
        <f t="shared" si="36"/>
        <v>5.9</v>
      </c>
      <c r="AF190">
        <v>1</v>
      </c>
      <c r="AH190" s="5">
        <f t="shared" si="34"/>
        <v>4.0199999999999996</v>
      </c>
      <c r="AO190">
        <v>1</v>
      </c>
      <c r="AQ190" s="5">
        <f t="shared" si="35"/>
        <v>1.96</v>
      </c>
    </row>
    <row r="191" spans="1:49" x14ac:dyDescent="0.3">
      <c r="A191" s="1">
        <v>45317</v>
      </c>
      <c r="B191" t="s">
        <v>176</v>
      </c>
      <c r="C191" t="s">
        <v>292</v>
      </c>
      <c r="D191">
        <v>139</v>
      </c>
      <c r="E191">
        <v>1</v>
      </c>
      <c r="F191">
        <v>1</v>
      </c>
      <c r="G191" t="s">
        <v>60</v>
      </c>
      <c r="H191" t="s">
        <v>61</v>
      </c>
      <c r="I191">
        <v>1.76</v>
      </c>
      <c r="J191">
        <v>33.5</v>
      </c>
      <c r="K191">
        <v>748</v>
      </c>
      <c r="L191" t="s">
        <v>62</v>
      </c>
      <c r="M191" t="s">
        <v>63</v>
      </c>
      <c r="N191">
        <v>1.2999999999999999E-2</v>
      </c>
      <c r="O191">
        <v>0.221</v>
      </c>
      <c r="P191">
        <v>2.2200000000000002</v>
      </c>
      <c r="Q191" t="s">
        <v>67</v>
      </c>
      <c r="R191" t="s">
        <v>61</v>
      </c>
      <c r="S191">
        <v>1.43E-2</v>
      </c>
      <c r="T191">
        <v>0.23200000000000001</v>
      </c>
      <c r="U191">
        <v>6.5</v>
      </c>
      <c r="W191" s="2">
        <v>1</v>
      </c>
      <c r="Y191" s="6">
        <f t="shared" si="36"/>
        <v>748</v>
      </c>
      <c r="AF191">
        <v>1</v>
      </c>
      <c r="AH191" s="5">
        <f t="shared" si="34"/>
        <v>2.2200000000000002</v>
      </c>
      <c r="AO191">
        <v>1</v>
      </c>
      <c r="AQ191" s="5">
        <f t="shared" si="35"/>
        <v>6.5</v>
      </c>
    </row>
    <row r="192" spans="1:49" x14ac:dyDescent="0.3">
      <c r="A192" s="1">
        <v>45317</v>
      </c>
      <c r="B192" t="s">
        <v>176</v>
      </c>
      <c r="C192" t="s">
        <v>293</v>
      </c>
      <c r="D192">
        <v>140</v>
      </c>
      <c r="E192">
        <v>1</v>
      </c>
      <c r="F192">
        <v>1</v>
      </c>
      <c r="G192" t="s">
        <v>60</v>
      </c>
      <c r="H192" t="s">
        <v>61</v>
      </c>
      <c r="I192">
        <v>2.9399999999999999E-2</v>
      </c>
      <c r="J192">
        <v>0.59099999999999997</v>
      </c>
      <c r="K192">
        <v>11.1</v>
      </c>
      <c r="L192" t="s">
        <v>62</v>
      </c>
      <c r="M192" t="s">
        <v>63</v>
      </c>
      <c r="N192">
        <v>2.6100000000000002E-2</v>
      </c>
      <c r="O192">
        <v>0.40600000000000003</v>
      </c>
      <c r="P192">
        <v>6.68</v>
      </c>
      <c r="Q192" t="s">
        <v>67</v>
      </c>
      <c r="R192" t="s">
        <v>61</v>
      </c>
      <c r="S192">
        <v>5.6899999999999997E-3</v>
      </c>
      <c r="T192">
        <v>9.7199999999999995E-2</v>
      </c>
      <c r="U192">
        <v>2.4900000000000002</v>
      </c>
      <c r="W192" s="2">
        <v>1</v>
      </c>
      <c r="Y192" s="6">
        <f t="shared" si="36"/>
        <v>11.1</v>
      </c>
      <c r="AF192">
        <v>1</v>
      </c>
      <c r="AH192" s="5">
        <f t="shared" si="34"/>
        <v>6.68</v>
      </c>
      <c r="AO192">
        <v>1</v>
      </c>
      <c r="AQ192" s="5">
        <f t="shared" si="35"/>
        <v>2.4900000000000002</v>
      </c>
    </row>
    <row r="193" spans="1:49" x14ac:dyDescent="0.3">
      <c r="A193" s="1">
        <v>45317</v>
      </c>
      <c r="B193" t="s">
        <v>176</v>
      </c>
      <c r="C193" t="s">
        <v>294</v>
      </c>
      <c r="D193">
        <v>141</v>
      </c>
      <c r="E193">
        <v>1</v>
      </c>
      <c r="F193">
        <v>1</v>
      </c>
      <c r="G193" t="s">
        <v>60</v>
      </c>
      <c r="H193" t="s">
        <v>61</v>
      </c>
      <c r="I193">
        <v>2.1700000000000001E-2</v>
      </c>
      <c r="J193">
        <v>0.46300000000000002</v>
      </c>
      <c r="K193">
        <v>8.11</v>
      </c>
      <c r="L193" t="s">
        <v>62</v>
      </c>
      <c r="M193" t="s">
        <v>63</v>
      </c>
      <c r="N193">
        <v>1.06E-2</v>
      </c>
      <c r="O193">
        <v>0.19400000000000001</v>
      </c>
      <c r="P193">
        <v>1.55</v>
      </c>
      <c r="Q193" t="s">
        <v>67</v>
      </c>
      <c r="R193" t="s">
        <v>61</v>
      </c>
      <c r="S193">
        <v>6.7600000000000004E-3</v>
      </c>
      <c r="T193">
        <v>0.1</v>
      </c>
      <c r="U193">
        <v>2.57</v>
      </c>
      <c r="V193" s="2"/>
      <c r="W193" s="2">
        <v>1</v>
      </c>
      <c r="Y193" s="6">
        <f t="shared" si="36"/>
        <v>8.11</v>
      </c>
      <c r="AF193">
        <v>1</v>
      </c>
      <c r="AH193" s="5">
        <f t="shared" si="34"/>
        <v>1.55</v>
      </c>
      <c r="AO193">
        <v>1</v>
      </c>
      <c r="AQ193" s="5">
        <f t="shared" si="35"/>
        <v>2.57</v>
      </c>
    </row>
    <row r="194" spans="1:49" x14ac:dyDescent="0.3">
      <c r="A194" s="1">
        <v>45317</v>
      </c>
      <c r="B194" t="s">
        <v>176</v>
      </c>
      <c r="C194" t="s">
        <v>295</v>
      </c>
      <c r="D194">
        <v>142</v>
      </c>
      <c r="E194">
        <v>1</v>
      </c>
      <c r="F194">
        <v>1</v>
      </c>
      <c r="G194" t="s">
        <v>60</v>
      </c>
      <c r="H194" t="s">
        <v>61</v>
      </c>
      <c r="I194">
        <v>1.9400000000000001E-2</v>
      </c>
      <c r="J194">
        <v>0.38400000000000001</v>
      </c>
      <c r="K194">
        <v>6.31</v>
      </c>
      <c r="L194" t="s">
        <v>62</v>
      </c>
      <c r="M194" t="s">
        <v>63</v>
      </c>
      <c r="N194">
        <v>1.2200000000000001E-2</v>
      </c>
      <c r="O194">
        <v>0.186</v>
      </c>
      <c r="P194">
        <v>1.37</v>
      </c>
      <c r="Q194" t="s">
        <v>67</v>
      </c>
      <c r="R194" t="s">
        <v>61</v>
      </c>
      <c r="S194">
        <v>2.1499999999999998E-2</v>
      </c>
      <c r="T194">
        <v>0.36099999999999999</v>
      </c>
      <c r="U194">
        <v>10.3</v>
      </c>
      <c r="V194" s="2"/>
      <c r="W194" s="2">
        <v>1</v>
      </c>
      <c r="Y194" s="6">
        <f t="shared" si="36"/>
        <v>6.31</v>
      </c>
      <c r="AF194">
        <v>1</v>
      </c>
      <c r="AH194" s="5">
        <f t="shared" si="34"/>
        <v>1.37</v>
      </c>
      <c r="AO194">
        <v>1</v>
      </c>
      <c r="AQ194" s="5">
        <f t="shared" si="35"/>
        <v>10.3</v>
      </c>
    </row>
    <row r="195" spans="1:49" x14ac:dyDescent="0.3">
      <c r="A195" s="1">
        <v>45317</v>
      </c>
      <c r="B195" t="s">
        <v>176</v>
      </c>
      <c r="C195" t="s">
        <v>296</v>
      </c>
      <c r="D195">
        <v>143</v>
      </c>
      <c r="E195">
        <v>1</v>
      </c>
      <c r="F195">
        <v>1</v>
      </c>
      <c r="G195" t="s">
        <v>60</v>
      </c>
      <c r="H195" t="s">
        <v>61</v>
      </c>
      <c r="I195">
        <v>2.01E-2</v>
      </c>
      <c r="J195">
        <v>0.41099999999999998</v>
      </c>
      <c r="K195">
        <v>6.92</v>
      </c>
      <c r="L195" t="s">
        <v>62</v>
      </c>
      <c r="M195" t="s">
        <v>63</v>
      </c>
      <c r="N195">
        <v>1.43E-2</v>
      </c>
      <c r="O195">
        <v>0.23699999999999999</v>
      </c>
      <c r="P195">
        <v>2.61</v>
      </c>
      <c r="Q195" t="s">
        <v>67</v>
      </c>
      <c r="R195" t="s">
        <v>61</v>
      </c>
      <c r="S195">
        <v>6.3399999999999998E-2</v>
      </c>
      <c r="T195">
        <v>0.86299999999999999</v>
      </c>
      <c r="U195">
        <v>25.3</v>
      </c>
      <c r="W195" s="2">
        <v>1</v>
      </c>
      <c r="Y195" s="6">
        <f t="shared" si="36"/>
        <v>6.92</v>
      </c>
      <c r="AF195">
        <v>1</v>
      </c>
      <c r="AH195" s="5">
        <f t="shared" si="34"/>
        <v>2.61</v>
      </c>
      <c r="AO195">
        <v>1</v>
      </c>
      <c r="AQ195" s="5">
        <f t="shared" si="35"/>
        <v>25.3</v>
      </c>
    </row>
    <row r="196" spans="1:49" x14ac:dyDescent="0.3">
      <c r="A196" s="1">
        <v>45317</v>
      </c>
      <c r="B196" t="s">
        <v>176</v>
      </c>
      <c r="C196" t="s">
        <v>297</v>
      </c>
      <c r="D196">
        <v>144</v>
      </c>
      <c r="E196">
        <v>1</v>
      </c>
      <c r="F196">
        <v>1</v>
      </c>
      <c r="G196" t="s">
        <v>60</v>
      </c>
      <c r="H196" t="s">
        <v>61</v>
      </c>
      <c r="I196">
        <v>9.0200000000000002E-2</v>
      </c>
      <c r="J196">
        <v>1.72</v>
      </c>
      <c r="K196">
        <v>37.1</v>
      </c>
      <c r="L196" t="s">
        <v>62</v>
      </c>
      <c r="M196" t="s">
        <v>63</v>
      </c>
      <c r="N196">
        <v>6.9900000000000004E-2</v>
      </c>
      <c r="O196">
        <v>1.33</v>
      </c>
      <c r="P196">
        <v>29</v>
      </c>
      <c r="Q196" t="s">
        <v>67</v>
      </c>
      <c r="R196" t="s">
        <v>61</v>
      </c>
      <c r="S196">
        <v>5.2399999999999999E-3</v>
      </c>
      <c r="T196">
        <v>0.10199999999999999</v>
      </c>
      <c r="U196">
        <v>2.64</v>
      </c>
      <c r="W196" s="2">
        <v>1</v>
      </c>
      <c r="Y196" s="6">
        <f t="shared" si="36"/>
        <v>37.1</v>
      </c>
      <c r="AF196">
        <v>1</v>
      </c>
      <c r="AH196" s="5">
        <f t="shared" si="34"/>
        <v>29</v>
      </c>
      <c r="AO196">
        <v>1</v>
      </c>
      <c r="AQ196" s="5">
        <f t="shared" si="35"/>
        <v>2.64</v>
      </c>
    </row>
    <row r="197" spans="1:49" x14ac:dyDescent="0.3">
      <c r="A197" s="1">
        <v>45317</v>
      </c>
      <c r="B197" t="s">
        <v>176</v>
      </c>
      <c r="C197" t="s">
        <v>298</v>
      </c>
      <c r="D197">
        <v>145</v>
      </c>
      <c r="E197">
        <v>1</v>
      </c>
      <c r="F197">
        <v>1</v>
      </c>
      <c r="G197" t="s">
        <v>60</v>
      </c>
      <c r="H197" t="s">
        <v>61</v>
      </c>
      <c r="I197">
        <v>2.18E-2</v>
      </c>
      <c r="J197">
        <v>0.437</v>
      </c>
      <c r="K197">
        <v>7.52</v>
      </c>
      <c r="L197" t="s">
        <v>62</v>
      </c>
      <c r="M197" t="s">
        <v>63</v>
      </c>
      <c r="N197">
        <v>2.9000000000000001E-2</v>
      </c>
      <c r="O197">
        <v>0.52700000000000002</v>
      </c>
      <c r="P197">
        <v>9.6199999999999992</v>
      </c>
      <c r="Q197" t="s">
        <v>67</v>
      </c>
      <c r="R197" t="s">
        <v>61</v>
      </c>
      <c r="S197">
        <v>4.3499999999999997E-3</v>
      </c>
      <c r="T197">
        <v>7.5800000000000006E-2</v>
      </c>
      <c r="U197">
        <v>1.85</v>
      </c>
      <c r="W197" s="2">
        <v>1</v>
      </c>
      <c r="Y197" s="6">
        <f t="shared" si="36"/>
        <v>7.52</v>
      </c>
      <c r="AF197">
        <v>1</v>
      </c>
      <c r="AH197" s="5">
        <f t="shared" si="34"/>
        <v>9.6199999999999992</v>
      </c>
      <c r="AO197">
        <v>1</v>
      </c>
      <c r="AQ197" s="5">
        <f t="shared" si="35"/>
        <v>1.85</v>
      </c>
    </row>
    <row r="198" spans="1:49" x14ac:dyDescent="0.3">
      <c r="A198" s="1">
        <v>45317</v>
      </c>
      <c r="B198" t="s">
        <v>176</v>
      </c>
      <c r="C198" t="s">
        <v>299</v>
      </c>
      <c r="D198">
        <v>149</v>
      </c>
      <c r="E198">
        <v>1</v>
      </c>
      <c r="F198">
        <v>1</v>
      </c>
      <c r="G198" t="s">
        <v>60</v>
      </c>
      <c r="H198" t="s">
        <v>61</v>
      </c>
      <c r="I198">
        <v>2.76E-2</v>
      </c>
      <c r="J198">
        <v>0.56699999999999995</v>
      </c>
      <c r="K198">
        <v>10.5</v>
      </c>
      <c r="L198" t="s">
        <v>62</v>
      </c>
      <c r="M198" t="s">
        <v>63</v>
      </c>
      <c r="N198">
        <v>2.8799999999999999E-2</v>
      </c>
      <c r="O198">
        <v>0.47099999999999997</v>
      </c>
      <c r="P198">
        <v>8.27</v>
      </c>
      <c r="Q198" t="s">
        <v>67</v>
      </c>
      <c r="R198" t="s">
        <v>61</v>
      </c>
      <c r="S198">
        <v>2.4399999999999999E-3</v>
      </c>
      <c r="T198">
        <v>-7.2700000000000004E-3</v>
      </c>
      <c r="U198">
        <v>-0.61899999999999999</v>
      </c>
      <c r="W198" s="2">
        <v>1</v>
      </c>
      <c r="Y198" s="6">
        <f t="shared" si="36"/>
        <v>10.5</v>
      </c>
      <c r="AB198">
        <f>ABS(100*ABS(Y198-Y192)/AVERAGE(Y198,Y192))</f>
        <v>5.5555555555555518</v>
      </c>
      <c r="AC198" t="str">
        <f>IF(Y198&gt;10, (IF((AND(AB198&gt;=0,AB198&lt;=20)=TRUE),"PASS","FAIL")),(IF((AND(AB198&gt;=0,AB198&lt;=100)=TRUE),"PASS","FAIL")))</f>
        <v>PASS</v>
      </c>
      <c r="AF198">
        <v>1</v>
      </c>
      <c r="AH198" s="5">
        <f t="shared" si="34"/>
        <v>8.27</v>
      </c>
      <c r="AK198">
        <f>ABS(100*ABS(AH198-AH192)/AVERAGE(AH198,AH192))</f>
        <v>21.270903010033447</v>
      </c>
      <c r="AL198" t="str">
        <f>IF(AH198&gt;10, (IF((AND(AK198&gt;=0,AK198&lt;=20)=TRUE),"PASS","FAIL")),(IF((AND(AK198&gt;=0,AK198&lt;=100)=TRUE),"PASS","FAIL")))</f>
        <v>PASS</v>
      </c>
      <c r="AO198">
        <v>1</v>
      </c>
      <c r="AQ198" s="5">
        <f t="shared" si="35"/>
        <v>-0.61899999999999999</v>
      </c>
      <c r="AT198">
        <f>ABS(100*ABS(AQ198-AQ192)/AVERAGE(AQ198,AQ192))</f>
        <v>332.33564938535534</v>
      </c>
      <c r="AU198" t="str">
        <f>IF(AQ198&gt;10, (IF((AND(AT198&gt;=0,AT198&lt;=20)=TRUE),"PASS","FAIL")),(IF((AND(AT198&gt;=0,AT198&lt;=100)=TRUE),"PASS","FAIL")))</f>
        <v>FAIL</v>
      </c>
    </row>
    <row r="199" spans="1:49" x14ac:dyDescent="0.3">
      <c r="A199" s="1">
        <v>45317</v>
      </c>
      <c r="B199" t="s">
        <v>176</v>
      </c>
      <c r="C199" t="s">
        <v>300</v>
      </c>
      <c r="D199">
        <v>150</v>
      </c>
      <c r="E199">
        <v>1</v>
      </c>
      <c r="F199">
        <v>1</v>
      </c>
      <c r="G199" t="s">
        <v>60</v>
      </c>
      <c r="H199" t="s">
        <v>61</v>
      </c>
      <c r="I199">
        <v>9.3200000000000005E-2</v>
      </c>
      <c r="J199">
        <v>1.87</v>
      </c>
      <c r="K199">
        <v>40.5</v>
      </c>
      <c r="L199" t="s">
        <v>62</v>
      </c>
      <c r="M199" t="s">
        <v>63</v>
      </c>
      <c r="N199">
        <v>7.7299999999999994E-2</v>
      </c>
      <c r="O199">
        <v>1.23</v>
      </c>
      <c r="P199">
        <v>26.6</v>
      </c>
      <c r="Q199" t="s">
        <v>67</v>
      </c>
      <c r="R199" t="s">
        <v>61</v>
      </c>
      <c r="S199">
        <v>4.5400000000000003E-2</v>
      </c>
      <c r="T199">
        <v>0.65500000000000003</v>
      </c>
      <c r="U199">
        <v>19.100000000000001</v>
      </c>
      <c r="V199" s="2"/>
      <c r="W199" s="2">
        <v>1</v>
      </c>
      <c r="Y199" s="6">
        <f t="shared" si="36"/>
        <v>40.5</v>
      </c>
      <c r="AD199">
        <f>100*((Y199*4080)-(Y197*4000))/(1000*80)</f>
        <v>168.95</v>
      </c>
      <c r="AE199" t="str">
        <f>IF(Y197&gt;10, (IF((AND(AD199&gt;=80,AD199&lt;=120)=TRUE),"PASS","FAIL")),(IF((AND(AD199&gt;=20,AD199&lt;=180)=TRUE),"PASS","FAIL")))</f>
        <v>PASS</v>
      </c>
      <c r="AF199">
        <v>1</v>
      </c>
      <c r="AH199" s="5">
        <f t="shared" si="34"/>
        <v>26.6</v>
      </c>
      <c r="AM199">
        <f>100*((AH199*4080)-(AH197*4000))/(1000*80)</f>
        <v>87.56</v>
      </c>
      <c r="AN199" t="str">
        <f>IF(AH197&gt;10, (IF((AND(AM199&gt;=80,AM199&lt;=120)=TRUE),"PASS","FAIL")),(IF((AND(AM199&gt;=20,AM199&lt;=180)=TRUE),"PASS","FAIL")))</f>
        <v>PASS</v>
      </c>
      <c r="AO199">
        <v>1</v>
      </c>
      <c r="AQ199" s="5">
        <f t="shared" si="35"/>
        <v>19.100000000000001</v>
      </c>
      <c r="AV199">
        <f>100*((AQ199*4080)-(AQ197*4000))/(1000*80)</f>
        <v>88.16</v>
      </c>
      <c r="AW199" t="str">
        <f>IF(AQ197&gt;10, (IF((AND(AV199&gt;=80,AV199&lt;=120)=TRUE),"PASS","FAIL")),(IF((AND(AV199&gt;=20,AV199&lt;=180)=TRUE),"PASS","FAIL")))</f>
        <v>PASS</v>
      </c>
    </row>
    <row r="200" spans="1:49" x14ac:dyDescent="0.3">
      <c r="A200" s="1">
        <v>45317</v>
      </c>
      <c r="B200" t="s">
        <v>176</v>
      </c>
      <c r="C200" t="s">
        <v>64</v>
      </c>
      <c r="D200" t="s">
        <v>11</v>
      </c>
      <c r="E200">
        <v>1</v>
      </c>
      <c r="F200">
        <v>1</v>
      </c>
      <c r="G200" t="s">
        <v>60</v>
      </c>
      <c r="H200" t="s">
        <v>61</v>
      </c>
      <c r="I200">
        <v>0.248</v>
      </c>
      <c r="J200">
        <v>4.58</v>
      </c>
      <c r="K200">
        <v>103</v>
      </c>
      <c r="L200" t="s">
        <v>62</v>
      </c>
      <c r="M200" t="s">
        <v>63</v>
      </c>
      <c r="N200">
        <v>0.26900000000000002</v>
      </c>
      <c r="O200">
        <v>4.08</v>
      </c>
      <c r="P200">
        <v>95.9</v>
      </c>
      <c r="Q200" t="s">
        <v>67</v>
      </c>
      <c r="R200" t="s">
        <v>61</v>
      </c>
      <c r="S200">
        <v>0.21299999999999999</v>
      </c>
      <c r="T200">
        <v>2.99</v>
      </c>
      <c r="U200">
        <v>88.6</v>
      </c>
      <c r="V200" s="2"/>
      <c r="W200" s="2">
        <v>1</v>
      </c>
      <c r="Y200" s="6">
        <f t="shared" si="36"/>
        <v>103</v>
      </c>
      <c r="Z200">
        <f>100*(Y200-100)/100</f>
        <v>3</v>
      </c>
      <c r="AA200" t="str">
        <f>IF((ABS(Z200))&lt;=20,"PASS","FAIL")</f>
        <v>PASS</v>
      </c>
      <c r="AF200">
        <v>1</v>
      </c>
      <c r="AH200" s="5">
        <f t="shared" si="34"/>
        <v>95.9</v>
      </c>
      <c r="AI200">
        <f>100*(AH200-100)/100</f>
        <v>-4.0999999999999943</v>
      </c>
      <c r="AJ200" t="str">
        <f>IF((ABS(AI200))&lt;=20,"PASS","FAIL")</f>
        <v>PASS</v>
      </c>
      <c r="AO200">
        <v>1</v>
      </c>
      <c r="AQ200" s="5">
        <f t="shared" si="35"/>
        <v>88.6</v>
      </c>
      <c r="AR200">
        <f>100*(AQ200-100)/100</f>
        <v>-11.400000000000004</v>
      </c>
      <c r="AS200" t="str">
        <f>IF((ABS(AR200))&lt;=20,"PASS","FAIL")</f>
        <v>PASS</v>
      </c>
    </row>
    <row r="201" spans="1:49" x14ac:dyDescent="0.3">
      <c r="A201" s="1">
        <v>45317</v>
      </c>
      <c r="B201" t="s">
        <v>176</v>
      </c>
      <c r="C201" t="s">
        <v>171</v>
      </c>
      <c r="D201" t="s">
        <v>70</v>
      </c>
      <c r="E201">
        <v>1</v>
      </c>
      <c r="F201">
        <v>1</v>
      </c>
      <c r="G201" t="s">
        <v>60</v>
      </c>
      <c r="H201" t="s">
        <v>61</v>
      </c>
      <c r="I201">
        <v>1.3100000000000001E-2</v>
      </c>
      <c r="J201">
        <v>0.27900000000000003</v>
      </c>
      <c r="K201">
        <v>3.89</v>
      </c>
      <c r="L201" t="s">
        <v>62</v>
      </c>
      <c r="M201" t="s">
        <v>63</v>
      </c>
      <c r="N201">
        <v>4.9500000000000004E-3</v>
      </c>
      <c r="O201">
        <v>9.4100000000000003E-2</v>
      </c>
      <c r="P201">
        <v>-0.86099999999999999</v>
      </c>
      <c r="Q201" t="s">
        <v>67</v>
      </c>
      <c r="R201" t="s">
        <v>61</v>
      </c>
      <c r="S201">
        <v>-2.5699999999999998E-3</v>
      </c>
      <c r="T201">
        <v>-2.3400000000000001E-2</v>
      </c>
      <c r="U201">
        <v>-1.1000000000000001</v>
      </c>
      <c r="V201" s="2"/>
      <c r="W201" s="2">
        <v>1</v>
      </c>
      <c r="Y201" s="6">
        <f t="shared" si="36"/>
        <v>3.89</v>
      </c>
      <c r="AF201">
        <v>1</v>
      </c>
      <c r="AH201" s="5">
        <f t="shared" si="34"/>
        <v>-0.86099999999999999</v>
      </c>
      <c r="AO201">
        <v>1</v>
      </c>
      <c r="AQ201" s="5">
        <f t="shared" si="35"/>
        <v>-1.1000000000000001</v>
      </c>
    </row>
    <row r="202" spans="1:49" x14ac:dyDescent="0.3">
      <c r="A202" s="1">
        <v>45317</v>
      </c>
      <c r="B202" t="s">
        <v>176</v>
      </c>
      <c r="C202" t="s">
        <v>301</v>
      </c>
      <c r="D202">
        <v>151</v>
      </c>
      <c r="E202">
        <v>1</v>
      </c>
      <c r="F202">
        <v>1</v>
      </c>
      <c r="G202" t="s">
        <v>60</v>
      </c>
      <c r="H202" t="s">
        <v>61</v>
      </c>
      <c r="I202">
        <v>0.33300000000000002</v>
      </c>
      <c r="J202">
        <v>6.3</v>
      </c>
      <c r="K202">
        <v>142</v>
      </c>
      <c r="L202" t="s">
        <v>62</v>
      </c>
      <c r="M202" t="s">
        <v>63</v>
      </c>
      <c r="N202">
        <v>2.87E-2</v>
      </c>
      <c r="O202">
        <v>0.48</v>
      </c>
      <c r="P202">
        <v>8.48</v>
      </c>
      <c r="Q202" t="s">
        <v>67</v>
      </c>
      <c r="R202" t="s">
        <v>61</v>
      </c>
      <c r="S202">
        <v>3.0599999999999999E-2</v>
      </c>
      <c r="T202">
        <v>0.46700000000000003</v>
      </c>
      <c r="U202">
        <v>13.5</v>
      </c>
      <c r="V202" s="2"/>
      <c r="W202" s="2">
        <v>1</v>
      </c>
      <c r="Y202" s="6">
        <f t="shared" si="36"/>
        <v>142</v>
      </c>
      <c r="AF202">
        <v>1</v>
      </c>
      <c r="AH202" s="5">
        <f t="shared" si="34"/>
        <v>8.48</v>
      </c>
      <c r="AO202">
        <v>1</v>
      </c>
      <c r="AQ202" s="5">
        <f t="shared" si="35"/>
        <v>13.5</v>
      </c>
    </row>
    <row r="203" spans="1:49" x14ac:dyDescent="0.3">
      <c r="A203" s="1">
        <v>45317</v>
      </c>
      <c r="B203" t="s">
        <v>176</v>
      </c>
      <c r="C203" t="s">
        <v>302</v>
      </c>
      <c r="D203">
        <v>152</v>
      </c>
      <c r="E203">
        <v>1</v>
      </c>
      <c r="F203">
        <v>1</v>
      </c>
      <c r="G203" t="s">
        <v>60</v>
      </c>
      <c r="H203" t="s">
        <v>61</v>
      </c>
      <c r="I203">
        <v>5.9200000000000003E-2</v>
      </c>
      <c r="J203">
        <v>1.1299999999999999</v>
      </c>
      <c r="K203">
        <v>23.4</v>
      </c>
      <c r="L203" t="s">
        <v>62</v>
      </c>
      <c r="M203" t="s">
        <v>63</v>
      </c>
      <c r="N203">
        <v>2.0899999999999998E-2</v>
      </c>
      <c r="O203">
        <v>0.33600000000000002</v>
      </c>
      <c r="P203">
        <v>4.9800000000000004</v>
      </c>
      <c r="Q203" t="s">
        <v>67</v>
      </c>
      <c r="R203" t="s">
        <v>61</v>
      </c>
      <c r="S203">
        <v>5.13E-3</v>
      </c>
      <c r="T203">
        <v>8.2100000000000006E-2</v>
      </c>
      <c r="U203">
        <v>2.04</v>
      </c>
      <c r="V203" s="2"/>
      <c r="W203" s="2">
        <v>1</v>
      </c>
      <c r="Y203" s="6">
        <f t="shared" si="36"/>
        <v>23.4</v>
      </c>
      <c r="AF203">
        <v>1</v>
      </c>
      <c r="AH203" s="5">
        <f t="shared" si="34"/>
        <v>4.9800000000000004</v>
      </c>
      <c r="AO203">
        <v>1</v>
      </c>
      <c r="AQ203" s="5">
        <f t="shared" si="35"/>
        <v>2.04</v>
      </c>
    </row>
    <row r="204" spans="1:49" x14ac:dyDescent="0.3">
      <c r="A204" s="1">
        <v>45317</v>
      </c>
      <c r="B204" t="s">
        <v>176</v>
      </c>
      <c r="C204" t="s">
        <v>303</v>
      </c>
      <c r="D204">
        <v>153</v>
      </c>
      <c r="E204">
        <v>1</v>
      </c>
      <c r="F204">
        <v>1</v>
      </c>
      <c r="G204" t="s">
        <v>60</v>
      </c>
      <c r="H204" t="s">
        <v>61</v>
      </c>
      <c r="I204">
        <v>2.0899999999999998E-2</v>
      </c>
      <c r="J204">
        <v>0.435</v>
      </c>
      <c r="K204">
        <v>7.47</v>
      </c>
      <c r="L204" t="s">
        <v>62</v>
      </c>
      <c r="M204" t="s">
        <v>63</v>
      </c>
      <c r="N204">
        <v>2.5600000000000001E-2</v>
      </c>
      <c r="O204">
        <v>0.438</v>
      </c>
      <c r="P204">
        <v>7.45</v>
      </c>
      <c r="Q204" t="s">
        <v>67</v>
      </c>
      <c r="R204" t="s">
        <v>61</v>
      </c>
      <c r="S204">
        <v>7.26E-3</v>
      </c>
      <c r="T204">
        <v>0.11</v>
      </c>
      <c r="U204">
        <v>2.87</v>
      </c>
      <c r="V204" s="2"/>
      <c r="W204" s="2">
        <v>1</v>
      </c>
      <c r="Y204" s="6">
        <f t="shared" si="36"/>
        <v>7.47</v>
      </c>
      <c r="AF204">
        <v>1</v>
      </c>
      <c r="AH204" s="5">
        <f t="shared" si="34"/>
        <v>7.45</v>
      </c>
      <c r="AO204">
        <v>1</v>
      </c>
      <c r="AQ204" s="5">
        <f t="shared" si="35"/>
        <v>2.87</v>
      </c>
    </row>
    <row r="205" spans="1:49" x14ac:dyDescent="0.3">
      <c r="A205" s="1">
        <v>45317</v>
      </c>
      <c r="B205" t="s">
        <v>176</v>
      </c>
      <c r="C205" t="s">
        <v>304</v>
      </c>
      <c r="D205">
        <v>154</v>
      </c>
      <c r="E205">
        <v>1</v>
      </c>
      <c r="F205">
        <v>1</v>
      </c>
      <c r="G205" t="s">
        <v>60</v>
      </c>
      <c r="H205" t="s">
        <v>61</v>
      </c>
      <c r="I205">
        <v>0.33100000000000002</v>
      </c>
      <c r="J205">
        <v>6.3</v>
      </c>
      <c r="K205">
        <v>142</v>
      </c>
      <c r="L205" t="s">
        <v>62</v>
      </c>
      <c r="M205" t="s">
        <v>63</v>
      </c>
      <c r="N205">
        <v>2.3400000000000001E-2</v>
      </c>
      <c r="O205">
        <v>0.39500000000000002</v>
      </c>
      <c r="P205">
        <v>6.41</v>
      </c>
      <c r="Q205" t="s">
        <v>67</v>
      </c>
      <c r="R205" t="s">
        <v>61</v>
      </c>
      <c r="S205">
        <v>3.44E-2</v>
      </c>
      <c r="T205">
        <v>0.497</v>
      </c>
      <c r="U205">
        <v>14.4</v>
      </c>
      <c r="V205" s="2"/>
      <c r="W205" s="2">
        <v>1</v>
      </c>
      <c r="Y205" s="6">
        <f t="shared" si="36"/>
        <v>142</v>
      </c>
      <c r="AF205">
        <v>1</v>
      </c>
      <c r="AH205" s="5">
        <f t="shared" si="34"/>
        <v>6.41</v>
      </c>
      <c r="AO205">
        <v>1</v>
      </c>
      <c r="AQ205" s="5">
        <f t="shared" si="35"/>
        <v>14.4</v>
      </c>
    </row>
    <row r="206" spans="1:49" x14ac:dyDescent="0.3">
      <c r="A206" s="1">
        <v>45317</v>
      </c>
      <c r="B206" t="s">
        <v>176</v>
      </c>
      <c r="C206" t="s">
        <v>305</v>
      </c>
      <c r="D206">
        <v>155</v>
      </c>
      <c r="E206">
        <v>1</v>
      </c>
      <c r="F206">
        <v>1</v>
      </c>
      <c r="G206" t="s">
        <v>60</v>
      </c>
      <c r="H206" t="s">
        <v>61</v>
      </c>
      <c r="I206">
        <v>3.2800000000000003E-2</v>
      </c>
      <c r="J206">
        <v>0.60299999999999998</v>
      </c>
      <c r="K206">
        <v>11.3</v>
      </c>
      <c r="L206" t="s">
        <v>62</v>
      </c>
      <c r="M206" t="s">
        <v>63</v>
      </c>
      <c r="N206">
        <v>2.1999999999999999E-2</v>
      </c>
      <c r="O206">
        <v>0.32700000000000001</v>
      </c>
      <c r="P206">
        <v>4.7699999999999996</v>
      </c>
      <c r="Q206" t="s">
        <v>67</v>
      </c>
      <c r="R206" t="s">
        <v>61</v>
      </c>
      <c r="S206">
        <v>1.24E-2</v>
      </c>
      <c r="T206">
        <v>0.193</v>
      </c>
      <c r="U206">
        <v>5.35</v>
      </c>
      <c r="W206" s="2">
        <v>1</v>
      </c>
      <c r="Y206" s="6">
        <f t="shared" si="36"/>
        <v>11.3</v>
      </c>
      <c r="AF206">
        <v>1</v>
      </c>
      <c r="AH206" s="5">
        <f t="shared" si="34"/>
        <v>4.7699999999999996</v>
      </c>
      <c r="AO206">
        <v>1</v>
      </c>
      <c r="AQ206" s="5">
        <f t="shared" si="35"/>
        <v>5.35</v>
      </c>
    </row>
    <row r="207" spans="1:49" x14ac:dyDescent="0.3">
      <c r="A207" s="1">
        <v>45317</v>
      </c>
      <c r="B207" t="s">
        <v>176</v>
      </c>
      <c r="C207" t="s">
        <v>306</v>
      </c>
      <c r="D207">
        <v>156</v>
      </c>
      <c r="E207">
        <v>1</v>
      </c>
      <c r="F207">
        <v>1</v>
      </c>
      <c r="G207" t="s">
        <v>60</v>
      </c>
      <c r="H207" t="s">
        <v>61</v>
      </c>
      <c r="I207">
        <v>1.9800000000000002E-2</v>
      </c>
      <c r="J207">
        <v>0.35799999999999998</v>
      </c>
      <c r="K207">
        <v>5.72</v>
      </c>
      <c r="L207" t="s">
        <v>62</v>
      </c>
      <c r="M207" t="s">
        <v>63</v>
      </c>
      <c r="N207">
        <v>2.3E-2</v>
      </c>
      <c r="O207">
        <v>0.373</v>
      </c>
      <c r="P207">
        <v>5.89</v>
      </c>
      <c r="Q207" t="s">
        <v>67</v>
      </c>
      <c r="R207" t="s">
        <v>61</v>
      </c>
      <c r="S207">
        <v>5.3800000000000002E-3</v>
      </c>
      <c r="T207">
        <v>8.4400000000000003E-2</v>
      </c>
      <c r="U207">
        <v>2.11</v>
      </c>
      <c r="W207" s="2">
        <v>1</v>
      </c>
      <c r="Y207" s="6">
        <f t="shared" si="36"/>
        <v>5.72</v>
      </c>
      <c r="AF207">
        <v>1</v>
      </c>
      <c r="AH207" s="5">
        <f t="shared" si="34"/>
        <v>5.89</v>
      </c>
      <c r="AO207">
        <v>1</v>
      </c>
      <c r="AQ207" s="5">
        <f t="shared" si="35"/>
        <v>2.11</v>
      </c>
    </row>
    <row r="208" spans="1:49" x14ac:dyDescent="0.3">
      <c r="A208" s="1">
        <v>45317</v>
      </c>
      <c r="B208" t="s">
        <v>176</v>
      </c>
      <c r="C208" t="s">
        <v>371</v>
      </c>
      <c r="D208">
        <v>157</v>
      </c>
      <c r="E208">
        <v>1</v>
      </c>
      <c r="F208">
        <v>1</v>
      </c>
      <c r="G208" t="s">
        <v>60</v>
      </c>
      <c r="H208" t="s">
        <v>61</v>
      </c>
      <c r="I208">
        <v>1.95E-2</v>
      </c>
      <c r="J208">
        <v>0.40100000000000002</v>
      </c>
      <c r="K208">
        <v>6.68</v>
      </c>
      <c r="L208" t="s">
        <v>62</v>
      </c>
      <c r="M208" t="s">
        <v>63</v>
      </c>
      <c r="N208">
        <v>6.6699999999999995E-2</v>
      </c>
      <c r="O208">
        <v>1.06</v>
      </c>
      <c r="P208">
        <v>22.5</v>
      </c>
      <c r="Q208" t="s">
        <v>67</v>
      </c>
      <c r="R208" t="s">
        <v>61</v>
      </c>
      <c r="S208">
        <v>-8.4700000000000001E-3</v>
      </c>
      <c r="T208">
        <v>4.4699999999999997E-2</v>
      </c>
      <c r="U208">
        <v>0.92500000000000004</v>
      </c>
      <c r="W208" s="2">
        <v>1</v>
      </c>
      <c r="Y208" s="6">
        <f t="shared" si="36"/>
        <v>6.68</v>
      </c>
      <c r="AF208">
        <v>1</v>
      </c>
      <c r="AH208" s="5">
        <f t="shared" si="34"/>
        <v>22.5</v>
      </c>
      <c r="AO208">
        <v>1</v>
      </c>
      <c r="AQ208" s="5">
        <f t="shared" si="35"/>
        <v>0.92500000000000004</v>
      </c>
    </row>
    <row r="209" spans="1:49" x14ac:dyDescent="0.3">
      <c r="A209" s="1">
        <v>45317</v>
      </c>
      <c r="B209" t="s">
        <v>176</v>
      </c>
      <c r="C209" t="s">
        <v>365</v>
      </c>
      <c r="D209">
        <v>158</v>
      </c>
      <c r="E209">
        <v>1</v>
      </c>
      <c r="F209">
        <v>1</v>
      </c>
      <c r="G209" t="s">
        <v>60</v>
      </c>
      <c r="H209" t="s">
        <v>61</v>
      </c>
      <c r="I209">
        <v>1.7100000000000001E-2</v>
      </c>
      <c r="J209">
        <v>0.36</v>
      </c>
      <c r="K209">
        <v>5.75</v>
      </c>
      <c r="L209" t="s">
        <v>62</v>
      </c>
      <c r="M209" t="s">
        <v>63</v>
      </c>
      <c r="N209">
        <v>1.3299999999999999E-2</v>
      </c>
      <c r="O209">
        <v>0.223</v>
      </c>
      <c r="P209">
        <v>2.25</v>
      </c>
      <c r="Q209" t="s">
        <v>67</v>
      </c>
      <c r="R209" t="s">
        <v>61</v>
      </c>
      <c r="S209">
        <v>-2.5000000000000001E-3</v>
      </c>
      <c r="T209">
        <v>-4.36E-2</v>
      </c>
      <c r="U209">
        <v>-1.7</v>
      </c>
      <c r="W209" s="2">
        <v>1</v>
      </c>
      <c r="Y209" s="6">
        <f t="shared" si="36"/>
        <v>5.75</v>
      </c>
      <c r="AF209">
        <v>1</v>
      </c>
      <c r="AH209" s="5">
        <f t="shared" si="34"/>
        <v>2.25</v>
      </c>
      <c r="AO209">
        <v>1</v>
      </c>
      <c r="AQ209" s="5">
        <f t="shared" si="35"/>
        <v>-1.7</v>
      </c>
    </row>
    <row r="210" spans="1:49" x14ac:dyDescent="0.3">
      <c r="A210" s="1">
        <v>45317</v>
      </c>
      <c r="B210" t="s">
        <v>176</v>
      </c>
      <c r="C210" t="s">
        <v>307</v>
      </c>
      <c r="D210">
        <v>159</v>
      </c>
      <c r="E210">
        <v>1</v>
      </c>
      <c r="F210">
        <v>1</v>
      </c>
      <c r="G210" t="s">
        <v>60</v>
      </c>
      <c r="H210" t="s">
        <v>61</v>
      </c>
      <c r="I210">
        <v>9.3100000000000002E-2</v>
      </c>
      <c r="J210">
        <v>1.81</v>
      </c>
      <c r="K210">
        <v>39</v>
      </c>
      <c r="L210" t="s">
        <v>62</v>
      </c>
      <c r="M210" t="s">
        <v>63</v>
      </c>
      <c r="N210">
        <v>2.4E-2</v>
      </c>
      <c r="O210">
        <v>0.40600000000000003</v>
      </c>
      <c r="P210">
        <v>6.7</v>
      </c>
      <c r="Q210" t="s">
        <v>67</v>
      </c>
      <c r="R210" t="s">
        <v>61</v>
      </c>
      <c r="S210">
        <v>1.61E-2</v>
      </c>
      <c r="T210">
        <v>0.254</v>
      </c>
      <c r="U210">
        <v>7.16</v>
      </c>
      <c r="V210" s="2"/>
      <c r="W210" s="2">
        <v>1</v>
      </c>
      <c r="Y210" s="6">
        <f t="shared" si="36"/>
        <v>39</v>
      </c>
      <c r="AF210">
        <v>1</v>
      </c>
      <c r="AH210" s="5">
        <f t="shared" si="34"/>
        <v>6.7</v>
      </c>
      <c r="AO210">
        <v>1</v>
      </c>
      <c r="AQ210" s="5">
        <f t="shared" si="35"/>
        <v>7.16</v>
      </c>
    </row>
    <row r="211" spans="1:49" x14ac:dyDescent="0.3">
      <c r="A211" s="1">
        <v>45317</v>
      </c>
      <c r="B211" t="s">
        <v>176</v>
      </c>
      <c r="C211" t="s">
        <v>308</v>
      </c>
      <c r="D211">
        <v>160</v>
      </c>
      <c r="E211">
        <v>1</v>
      </c>
      <c r="F211">
        <v>1</v>
      </c>
      <c r="G211" t="s">
        <v>60</v>
      </c>
      <c r="H211" t="s">
        <v>61</v>
      </c>
      <c r="I211">
        <v>2.69E-2</v>
      </c>
      <c r="J211">
        <v>0.52700000000000002</v>
      </c>
      <c r="K211">
        <v>9.59</v>
      </c>
      <c r="L211" t="s">
        <v>62</v>
      </c>
      <c r="M211" t="s">
        <v>63</v>
      </c>
      <c r="N211">
        <v>2.4299999999999999E-2</v>
      </c>
      <c r="O211">
        <v>0.38900000000000001</v>
      </c>
      <c r="P211">
        <v>6.27</v>
      </c>
      <c r="Q211" t="s">
        <v>67</v>
      </c>
      <c r="R211" t="s">
        <v>61</v>
      </c>
      <c r="S211">
        <v>6.3200000000000001E-3</v>
      </c>
      <c r="T211">
        <v>7.7499999999999999E-2</v>
      </c>
      <c r="U211">
        <v>1.9</v>
      </c>
      <c r="W211" s="2">
        <v>1</v>
      </c>
      <c r="Y211" s="6">
        <f t="shared" ref="Y211:Y236" si="37">K211</f>
        <v>9.59</v>
      </c>
      <c r="AF211">
        <v>1</v>
      </c>
      <c r="AH211" s="5">
        <f t="shared" ref="AH211:AH236" si="38">P211</f>
        <v>6.27</v>
      </c>
      <c r="AO211">
        <v>1</v>
      </c>
      <c r="AQ211" s="5">
        <f t="shared" ref="AQ211:AQ236" si="39">U211</f>
        <v>1.9</v>
      </c>
    </row>
    <row r="212" spans="1:49" x14ac:dyDescent="0.3">
      <c r="A212" s="1">
        <v>45317</v>
      </c>
      <c r="B212" t="s">
        <v>176</v>
      </c>
      <c r="C212" t="s">
        <v>309</v>
      </c>
      <c r="D212">
        <v>164</v>
      </c>
      <c r="E212">
        <v>1</v>
      </c>
      <c r="F212">
        <v>1</v>
      </c>
      <c r="G212" t="s">
        <v>60</v>
      </c>
      <c r="H212" t="s">
        <v>61</v>
      </c>
      <c r="I212">
        <v>3.04E-2</v>
      </c>
      <c r="J212">
        <v>0.60399999999999998</v>
      </c>
      <c r="K212">
        <v>11.4</v>
      </c>
      <c r="L212" t="s">
        <v>62</v>
      </c>
      <c r="M212" t="s">
        <v>63</v>
      </c>
      <c r="N212">
        <v>2.1000000000000001E-2</v>
      </c>
      <c r="O212">
        <v>0.34100000000000003</v>
      </c>
      <c r="P212">
        <v>5.12</v>
      </c>
      <c r="Q212" t="s">
        <v>67</v>
      </c>
      <c r="R212" t="s">
        <v>61</v>
      </c>
      <c r="S212">
        <v>1.15E-2</v>
      </c>
      <c r="T212">
        <v>0.18</v>
      </c>
      <c r="U212">
        <v>4.9400000000000004</v>
      </c>
      <c r="W212" s="2">
        <v>1</v>
      </c>
      <c r="Y212" s="6">
        <f t="shared" si="37"/>
        <v>11.4</v>
      </c>
      <c r="AB212">
        <f>ABS(100*ABS(Y212-Y206)/AVERAGE(Y212,Y206))</f>
        <v>0.8810572687224637</v>
      </c>
      <c r="AC212" t="str">
        <f>IF(Y212&gt;10, (IF((AND(AB212&gt;=0,AB212&lt;=20)=TRUE),"PASS","FAIL")),(IF((AND(AB212&gt;=0,AB212&lt;=100)=TRUE),"PASS","FAIL")))</f>
        <v>PASS</v>
      </c>
      <c r="AF212">
        <v>1</v>
      </c>
      <c r="AH212" s="5">
        <f t="shared" si="38"/>
        <v>5.12</v>
      </c>
      <c r="AK212">
        <f>ABS(100*ABS(AH212-AH206)/AVERAGE(AH212,AH206))</f>
        <v>7.0778564206269072</v>
      </c>
      <c r="AL212" t="str">
        <f>IF(AH212&gt;10, (IF((AND(AK212&gt;=0,AK212&lt;=20)=TRUE),"PASS","FAIL")),(IF((AND(AK212&gt;=0,AK212&lt;=100)=TRUE),"PASS","FAIL")))</f>
        <v>PASS</v>
      </c>
      <c r="AO212">
        <v>1</v>
      </c>
      <c r="AQ212" s="5">
        <f t="shared" si="39"/>
        <v>4.9400000000000004</v>
      </c>
      <c r="AT212">
        <f>ABS(100*ABS(AQ212-AQ206)/AVERAGE(AQ212,AQ206))</f>
        <v>7.9689018464528534</v>
      </c>
      <c r="AU212" t="str">
        <f>IF(AQ212&gt;10, (IF((AND(AT212&gt;=0,AT212&lt;=20)=TRUE),"PASS","FAIL")),(IF((AND(AT212&gt;=0,AT212&lt;=100)=TRUE),"PASS","FAIL")))</f>
        <v>PASS</v>
      </c>
    </row>
    <row r="213" spans="1:49" x14ac:dyDescent="0.3">
      <c r="A213" s="1">
        <v>45317</v>
      </c>
      <c r="B213" t="s">
        <v>176</v>
      </c>
      <c r="C213" t="s">
        <v>310</v>
      </c>
      <c r="D213">
        <v>165</v>
      </c>
      <c r="E213">
        <v>1</v>
      </c>
      <c r="F213">
        <v>1</v>
      </c>
      <c r="G213" t="s">
        <v>60</v>
      </c>
      <c r="H213" t="s">
        <v>61</v>
      </c>
      <c r="I213">
        <v>7.4499999999999997E-2</v>
      </c>
      <c r="J213">
        <v>1.51</v>
      </c>
      <c r="K213">
        <v>32.1</v>
      </c>
      <c r="L213" t="s">
        <v>62</v>
      </c>
      <c r="M213" t="s">
        <v>63</v>
      </c>
      <c r="N213">
        <v>7.0699999999999999E-2</v>
      </c>
      <c r="O213">
        <v>1.1000000000000001</v>
      </c>
      <c r="P213">
        <v>23.6</v>
      </c>
      <c r="Q213" t="s">
        <v>67</v>
      </c>
      <c r="R213" t="s">
        <v>61</v>
      </c>
      <c r="S213">
        <v>4.58E-2</v>
      </c>
      <c r="T213">
        <v>0.65500000000000003</v>
      </c>
      <c r="U213">
        <v>19.100000000000001</v>
      </c>
      <c r="W213" s="2">
        <v>1</v>
      </c>
      <c r="Y213" s="6">
        <f t="shared" si="37"/>
        <v>32.1</v>
      </c>
      <c r="AD213">
        <f>100*((Y213*4080)-(Y211*4000))/(1000*80)</f>
        <v>115.76</v>
      </c>
      <c r="AE213" t="str">
        <f>IF(Y211&gt;10, (IF((AND(AD213&gt;=80,AD213&lt;=120)=TRUE),"PASS","FAIL")),(IF((AND(AD213&gt;=20,AD213&lt;=180)=TRUE),"PASS","FAIL")))</f>
        <v>PASS</v>
      </c>
      <c r="AF213">
        <v>1</v>
      </c>
      <c r="AH213" s="5">
        <f t="shared" si="38"/>
        <v>23.6</v>
      </c>
      <c r="AM213">
        <f>100*((AH213*4080)-(AH211*4000))/(1000*80)</f>
        <v>89.01</v>
      </c>
      <c r="AN213" t="str">
        <f>IF(AH211&gt;10, (IF((AND(AM213&gt;=80,AM213&lt;=120)=TRUE),"PASS","FAIL")),(IF((AND(AM213&gt;=20,AM213&lt;=180)=TRUE),"PASS","FAIL")))</f>
        <v>PASS</v>
      </c>
      <c r="AO213">
        <v>1</v>
      </c>
      <c r="AQ213" s="5">
        <f t="shared" si="39"/>
        <v>19.100000000000001</v>
      </c>
      <c r="AV213">
        <f>100*((AQ213*4080)-(AQ211*4000))/(1000*80)</f>
        <v>87.91</v>
      </c>
      <c r="AW213" t="str">
        <f>IF(AQ211&gt;10, (IF((AND(AV213&gt;=80,AV213&lt;=120)=TRUE),"PASS","FAIL")),(IF((AND(AV213&gt;=20,AV213&lt;=180)=TRUE),"PASS","FAIL")))</f>
        <v>PASS</v>
      </c>
    </row>
    <row r="214" spans="1:49" x14ac:dyDescent="0.3">
      <c r="A214" s="1">
        <v>45317</v>
      </c>
      <c r="B214" t="s">
        <v>176</v>
      </c>
      <c r="C214" t="s">
        <v>64</v>
      </c>
      <c r="D214" t="s">
        <v>11</v>
      </c>
      <c r="E214">
        <v>1</v>
      </c>
      <c r="F214">
        <v>1</v>
      </c>
      <c r="G214" t="s">
        <v>60</v>
      </c>
      <c r="H214" t="s">
        <v>61</v>
      </c>
      <c r="I214">
        <v>0.24399999999999999</v>
      </c>
      <c r="J214">
        <v>4.7</v>
      </c>
      <c r="K214">
        <v>105</v>
      </c>
      <c r="L214" t="s">
        <v>62</v>
      </c>
      <c r="M214" t="s">
        <v>63</v>
      </c>
      <c r="N214">
        <v>0.26700000000000002</v>
      </c>
      <c r="O214">
        <v>4.04</v>
      </c>
      <c r="P214">
        <v>95</v>
      </c>
      <c r="Q214" t="s">
        <v>67</v>
      </c>
      <c r="R214" t="s">
        <v>61</v>
      </c>
      <c r="S214">
        <v>0.21099999999999999</v>
      </c>
      <c r="T214">
        <v>3</v>
      </c>
      <c r="U214">
        <v>89.1</v>
      </c>
      <c r="W214" s="2">
        <v>1</v>
      </c>
      <c r="Y214" s="6">
        <f t="shared" si="37"/>
        <v>105</v>
      </c>
      <c r="Z214">
        <f>100*(Y214-100)/100</f>
        <v>5</v>
      </c>
      <c r="AA214" t="str">
        <f>IF((ABS(Z214))&lt;=20,"PASS","FAIL")</f>
        <v>PASS</v>
      </c>
      <c r="AF214">
        <v>1</v>
      </c>
      <c r="AH214" s="5">
        <f t="shared" si="38"/>
        <v>95</v>
      </c>
      <c r="AI214">
        <f>100*(AH214-100)/100</f>
        <v>-5</v>
      </c>
      <c r="AJ214" t="str">
        <f>IF((ABS(AI214))&lt;=20,"PASS","FAIL")</f>
        <v>PASS</v>
      </c>
      <c r="AO214">
        <v>1</v>
      </c>
      <c r="AQ214" s="5">
        <f t="shared" si="39"/>
        <v>89.1</v>
      </c>
      <c r="AR214">
        <f>100*(AQ214-100)/100</f>
        <v>-10.900000000000004</v>
      </c>
      <c r="AS214" t="str">
        <f>IF((ABS(AR214))&lt;=20,"PASS","FAIL")</f>
        <v>PASS</v>
      </c>
    </row>
    <row r="215" spans="1:49" x14ac:dyDescent="0.3">
      <c r="A215" s="1">
        <v>45317</v>
      </c>
      <c r="B215" t="s">
        <v>176</v>
      </c>
      <c r="C215" t="s">
        <v>171</v>
      </c>
      <c r="D215" t="s">
        <v>70</v>
      </c>
      <c r="E215">
        <v>1</v>
      </c>
      <c r="F215">
        <v>1</v>
      </c>
      <c r="G215" t="s">
        <v>60</v>
      </c>
      <c r="H215" t="s">
        <v>61</v>
      </c>
      <c r="I215">
        <v>1.4E-2</v>
      </c>
      <c r="J215">
        <v>0.28100000000000003</v>
      </c>
      <c r="K215">
        <v>3.92</v>
      </c>
      <c r="L215" t="s">
        <v>62</v>
      </c>
      <c r="M215" t="s">
        <v>63</v>
      </c>
      <c r="N215">
        <v>4.1999999999999997E-3</v>
      </c>
      <c r="O215">
        <v>7.1800000000000003E-2</v>
      </c>
      <c r="P215">
        <v>-1.4</v>
      </c>
      <c r="Q215" t="s">
        <v>67</v>
      </c>
      <c r="R215" t="s">
        <v>61</v>
      </c>
      <c r="S215">
        <v>3.7200000000000002E-3</v>
      </c>
      <c r="T215">
        <v>5.1999999999999998E-2</v>
      </c>
      <c r="U215">
        <v>1.1399999999999999</v>
      </c>
      <c r="W215" s="2">
        <v>1</v>
      </c>
      <c r="Y215" s="6">
        <f t="shared" si="37"/>
        <v>3.92</v>
      </c>
      <c r="AF215">
        <v>1</v>
      </c>
      <c r="AH215" s="5">
        <f t="shared" si="38"/>
        <v>-1.4</v>
      </c>
      <c r="AO215">
        <v>1</v>
      </c>
      <c r="AQ215" s="5">
        <f t="shared" si="39"/>
        <v>1.1399999999999999</v>
      </c>
    </row>
    <row r="216" spans="1:49" x14ac:dyDescent="0.3">
      <c r="A216" s="1">
        <v>45317</v>
      </c>
      <c r="B216" t="s">
        <v>176</v>
      </c>
      <c r="C216" t="s">
        <v>311</v>
      </c>
      <c r="D216">
        <v>166</v>
      </c>
      <c r="E216">
        <v>1</v>
      </c>
      <c r="F216">
        <v>1</v>
      </c>
      <c r="G216" t="s">
        <v>60</v>
      </c>
      <c r="H216" t="s">
        <v>61</v>
      </c>
      <c r="I216">
        <v>0.20699999999999999</v>
      </c>
      <c r="J216">
        <v>3.98</v>
      </c>
      <c r="K216">
        <v>88.9</v>
      </c>
      <c r="L216" t="s">
        <v>62</v>
      </c>
      <c r="M216" t="s">
        <v>63</v>
      </c>
      <c r="N216">
        <v>2.2700000000000001E-2</v>
      </c>
      <c r="O216">
        <v>0.38200000000000001</v>
      </c>
      <c r="P216">
        <v>6.1</v>
      </c>
      <c r="Q216" t="s">
        <v>67</v>
      </c>
      <c r="R216" t="s">
        <v>61</v>
      </c>
      <c r="S216">
        <v>7.2100000000000003E-3</v>
      </c>
      <c r="T216">
        <v>0.109</v>
      </c>
      <c r="U216">
        <v>2.84</v>
      </c>
      <c r="W216" s="2">
        <v>1</v>
      </c>
      <c r="Y216" s="6">
        <f t="shared" si="37"/>
        <v>88.9</v>
      </c>
      <c r="AF216">
        <v>1</v>
      </c>
      <c r="AH216" s="5">
        <f t="shared" si="38"/>
        <v>6.1</v>
      </c>
      <c r="AO216">
        <v>1</v>
      </c>
      <c r="AQ216" s="5">
        <f t="shared" si="39"/>
        <v>2.84</v>
      </c>
    </row>
    <row r="217" spans="1:49" x14ac:dyDescent="0.3">
      <c r="A217" s="1">
        <v>45317</v>
      </c>
      <c r="B217" t="s">
        <v>176</v>
      </c>
      <c r="C217" t="s">
        <v>312</v>
      </c>
      <c r="D217">
        <v>167</v>
      </c>
      <c r="E217">
        <v>1</v>
      </c>
      <c r="F217">
        <v>1</v>
      </c>
      <c r="G217" t="s">
        <v>60</v>
      </c>
      <c r="H217" t="s">
        <v>61</v>
      </c>
      <c r="I217">
        <v>8.3799999999999999E-2</v>
      </c>
      <c r="J217">
        <v>1.58</v>
      </c>
      <c r="K217">
        <v>33.799999999999997</v>
      </c>
      <c r="L217" t="s">
        <v>62</v>
      </c>
      <c r="M217" t="s">
        <v>63</v>
      </c>
      <c r="N217">
        <v>2.1499999999999998E-2</v>
      </c>
      <c r="O217">
        <v>0.35099999999999998</v>
      </c>
      <c r="P217">
        <v>5.35</v>
      </c>
      <c r="Q217" t="s">
        <v>67</v>
      </c>
      <c r="R217" t="s">
        <v>61</v>
      </c>
      <c r="S217">
        <v>7.8399999999999997E-3</v>
      </c>
      <c r="T217">
        <v>0.13700000000000001</v>
      </c>
      <c r="U217">
        <v>3.68</v>
      </c>
      <c r="W217" s="2">
        <v>1</v>
      </c>
      <c r="Y217" s="6">
        <f t="shared" si="37"/>
        <v>33.799999999999997</v>
      </c>
      <c r="AF217">
        <v>1</v>
      </c>
      <c r="AH217" s="5">
        <f t="shared" si="38"/>
        <v>5.35</v>
      </c>
      <c r="AO217">
        <v>1</v>
      </c>
      <c r="AQ217" s="5">
        <f t="shared" si="39"/>
        <v>3.68</v>
      </c>
    </row>
    <row r="218" spans="1:49" x14ac:dyDescent="0.3">
      <c r="A218" s="1">
        <v>45317</v>
      </c>
      <c r="B218" t="s">
        <v>176</v>
      </c>
      <c r="C218" t="s">
        <v>366</v>
      </c>
      <c r="D218">
        <v>168</v>
      </c>
      <c r="E218">
        <v>1</v>
      </c>
      <c r="F218">
        <v>1</v>
      </c>
      <c r="G218" t="s">
        <v>60</v>
      </c>
      <c r="H218" t="s">
        <v>61</v>
      </c>
      <c r="I218">
        <v>2.3199999999999998E-2</v>
      </c>
      <c r="J218">
        <v>0.48299999999999998</v>
      </c>
      <c r="K218">
        <v>8.59</v>
      </c>
      <c r="L218" t="s">
        <v>62</v>
      </c>
      <c r="M218" t="s">
        <v>63</v>
      </c>
      <c r="N218">
        <v>1.0699999999999999E-2</v>
      </c>
      <c r="O218">
        <v>0.19900000000000001</v>
      </c>
      <c r="P218">
        <v>1.69</v>
      </c>
      <c r="Q218" t="s">
        <v>67</v>
      </c>
      <c r="R218" t="s">
        <v>61</v>
      </c>
      <c r="S218">
        <v>9.1900000000000003E-3</v>
      </c>
      <c r="T218">
        <v>0.15</v>
      </c>
      <c r="U218">
        <v>4.07</v>
      </c>
      <c r="W218" s="2">
        <v>1</v>
      </c>
      <c r="Y218" s="6">
        <f t="shared" si="37"/>
        <v>8.59</v>
      </c>
      <c r="AF218">
        <v>1</v>
      </c>
      <c r="AH218" s="5">
        <f t="shared" si="38"/>
        <v>1.69</v>
      </c>
      <c r="AO218">
        <v>1</v>
      </c>
      <c r="AQ218" s="5">
        <f t="shared" si="39"/>
        <v>4.07</v>
      </c>
    </row>
    <row r="219" spans="1:49" x14ac:dyDescent="0.3">
      <c r="A219" s="1">
        <v>45317</v>
      </c>
      <c r="B219" t="s">
        <v>176</v>
      </c>
      <c r="C219" t="s">
        <v>367</v>
      </c>
      <c r="D219">
        <v>169</v>
      </c>
      <c r="E219">
        <v>1</v>
      </c>
      <c r="F219">
        <v>1</v>
      </c>
      <c r="G219" t="s">
        <v>60</v>
      </c>
      <c r="H219" t="s">
        <v>61</v>
      </c>
      <c r="I219">
        <v>8.3599999999999994E-2</v>
      </c>
      <c r="J219">
        <v>1.59</v>
      </c>
      <c r="K219">
        <v>34.1</v>
      </c>
      <c r="L219" t="s">
        <v>62</v>
      </c>
      <c r="M219" t="s">
        <v>63</v>
      </c>
      <c r="N219">
        <v>1.26E-2</v>
      </c>
      <c r="O219">
        <v>0.255</v>
      </c>
      <c r="P219">
        <v>3.04</v>
      </c>
      <c r="Q219" t="s">
        <v>67</v>
      </c>
      <c r="R219" t="s">
        <v>61</v>
      </c>
      <c r="S219">
        <v>5.7599999999999998E-2</v>
      </c>
      <c r="T219">
        <v>0.88900000000000001</v>
      </c>
      <c r="U219">
        <v>26.1</v>
      </c>
      <c r="W219" s="2">
        <v>1</v>
      </c>
      <c r="Y219" s="6">
        <f t="shared" si="37"/>
        <v>34.1</v>
      </c>
      <c r="AF219">
        <v>1</v>
      </c>
      <c r="AH219" s="5">
        <f t="shared" si="38"/>
        <v>3.04</v>
      </c>
      <c r="AO219">
        <v>1</v>
      </c>
      <c r="AQ219" s="5">
        <f t="shared" si="39"/>
        <v>26.1</v>
      </c>
    </row>
    <row r="220" spans="1:49" x14ac:dyDescent="0.3">
      <c r="A220" s="1">
        <v>45317</v>
      </c>
      <c r="B220" t="s">
        <v>176</v>
      </c>
      <c r="C220" t="s">
        <v>368</v>
      </c>
      <c r="D220">
        <v>170</v>
      </c>
      <c r="E220">
        <v>1</v>
      </c>
      <c r="F220">
        <v>1</v>
      </c>
      <c r="G220" t="s">
        <v>60</v>
      </c>
      <c r="H220" t="s">
        <v>61</v>
      </c>
      <c r="I220">
        <v>1.46E-2</v>
      </c>
      <c r="J220">
        <v>0.29599999999999999</v>
      </c>
      <c r="K220">
        <v>4.28</v>
      </c>
      <c r="L220" t="s">
        <v>62</v>
      </c>
      <c r="M220" t="s">
        <v>63</v>
      </c>
      <c r="N220">
        <v>9.9900000000000006E-3</v>
      </c>
      <c r="O220">
        <v>0.14199999999999999</v>
      </c>
      <c r="P220">
        <v>0.29599999999999999</v>
      </c>
      <c r="Q220" t="s">
        <v>67</v>
      </c>
      <c r="R220" t="s">
        <v>61</v>
      </c>
      <c r="S220">
        <v>3.56E-2</v>
      </c>
      <c r="T220">
        <v>0.52100000000000002</v>
      </c>
      <c r="U220">
        <v>15.1</v>
      </c>
      <c r="W220" s="2">
        <v>1</v>
      </c>
      <c r="Y220" s="6">
        <f t="shared" si="37"/>
        <v>4.28</v>
      </c>
      <c r="AF220">
        <v>1</v>
      </c>
      <c r="AH220" s="5">
        <f t="shared" si="38"/>
        <v>0.29599999999999999</v>
      </c>
      <c r="AO220">
        <v>1</v>
      </c>
      <c r="AQ220" s="5">
        <f t="shared" si="39"/>
        <v>15.1</v>
      </c>
    </row>
    <row r="221" spans="1:49" x14ac:dyDescent="0.3">
      <c r="A221" s="1">
        <v>45317</v>
      </c>
      <c r="B221" t="s">
        <v>176</v>
      </c>
      <c r="C221" t="s">
        <v>369</v>
      </c>
      <c r="D221">
        <v>171</v>
      </c>
      <c r="E221">
        <v>1</v>
      </c>
      <c r="F221">
        <v>1</v>
      </c>
      <c r="G221" t="s">
        <v>60</v>
      </c>
      <c r="H221" t="s">
        <v>61</v>
      </c>
      <c r="I221">
        <v>6.8199999999999997E-2</v>
      </c>
      <c r="J221">
        <v>1.32</v>
      </c>
      <c r="K221">
        <v>27.7</v>
      </c>
      <c r="L221" t="s">
        <v>62</v>
      </c>
      <c r="M221" t="s">
        <v>63</v>
      </c>
      <c r="N221">
        <v>1.34E-2</v>
      </c>
      <c r="O221">
        <v>0.22800000000000001</v>
      </c>
      <c r="P221">
        <v>2.39</v>
      </c>
      <c r="Q221" t="s">
        <v>67</v>
      </c>
      <c r="R221" t="s">
        <v>61</v>
      </c>
      <c r="S221">
        <v>2.6800000000000001E-2</v>
      </c>
      <c r="T221">
        <v>0.41799999999999998</v>
      </c>
      <c r="U221">
        <v>12</v>
      </c>
      <c r="W221" s="2">
        <v>1</v>
      </c>
      <c r="Y221" s="6">
        <f t="shared" si="37"/>
        <v>27.7</v>
      </c>
      <c r="AF221">
        <v>1</v>
      </c>
      <c r="AH221" s="5">
        <f t="shared" si="38"/>
        <v>2.39</v>
      </c>
      <c r="AO221">
        <v>1</v>
      </c>
      <c r="AQ221" s="5">
        <f t="shared" si="39"/>
        <v>12</v>
      </c>
    </row>
    <row r="222" spans="1:49" x14ac:dyDescent="0.3">
      <c r="A222" s="1">
        <v>45317</v>
      </c>
      <c r="B222" t="s">
        <v>176</v>
      </c>
      <c r="C222" t="s">
        <v>313</v>
      </c>
      <c r="D222">
        <v>172</v>
      </c>
      <c r="E222">
        <v>1</v>
      </c>
      <c r="F222">
        <v>1</v>
      </c>
      <c r="G222" t="s">
        <v>60</v>
      </c>
      <c r="H222" t="s">
        <v>61</v>
      </c>
      <c r="I222">
        <v>0.14099999999999999</v>
      </c>
      <c r="J222">
        <v>2.71</v>
      </c>
      <c r="K222">
        <v>59.7</v>
      </c>
      <c r="L222" t="s">
        <v>62</v>
      </c>
      <c r="M222" t="s">
        <v>63</v>
      </c>
      <c r="N222">
        <v>3.0300000000000001E-2</v>
      </c>
      <c r="O222">
        <v>0.47699999999999998</v>
      </c>
      <c r="P222">
        <v>8.41</v>
      </c>
      <c r="Q222" t="s">
        <v>67</v>
      </c>
      <c r="R222" t="s">
        <v>61</v>
      </c>
      <c r="S222">
        <v>3.5000000000000003E-2</v>
      </c>
      <c r="T222">
        <v>0.53100000000000003</v>
      </c>
      <c r="U222">
        <v>15.4</v>
      </c>
      <c r="W222" s="2">
        <v>1</v>
      </c>
      <c r="Y222" s="6">
        <f t="shared" si="37"/>
        <v>59.7</v>
      </c>
      <c r="AF222">
        <v>1</v>
      </c>
      <c r="AH222" s="5">
        <f t="shared" si="38"/>
        <v>8.41</v>
      </c>
      <c r="AO222">
        <v>1</v>
      </c>
      <c r="AQ222" s="5">
        <f t="shared" si="39"/>
        <v>15.4</v>
      </c>
    </row>
    <row r="223" spans="1:49" x14ac:dyDescent="0.3">
      <c r="A223" s="1">
        <v>45317</v>
      </c>
      <c r="B223" t="s">
        <v>176</v>
      </c>
      <c r="C223" t="s">
        <v>314</v>
      </c>
      <c r="D223">
        <v>173</v>
      </c>
      <c r="E223">
        <v>1</v>
      </c>
      <c r="F223">
        <v>1</v>
      </c>
      <c r="G223" t="s">
        <v>60</v>
      </c>
      <c r="H223" t="s">
        <v>61</v>
      </c>
      <c r="I223">
        <v>1.35</v>
      </c>
      <c r="J223">
        <v>25.8</v>
      </c>
      <c r="K223">
        <v>579</v>
      </c>
      <c r="L223" t="s">
        <v>62</v>
      </c>
      <c r="M223" t="s">
        <v>63</v>
      </c>
      <c r="N223">
        <v>1.8200000000000001E-2</v>
      </c>
      <c r="O223">
        <v>0.26100000000000001</v>
      </c>
      <c r="P223">
        <v>3.18</v>
      </c>
      <c r="Q223" t="s">
        <v>67</v>
      </c>
      <c r="R223" t="s">
        <v>61</v>
      </c>
      <c r="S223">
        <v>5.6099999999999997E-2</v>
      </c>
      <c r="T223">
        <v>0.81200000000000006</v>
      </c>
      <c r="U223">
        <v>23.8</v>
      </c>
      <c r="W223" s="2">
        <v>1</v>
      </c>
      <c r="Y223" s="6">
        <f t="shared" si="37"/>
        <v>579</v>
      </c>
      <c r="AF223">
        <v>1</v>
      </c>
      <c r="AH223" s="5">
        <f t="shared" si="38"/>
        <v>3.18</v>
      </c>
      <c r="AO223">
        <v>1</v>
      </c>
      <c r="AQ223" s="5">
        <f t="shared" si="39"/>
        <v>23.8</v>
      </c>
    </row>
    <row r="224" spans="1:49" x14ac:dyDescent="0.3">
      <c r="A224" s="1">
        <v>45317</v>
      </c>
      <c r="B224" t="s">
        <v>176</v>
      </c>
      <c r="C224" t="s">
        <v>370</v>
      </c>
      <c r="D224">
        <v>174</v>
      </c>
      <c r="E224">
        <v>1</v>
      </c>
      <c r="F224">
        <v>1</v>
      </c>
      <c r="G224" t="s">
        <v>60</v>
      </c>
      <c r="H224" t="s">
        <v>61</v>
      </c>
      <c r="I224">
        <v>4.0899999999999999E-2</v>
      </c>
      <c r="J224">
        <v>0.8</v>
      </c>
      <c r="K224">
        <v>15.9</v>
      </c>
      <c r="L224" t="s">
        <v>62</v>
      </c>
      <c r="M224" t="s">
        <v>63</v>
      </c>
      <c r="N224">
        <v>8.8599999999999998E-3</v>
      </c>
      <c r="O224">
        <v>0.151</v>
      </c>
      <c r="P224">
        <v>0.52100000000000002</v>
      </c>
      <c r="Q224" t="s">
        <v>67</v>
      </c>
      <c r="R224" t="s">
        <v>61</v>
      </c>
      <c r="S224">
        <v>1.12E-2</v>
      </c>
      <c r="T224">
        <v>0.17399999999999999</v>
      </c>
      <c r="U224">
        <v>4.7699999999999996</v>
      </c>
      <c r="W224" s="2">
        <v>1</v>
      </c>
      <c r="Y224" s="6">
        <f t="shared" si="37"/>
        <v>15.9</v>
      </c>
      <c r="AF224">
        <v>1</v>
      </c>
      <c r="AH224" s="5">
        <f t="shared" si="38"/>
        <v>0.52100000000000002</v>
      </c>
      <c r="AO224">
        <v>1</v>
      </c>
      <c r="AQ224" s="5">
        <f t="shared" si="39"/>
        <v>4.7699999999999996</v>
      </c>
    </row>
    <row r="225" spans="1:49" x14ac:dyDescent="0.3">
      <c r="A225" s="1">
        <v>45317</v>
      </c>
      <c r="B225" t="s">
        <v>176</v>
      </c>
      <c r="C225" t="s">
        <v>315</v>
      </c>
      <c r="D225">
        <v>175</v>
      </c>
      <c r="E225">
        <v>1</v>
      </c>
      <c r="F225">
        <v>1</v>
      </c>
      <c r="G225" t="s">
        <v>60</v>
      </c>
      <c r="H225" t="s">
        <v>61</v>
      </c>
      <c r="I225">
        <v>0.38100000000000001</v>
      </c>
      <c r="J225">
        <v>7.29</v>
      </c>
      <c r="K225">
        <v>164</v>
      </c>
      <c r="L225" t="s">
        <v>62</v>
      </c>
      <c r="M225" t="s">
        <v>63</v>
      </c>
      <c r="N225">
        <v>2.0400000000000001E-2</v>
      </c>
      <c r="O225">
        <v>0.32100000000000001</v>
      </c>
      <c r="P225">
        <v>4.63</v>
      </c>
      <c r="Q225" t="s">
        <v>67</v>
      </c>
      <c r="R225" t="s">
        <v>61</v>
      </c>
      <c r="S225">
        <v>5.4699999999999999E-2</v>
      </c>
      <c r="T225">
        <v>0.80400000000000005</v>
      </c>
      <c r="U225">
        <v>23.5</v>
      </c>
      <c r="W225" s="2">
        <v>1</v>
      </c>
      <c r="Y225" s="6">
        <f t="shared" si="37"/>
        <v>164</v>
      </c>
      <c r="AF225">
        <v>1</v>
      </c>
      <c r="AH225" s="5">
        <f t="shared" si="38"/>
        <v>4.63</v>
      </c>
      <c r="AO225">
        <v>1</v>
      </c>
      <c r="AQ225" s="5">
        <f t="shared" si="39"/>
        <v>23.5</v>
      </c>
    </row>
    <row r="226" spans="1:49" x14ac:dyDescent="0.3">
      <c r="A226" s="1">
        <v>45317</v>
      </c>
      <c r="B226" t="s">
        <v>176</v>
      </c>
      <c r="C226" t="s">
        <v>316</v>
      </c>
      <c r="D226">
        <v>179</v>
      </c>
      <c r="E226">
        <v>1</v>
      </c>
      <c r="F226">
        <v>1</v>
      </c>
      <c r="G226" t="s">
        <v>60</v>
      </c>
      <c r="H226" t="s">
        <v>61</v>
      </c>
      <c r="I226">
        <v>2.8899999999999999E-2</v>
      </c>
      <c r="J226">
        <v>0.442</v>
      </c>
      <c r="K226">
        <v>7.64</v>
      </c>
      <c r="L226" t="s">
        <v>62</v>
      </c>
      <c r="M226" t="s">
        <v>63</v>
      </c>
      <c r="N226">
        <v>8.3599999999999994E-3</v>
      </c>
      <c r="O226">
        <v>0.156</v>
      </c>
      <c r="P226">
        <v>0.63500000000000001</v>
      </c>
      <c r="Q226" t="s">
        <v>67</v>
      </c>
      <c r="R226" t="s">
        <v>61</v>
      </c>
      <c r="S226">
        <v>3.5900000000000001E-2</v>
      </c>
      <c r="T226">
        <v>0.53500000000000003</v>
      </c>
      <c r="U226">
        <v>15.5</v>
      </c>
      <c r="W226" s="2">
        <v>1</v>
      </c>
      <c r="Y226" s="6">
        <f t="shared" si="37"/>
        <v>7.64</v>
      </c>
      <c r="AB226">
        <f>ABS(100*ABS(Y226-Y220)/AVERAGE(Y226,Y220))</f>
        <v>56.375838926174488</v>
      </c>
      <c r="AC226" t="str">
        <f>IF(Y226&gt;10, (IF((AND(AB226&gt;=0,AB226&lt;=20)=TRUE),"PASS","FAIL")),(IF((AND(AB226&gt;=0,AB226&lt;=100)=TRUE),"PASS","FAIL")))</f>
        <v>PASS</v>
      </c>
      <c r="AF226">
        <v>1</v>
      </c>
      <c r="AH226" s="5">
        <f t="shared" si="38"/>
        <v>0.63500000000000001</v>
      </c>
      <c r="AK226">
        <f>ABS(100*ABS(AH226-AH220)/AVERAGE(AH226,AH220))</f>
        <v>72.824919441460807</v>
      </c>
      <c r="AL226" t="str">
        <f>IF(AH226&gt;10, (IF((AND(AK226&gt;=0,AK226&lt;=20)=TRUE),"PASS","FAIL")),(IF((AND(AK226&gt;=0,AK226&lt;=100)=TRUE),"PASS","FAIL")))</f>
        <v>PASS</v>
      </c>
      <c r="AO226">
        <v>1</v>
      </c>
      <c r="AQ226" s="5">
        <f t="shared" si="39"/>
        <v>15.5</v>
      </c>
      <c r="AT226">
        <f>ABS(100*ABS(AQ226-AQ220)/AVERAGE(AQ226,AQ220))</f>
        <v>2.6143790849673225</v>
      </c>
      <c r="AU226" t="str">
        <f>IF(AQ226&gt;10, (IF((AND(AT226&gt;=0,AT226&lt;=20)=TRUE),"PASS","FAIL")),(IF((AND(AT226&gt;=0,AT226&lt;=100)=TRUE),"PASS","FAIL")))</f>
        <v>PASS</v>
      </c>
    </row>
    <row r="227" spans="1:49" x14ac:dyDescent="0.3">
      <c r="A227" s="1">
        <v>45317</v>
      </c>
      <c r="B227" t="s">
        <v>176</v>
      </c>
      <c r="C227" t="s">
        <v>317</v>
      </c>
      <c r="D227">
        <v>180</v>
      </c>
      <c r="E227">
        <v>1</v>
      </c>
      <c r="F227">
        <v>1</v>
      </c>
      <c r="G227" t="s">
        <v>60</v>
      </c>
      <c r="H227" t="s">
        <v>61</v>
      </c>
      <c r="I227">
        <v>0.42599999999999999</v>
      </c>
      <c r="J227">
        <v>8.01</v>
      </c>
      <c r="K227">
        <v>181</v>
      </c>
      <c r="L227" t="s">
        <v>62</v>
      </c>
      <c r="M227" t="s">
        <v>63</v>
      </c>
      <c r="N227">
        <v>6.7599999999999993E-2</v>
      </c>
      <c r="O227">
        <v>1.06</v>
      </c>
      <c r="P227">
        <v>22.5</v>
      </c>
      <c r="Q227" t="s">
        <v>67</v>
      </c>
      <c r="R227" t="s">
        <v>61</v>
      </c>
      <c r="S227">
        <v>9.1800000000000007E-2</v>
      </c>
      <c r="T227">
        <v>1.31</v>
      </c>
      <c r="U227">
        <v>38.700000000000003</v>
      </c>
      <c r="W227" s="2">
        <v>1</v>
      </c>
      <c r="Y227" s="6">
        <f t="shared" si="37"/>
        <v>181</v>
      </c>
      <c r="AD227">
        <f>100*((Y227*4080)-(Y225*4000))/(1000*80)</f>
        <v>103.1</v>
      </c>
      <c r="AE227" t="str">
        <f>IF(Y225&gt;10, (IF((AND(AD227&gt;=80,AD227&lt;=120)=TRUE),"PASS","FAIL")),(IF((AND(AD227&gt;=20,AD227&lt;=180)=TRUE),"PASS","FAIL")))</f>
        <v>PASS</v>
      </c>
      <c r="AF227">
        <v>1</v>
      </c>
      <c r="AH227" s="5">
        <f t="shared" si="38"/>
        <v>22.5</v>
      </c>
      <c r="AM227">
        <f>100*((AH227*4080)-(AH225*4000))/(1000*80)</f>
        <v>91.6</v>
      </c>
      <c r="AN227" t="str">
        <f>IF(AH225&gt;10, (IF((AND(AM227&gt;=80,AM227&lt;=120)=TRUE),"PASS","FAIL")),(IF((AND(AM227&gt;=20,AM227&lt;=180)=TRUE),"PASS","FAIL")))</f>
        <v>PASS</v>
      </c>
      <c r="AO227">
        <v>1</v>
      </c>
      <c r="AQ227" s="5">
        <f t="shared" si="39"/>
        <v>38.700000000000003</v>
      </c>
      <c r="AV227">
        <f>100*((AQ227*4080)-(AQ225*4000))/(1000*80)</f>
        <v>79.87</v>
      </c>
      <c r="AW227" t="str">
        <f>IF(AQ225&gt;10, (IF((AND(AV227&gt;=80,AV227&lt;=120)=TRUE),"PASS","FAIL")),(IF((AND(AV227&gt;=20,AV227&lt;=180)=TRUE),"PASS","FAIL")))</f>
        <v>FAIL</v>
      </c>
    </row>
    <row r="228" spans="1:49" x14ac:dyDescent="0.3">
      <c r="A228" s="1">
        <v>45317</v>
      </c>
      <c r="B228" t="s">
        <v>176</v>
      </c>
      <c r="C228" t="s">
        <v>64</v>
      </c>
      <c r="D228" t="s">
        <v>11</v>
      </c>
      <c r="E228">
        <v>1</v>
      </c>
      <c r="F228">
        <v>1</v>
      </c>
      <c r="G228" t="s">
        <v>60</v>
      </c>
      <c r="H228" t="s">
        <v>61</v>
      </c>
      <c r="I228">
        <v>0.248</v>
      </c>
      <c r="J228">
        <v>4.71</v>
      </c>
      <c r="K228">
        <v>106</v>
      </c>
      <c r="L228" t="s">
        <v>62</v>
      </c>
      <c r="M228" t="s">
        <v>63</v>
      </c>
      <c r="N228">
        <v>0.26600000000000001</v>
      </c>
      <c r="O228">
        <v>4.0199999999999996</v>
      </c>
      <c r="P228">
        <v>94.5</v>
      </c>
      <c r="Q228" t="s">
        <v>67</v>
      </c>
      <c r="R228" t="s">
        <v>61</v>
      </c>
      <c r="S228">
        <v>0.224</v>
      </c>
      <c r="T228">
        <v>3.21</v>
      </c>
      <c r="U228">
        <v>95.5</v>
      </c>
      <c r="W228" s="2">
        <v>1</v>
      </c>
      <c r="Y228" s="6">
        <f t="shared" si="37"/>
        <v>106</v>
      </c>
      <c r="Z228">
        <f>100*(Y228-100)/100</f>
        <v>6</v>
      </c>
      <c r="AA228" t="str">
        <f>IF((ABS(Z228))&lt;=20,"PASS","FAIL")</f>
        <v>PASS</v>
      </c>
      <c r="AF228">
        <v>1</v>
      </c>
      <c r="AH228" s="5">
        <f t="shared" si="38"/>
        <v>94.5</v>
      </c>
      <c r="AI228">
        <f>100*(AH228-100)/100</f>
        <v>-5.5</v>
      </c>
      <c r="AJ228" t="str">
        <f>IF((ABS(AI228))&lt;=20,"PASS","FAIL")</f>
        <v>PASS</v>
      </c>
      <c r="AO228">
        <v>1</v>
      </c>
      <c r="AQ228" s="5">
        <f t="shared" si="39"/>
        <v>95.5</v>
      </c>
      <c r="AR228">
        <f>100*(AQ228-100)/100</f>
        <v>-4.5</v>
      </c>
      <c r="AS228" t="str">
        <f>IF((ABS(AR228))&lt;=20,"PASS","FAIL")</f>
        <v>PASS</v>
      </c>
    </row>
    <row r="229" spans="1:49" x14ac:dyDescent="0.3">
      <c r="A229" s="1">
        <v>45317</v>
      </c>
      <c r="B229" t="s">
        <v>176</v>
      </c>
      <c r="C229" t="s">
        <v>171</v>
      </c>
      <c r="D229" t="s">
        <v>70</v>
      </c>
      <c r="E229">
        <v>1</v>
      </c>
      <c r="F229">
        <v>1</v>
      </c>
      <c r="G229" t="s">
        <v>60</v>
      </c>
      <c r="H229" t="s">
        <v>61</v>
      </c>
      <c r="I229">
        <v>2.35E-2</v>
      </c>
      <c r="J229">
        <v>0.47499999999999998</v>
      </c>
      <c r="K229">
        <v>8.4</v>
      </c>
      <c r="L229" t="s">
        <v>62</v>
      </c>
      <c r="M229" t="s">
        <v>63</v>
      </c>
      <c r="N229">
        <v>1.7000000000000001E-2</v>
      </c>
      <c r="O229">
        <v>0.249</v>
      </c>
      <c r="P229">
        <v>2.89</v>
      </c>
      <c r="Q229" t="s">
        <v>67</v>
      </c>
      <c r="R229" t="s">
        <v>61</v>
      </c>
      <c r="S229">
        <v>3.2399999999999998E-2</v>
      </c>
      <c r="T229">
        <v>0.48</v>
      </c>
      <c r="U229">
        <v>13.9</v>
      </c>
      <c r="W229" s="2">
        <v>1</v>
      </c>
      <c r="Y229" s="6">
        <f t="shared" si="37"/>
        <v>8.4</v>
      </c>
      <c r="AF229">
        <v>1</v>
      </c>
      <c r="AH229" s="5">
        <f t="shared" si="38"/>
        <v>2.89</v>
      </c>
      <c r="AO229">
        <v>1</v>
      </c>
      <c r="AQ229" s="5">
        <f t="shared" si="39"/>
        <v>13.9</v>
      </c>
    </row>
    <row r="230" spans="1:49" x14ac:dyDescent="0.3">
      <c r="A230" s="1">
        <v>45317</v>
      </c>
      <c r="B230" t="s">
        <v>176</v>
      </c>
      <c r="C230" t="s">
        <v>318</v>
      </c>
      <c r="D230">
        <v>181</v>
      </c>
      <c r="E230">
        <v>1</v>
      </c>
      <c r="F230">
        <v>1</v>
      </c>
      <c r="G230" t="s">
        <v>60</v>
      </c>
      <c r="H230" t="s">
        <v>61</v>
      </c>
      <c r="I230">
        <v>1.68</v>
      </c>
      <c r="J230">
        <v>31.9</v>
      </c>
      <c r="K230">
        <v>713</v>
      </c>
      <c r="L230" t="s">
        <v>62</v>
      </c>
      <c r="M230" t="s">
        <v>63</v>
      </c>
      <c r="N230">
        <v>3.8600000000000002E-2</v>
      </c>
      <c r="O230">
        <v>0.58499999999999996</v>
      </c>
      <c r="P230">
        <v>11</v>
      </c>
      <c r="Q230" t="s">
        <v>67</v>
      </c>
      <c r="R230" t="s">
        <v>61</v>
      </c>
      <c r="S230">
        <v>8.7299999999999999E-3</v>
      </c>
      <c r="T230">
        <v>0.14599999999999999</v>
      </c>
      <c r="U230">
        <v>3.93</v>
      </c>
      <c r="W230" s="2">
        <v>1</v>
      </c>
      <c r="Y230" s="6">
        <f t="shared" si="37"/>
        <v>713</v>
      </c>
      <c r="AF230">
        <v>1</v>
      </c>
      <c r="AH230" s="5">
        <f t="shared" si="38"/>
        <v>11</v>
      </c>
      <c r="AO230">
        <v>1</v>
      </c>
      <c r="AQ230" s="5">
        <f t="shared" si="39"/>
        <v>3.93</v>
      </c>
    </row>
    <row r="231" spans="1:49" x14ac:dyDescent="0.3">
      <c r="A231" s="1">
        <v>45317</v>
      </c>
      <c r="B231" t="s">
        <v>176</v>
      </c>
      <c r="C231" t="s">
        <v>319</v>
      </c>
      <c r="D231">
        <v>182</v>
      </c>
      <c r="E231">
        <v>1</v>
      </c>
      <c r="F231">
        <v>1</v>
      </c>
      <c r="G231" t="s">
        <v>60</v>
      </c>
      <c r="H231" t="s">
        <v>61</v>
      </c>
      <c r="I231">
        <v>7.6799999999999993E-2</v>
      </c>
      <c r="J231">
        <v>1.47</v>
      </c>
      <c r="K231">
        <v>31.3</v>
      </c>
      <c r="L231" t="s">
        <v>62</v>
      </c>
      <c r="M231" t="s">
        <v>63</v>
      </c>
      <c r="N231">
        <v>3.09E-2</v>
      </c>
      <c r="O231">
        <v>0.503</v>
      </c>
      <c r="P231">
        <v>9.0500000000000007</v>
      </c>
      <c r="Q231" t="s">
        <v>67</v>
      </c>
      <c r="R231" t="s">
        <v>61</v>
      </c>
      <c r="S231">
        <v>1.5599999999999999E-2</v>
      </c>
      <c r="T231">
        <v>0.25600000000000001</v>
      </c>
      <c r="U231">
        <v>7.21</v>
      </c>
      <c r="W231" s="2">
        <v>1</v>
      </c>
      <c r="Y231" s="6">
        <f t="shared" si="37"/>
        <v>31.3</v>
      </c>
      <c r="AF231">
        <v>1</v>
      </c>
      <c r="AH231" s="5">
        <f t="shared" si="38"/>
        <v>9.0500000000000007</v>
      </c>
      <c r="AO231">
        <v>1</v>
      </c>
      <c r="AQ231" s="5">
        <f t="shared" si="39"/>
        <v>7.21</v>
      </c>
    </row>
    <row r="232" spans="1:49" x14ac:dyDescent="0.3">
      <c r="A232" s="1">
        <v>45317</v>
      </c>
      <c r="B232" t="s">
        <v>176</v>
      </c>
      <c r="C232" t="s">
        <v>320</v>
      </c>
      <c r="D232">
        <v>183</v>
      </c>
      <c r="E232">
        <v>1</v>
      </c>
      <c r="F232">
        <v>1</v>
      </c>
      <c r="G232" t="s">
        <v>60</v>
      </c>
      <c r="H232" t="s">
        <v>61</v>
      </c>
      <c r="I232">
        <v>3.1199999999999999E-2</v>
      </c>
      <c r="J232">
        <v>0.59099999999999997</v>
      </c>
      <c r="K232">
        <v>11.1</v>
      </c>
      <c r="L232" t="s">
        <v>62</v>
      </c>
      <c r="M232" t="s">
        <v>63</v>
      </c>
      <c r="N232">
        <v>2.06E-2</v>
      </c>
      <c r="O232">
        <v>0.33500000000000002</v>
      </c>
      <c r="P232">
        <v>4.96</v>
      </c>
      <c r="Q232" t="s">
        <v>67</v>
      </c>
      <c r="R232" t="s">
        <v>61</v>
      </c>
      <c r="S232">
        <v>8.9599999999999992E-3</v>
      </c>
      <c r="T232">
        <v>0.13600000000000001</v>
      </c>
      <c r="U232">
        <v>3.63</v>
      </c>
      <c r="W232" s="2">
        <v>1</v>
      </c>
      <c r="Y232" s="6">
        <f t="shared" si="37"/>
        <v>11.1</v>
      </c>
      <c r="AF232">
        <v>1</v>
      </c>
      <c r="AH232" s="5">
        <f t="shared" si="38"/>
        <v>4.96</v>
      </c>
      <c r="AO232">
        <v>1</v>
      </c>
      <c r="AQ232" s="5">
        <f t="shared" si="39"/>
        <v>3.63</v>
      </c>
    </row>
    <row r="233" spans="1:49" x14ac:dyDescent="0.3">
      <c r="A233" s="1">
        <v>45317</v>
      </c>
      <c r="B233" t="s">
        <v>176</v>
      </c>
      <c r="C233" t="s">
        <v>321</v>
      </c>
      <c r="D233">
        <v>184</v>
      </c>
      <c r="E233">
        <v>1</v>
      </c>
      <c r="F233">
        <v>1</v>
      </c>
      <c r="G233" t="s">
        <v>60</v>
      </c>
      <c r="H233" t="s">
        <v>61</v>
      </c>
      <c r="I233">
        <v>1.84E-2</v>
      </c>
      <c r="J233">
        <v>0.35399999999999998</v>
      </c>
      <c r="K233">
        <v>5.62</v>
      </c>
      <c r="L233" t="s">
        <v>62</v>
      </c>
      <c r="M233" t="s">
        <v>63</v>
      </c>
      <c r="N233">
        <v>1.34E-2</v>
      </c>
      <c r="O233">
        <v>0.224</v>
      </c>
      <c r="P233">
        <v>2.29</v>
      </c>
      <c r="Q233" t="s">
        <v>67</v>
      </c>
      <c r="R233" t="s">
        <v>61</v>
      </c>
      <c r="S233">
        <v>1.01E-2</v>
      </c>
      <c r="T233">
        <v>0.189</v>
      </c>
      <c r="U233">
        <v>5.23</v>
      </c>
      <c r="W233" s="2">
        <v>1</v>
      </c>
      <c r="Y233" s="6">
        <f t="shared" si="37"/>
        <v>5.62</v>
      </c>
      <c r="AF233">
        <v>1</v>
      </c>
      <c r="AH233" s="5">
        <f t="shared" si="38"/>
        <v>2.29</v>
      </c>
      <c r="AO233">
        <v>1</v>
      </c>
      <c r="AQ233" s="5">
        <f t="shared" si="39"/>
        <v>5.23</v>
      </c>
    </row>
    <row r="234" spans="1:49" x14ac:dyDescent="0.3">
      <c r="A234" s="1">
        <v>45317</v>
      </c>
      <c r="B234" t="s">
        <v>176</v>
      </c>
      <c r="C234" t="s">
        <v>322</v>
      </c>
      <c r="D234">
        <v>185</v>
      </c>
      <c r="E234">
        <v>1</v>
      </c>
      <c r="F234">
        <v>1</v>
      </c>
      <c r="G234" t="s">
        <v>60</v>
      </c>
      <c r="H234" t="s">
        <v>61</v>
      </c>
      <c r="I234">
        <v>1.9E-2</v>
      </c>
      <c r="J234">
        <v>0.35899999999999999</v>
      </c>
      <c r="K234">
        <v>5.73</v>
      </c>
      <c r="L234" t="s">
        <v>62</v>
      </c>
      <c r="M234" t="s">
        <v>63</v>
      </c>
      <c r="N234">
        <v>1.2500000000000001E-2</v>
      </c>
      <c r="O234">
        <v>0.223</v>
      </c>
      <c r="P234">
        <v>2.25</v>
      </c>
      <c r="Q234" t="s">
        <v>67</v>
      </c>
      <c r="R234" t="s">
        <v>61</v>
      </c>
      <c r="S234">
        <v>9.5700000000000004E-3</v>
      </c>
      <c r="T234">
        <v>0.17299999999999999</v>
      </c>
      <c r="U234">
        <v>4.7300000000000004</v>
      </c>
      <c r="W234" s="2">
        <v>1</v>
      </c>
      <c r="Y234" s="6">
        <f t="shared" si="37"/>
        <v>5.73</v>
      </c>
      <c r="AF234">
        <v>1</v>
      </c>
      <c r="AH234" s="5">
        <f t="shared" si="38"/>
        <v>2.25</v>
      </c>
      <c r="AO234">
        <v>1</v>
      </c>
      <c r="AQ234" s="5">
        <f t="shared" si="39"/>
        <v>4.7300000000000004</v>
      </c>
    </row>
    <row r="235" spans="1:49" x14ac:dyDescent="0.3">
      <c r="A235" s="1">
        <v>45317</v>
      </c>
      <c r="B235" t="s">
        <v>176</v>
      </c>
      <c r="C235" t="s">
        <v>323</v>
      </c>
      <c r="D235">
        <v>186</v>
      </c>
      <c r="E235">
        <v>1</v>
      </c>
      <c r="F235">
        <v>1</v>
      </c>
      <c r="G235" t="s">
        <v>60</v>
      </c>
      <c r="H235" t="s">
        <v>61</v>
      </c>
      <c r="I235">
        <v>0.40200000000000002</v>
      </c>
      <c r="J235">
        <v>7.64</v>
      </c>
      <c r="K235">
        <v>172</v>
      </c>
      <c r="L235" t="s">
        <v>62</v>
      </c>
      <c r="M235" t="s">
        <v>63</v>
      </c>
      <c r="N235">
        <v>2.1700000000000001E-2</v>
      </c>
      <c r="O235">
        <v>0.36299999999999999</v>
      </c>
      <c r="P235">
        <v>5.64</v>
      </c>
      <c r="Q235" t="s">
        <v>67</v>
      </c>
      <c r="R235" t="s">
        <v>61</v>
      </c>
      <c r="S235">
        <v>6.2899999999999998E-2</v>
      </c>
      <c r="T235">
        <v>0.84899999999999998</v>
      </c>
      <c r="U235">
        <v>24.9</v>
      </c>
      <c r="W235" s="2">
        <v>1</v>
      </c>
      <c r="Y235" s="6">
        <f t="shared" si="37"/>
        <v>172</v>
      </c>
      <c r="AF235">
        <v>1</v>
      </c>
      <c r="AH235" s="5">
        <f t="shared" si="38"/>
        <v>5.64</v>
      </c>
      <c r="AO235">
        <v>1</v>
      </c>
      <c r="AQ235" s="5">
        <f t="shared" si="39"/>
        <v>24.9</v>
      </c>
    </row>
    <row r="236" spans="1:49" x14ac:dyDescent="0.3">
      <c r="A236" s="1">
        <v>45317</v>
      </c>
      <c r="B236" t="s">
        <v>176</v>
      </c>
      <c r="C236" t="s">
        <v>324</v>
      </c>
      <c r="D236">
        <v>187</v>
      </c>
      <c r="E236">
        <v>1</v>
      </c>
      <c r="F236">
        <v>1</v>
      </c>
      <c r="G236" t="s">
        <v>60</v>
      </c>
      <c r="H236" t="s">
        <v>61</v>
      </c>
      <c r="I236">
        <v>2.9100000000000001E-2</v>
      </c>
      <c r="J236">
        <v>0.57799999999999996</v>
      </c>
      <c r="K236">
        <v>10.8</v>
      </c>
      <c r="L236" t="s">
        <v>62</v>
      </c>
      <c r="M236" t="s">
        <v>63</v>
      </c>
      <c r="N236">
        <v>1.01E-2</v>
      </c>
      <c r="O236">
        <v>0.17599999999999999</v>
      </c>
      <c r="P236">
        <v>1.1299999999999999</v>
      </c>
      <c r="Q236" t="s">
        <v>67</v>
      </c>
      <c r="R236" t="s">
        <v>61</v>
      </c>
      <c r="S236">
        <v>1.1299999999999999E-2</v>
      </c>
      <c r="T236">
        <v>0.20200000000000001</v>
      </c>
      <c r="U236">
        <v>5.62</v>
      </c>
      <c r="W236" s="2">
        <v>1</v>
      </c>
      <c r="Y236" s="6">
        <f t="shared" si="37"/>
        <v>10.8</v>
      </c>
      <c r="AF236">
        <v>1</v>
      </c>
      <c r="AH236" s="5">
        <f t="shared" si="38"/>
        <v>1.1299999999999999</v>
      </c>
      <c r="AO236">
        <v>1</v>
      </c>
      <c r="AQ236" s="5">
        <f t="shared" si="39"/>
        <v>5.62</v>
      </c>
    </row>
    <row r="237" spans="1:49" x14ac:dyDescent="0.3">
      <c r="A237" s="1">
        <v>45317</v>
      </c>
      <c r="B237" t="s">
        <v>176</v>
      </c>
      <c r="C237" t="s">
        <v>325</v>
      </c>
      <c r="D237">
        <v>188</v>
      </c>
      <c r="E237">
        <v>1</v>
      </c>
      <c r="F237">
        <v>1</v>
      </c>
      <c r="G237" t="s">
        <v>60</v>
      </c>
      <c r="H237" t="s">
        <v>61</v>
      </c>
      <c r="I237">
        <v>7.0900000000000005E-2</v>
      </c>
      <c r="J237">
        <v>1.33</v>
      </c>
      <c r="K237">
        <v>28.1</v>
      </c>
      <c r="L237" t="s">
        <v>62</v>
      </c>
      <c r="M237" t="s">
        <v>63</v>
      </c>
      <c r="N237">
        <v>1.9300000000000001E-2</v>
      </c>
      <c r="O237">
        <v>0.33700000000000002</v>
      </c>
      <c r="P237">
        <v>5.01</v>
      </c>
      <c r="Q237" t="s">
        <v>67</v>
      </c>
      <c r="R237" t="s">
        <v>61</v>
      </c>
      <c r="S237">
        <v>2.6100000000000002E-2</v>
      </c>
      <c r="T237">
        <v>0.441</v>
      </c>
      <c r="U237">
        <v>12.7</v>
      </c>
      <c r="W237" s="2">
        <v>2</v>
      </c>
      <c r="Y237" s="6">
        <f t="shared" ref="Y237:Y295" si="40">K237</f>
        <v>28.1</v>
      </c>
      <c r="AF237">
        <v>2</v>
      </c>
      <c r="AH237" s="5">
        <f t="shared" ref="AH237:AH295" si="41">P237</f>
        <v>5.01</v>
      </c>
      <c r="AO237">
        <v>2</v>
      </c>
      <c r="AQ237" s="5">
        <f t="shared" ref="AQ237:AQ295" si="42">U237</f>
        <v>12.7</v>
      </c>
    </row>
    <row r="238" spans="1:49" x14ac:dyDescent="0.3">
      <c r="A238" s="1">
        <v>45317</v>
      </c>
      <c r="B238" t="s">
        <v>176</v>
      </c>
      <c r="C238" t="s">
        <v>326</v>
      </c>
      <c r="D238">
        <v>189</v>
      </c>
      <c r="E238">
        <v>1</v>
      </c>
      <c r="F238">
        <v>1</v>
      </c>
      <c r="G238" t="s">
        <v>60</v>
      </c>
      <c r="H238" t="s">
        <v>61</v>
      </c>
      <c r="I238">
        <v>0.375</v>
      </c>
      <c r="J238">
        <v>7.13</v>
      </c>
      <c r="K238">
        <v>161</v>
      </c>
      <c r="L238" t="s">
        <v>62</v>
      </c>
      <c r="M238" t="s">
        <v>63</v>
      </c>
      <c r="N238">
        <v>2.3099999999999999E-2</v>
      </c>
      <c r="O238">
        <v>0.38300000000000001</v>
      </c>
      <c r="P238">
        <v>6.14</v>
      </c>
      <c r="Q238" t="s">
        <v>67</v>
      </c>
      <c r="R238" t="s">
        <v>61</v>
      </c>
      <c r="S238">
        <v>5.62E-2</v>
      </c>
      <c r="T238">
        <v>0.82399999999999995</v>
      </c>
      <c r="U238">
        <v>24.1</v>
      </c>
      <c r="W238" s="2">
        <v>3</v>
      </c>
      <c r="Y238" s="6">
        <f t="shared" si="40"/>
        <v>161</v>
      </c>
      <c r="AF238">
        <v>3</v>
      </c>
      <c r="AH238" s="5">
        <f t="shared" si="41"/>
        <v>6.14</v>
      </c>
      <c r="AO238">
        <v>3</v>
      </c>
      <c r="AQ238" s="5">
        <f t="shared" si="42"/>
        <v>24.1</v>
      </c>
    </row>
    <row r="239" spans="1:49" x14ac:dyDescent="0.3">
      <c r="A239" s="1">
        <v>45317</v>
      </c>
      <c r="B239" t="s">
        <v>176</v>
      </c>
      <c r="C239" t="s">
        <v>327</v>
      </c>
      <c r="D239">
        <v>190</v>
      </c>
      <c r="E239">
        <v>1</v>
      </c>
      <c r="F239">
        <v>1</v>
      </c>
      <c r="G239" t="s">
        <v>60</v>
      </c>
      <c r="H239" t="s">
        <v>61</v>
      </c>
      <c r="I239">
        <v>4.2700000000000002E-2</v>
      </c>
      <c r="J239">
        <v>0.874</v>
      </c>
      <c r="K239">
        <v>17.600000000000001</v>
      </c>
      <c r="L239" t="s">
        <v>62</v>
      </c>
      <c r="M239" t="s">
        <v>63</v>
      </c>
      <c r="N239">
        <v>2.3699999999999999E-2</v>
      </c>
      <c r="O239">
        <v>0.38500000000000001</v>
      </c>
      <c r="P239">
        <v>6.17</v>
      </c>
      <c r="Q239" t="s">
        <v>67</v>
      </c>
      <c r="R239" t="s">
        <v>61</v>
      </c>
      <c r="S239">
        <v>1.55E-2</v>
      </c>
      <c r="T239">
        <v>0.23400000000000001</v>
      </c>
      <c r="U239">
        <v>6.57</v>
      </c>
      <c r="W239" s="2">
        <v>4</v>
      </c>
      <c r="Y239" s="6">
        <f t="shared" si="40"/>
        <v>17.600000000000001</v>
      </c>
      <c r="AF239">
        <v>4</v>
      </c>
      <c r="AH239" s="5">
        <f t="shared" si="41"/>
        <v>6.17</v>
      </c>
      <c r="AO239">
        <v>4</v>
      </c>
      <c r="AQ239" s="5">
        <f t="shared" si="42"/>
        <v>6.57</v>
      </c>
    </row>
    <row r="240" spans="1:49" x14ac:dyDescent="0.3">
      <c r="A240" s="1">
        <v>45317</v>
      </c>
      <c r="B240" t="s">
        <v>176</v>
      </c>
      <c r="C240" t="s">
        <v>328</v>
      </c>
      <c r="D240">
        <v>194</v>
      </c>
      <c r="E240">
        <v>1</v>
      </c>
      <c r="F240">
        <v>1</v>
      </c>
      <c r="G240" t="s">
        <v>60</v>
      </c>
      <c r="H240" t="s">
        <v>61</v>
      </c>
      <c r="I240">
        <v>1.6899999999999998E-2</v>
      </c>
      <c r="J240">
        <v>0.36099999999999999</v>
      </c>
      <c r="K240">
        <v>5.78</v>
      </c>
      <c r="L240" t="s">
        <v>62</v>
      </c>
      <c r="M240" t="s">
        <v>63</v>
      </c>
      <c r="N240">
        <v>1.0999999999999999E-2</v>
      </c>
      <c r="O240">
        <v>0.187</v>
      </c>
      <c r="P240">
        <v>1.39</v>
      </c>
      <c r="Q240" t="s">
        <v>67</v>
      </c>
      <c r="R240" t="s">
        <v>61</v>
      </c>
      <c r="S240">
        <v>1.01E-2</v>
      </c>
      <c r="T240">
        <v>0.16200000000000001</v>
      </c>
      <c r="U240">
        <v>4.41</v>
      </c>
      <c r="W240" s="2">
        <v>5</v>
      </c>
      <c r="Y240" s="6">
        <f t="shared" si="40"/>
        <v>5.78</v>
      </c>
      <c r="AB240">
        <f>ABS(100*ABS(Y240-Y234)/AVERAGE(Y240,Y234))</f>
        <v>0.86880973066898026</v>
      </c>
      <c r="AC240" t="str">
        <f>IF(Y240&gt;10, (IF((AND(AB240&gt;=0,AB240&lt;=20)=TRUE),"PASS","FAIL")),(IF((AND(AB240&gt;=0,AB240&lt;=100)=TRUE),"PASS","FAIL")))</f>
        <v>PASS</v>
      </c>
      <c r="AF240">
        <v>5</v>
      </c>
      <c r="AH240" s="5">
        <f t="shared" si="41"/>
        <v>1.39</v>
      </c>
      <c r="AK240">
        <f>ABS(100*ABS(AH240-AH234)/AVERAGE(AH240,AH234))</f>
        <v>47.252747252747263</v>
      </c>
      <c r="AL240" t="str">
        <f>IF(AH240&gt;10, (IF((AND(AK240&gt;=0,AK240&lt;=20)=TRUE),"PASS","FAIL")),(IF((AND(AK240&gt;=0,AK240&lt;=100)=TRUE),"PASS","FAIL")))</f>
        <v>PASS</v>
      </c>
      <c r="AO240">
        <v>5</v>
      </c>
      <c r="AQ240" s="5">
        <f t="shared" si="42"/>
        <v>4.41</v>
      </c>
      <c r="AT240">
        <f>ABS(100*ABS(AQ240-AQ234)/AVERAGE(AQ240,AQ234))</f>
        <v>7.002188183807446</v>
      </c>
      <c r="AU240" t="str">
        <f>IF(AQ240&gt;10, (IF((AND(AT240&gt;=0,AT240&lt;=20)=TRUE),"PASS","FAIL")),(IF((AND(AT240&gt;=0,AT240&lt;=100)=TRUE),"PASS","FAIL")))</f>
        <v>PASS</v>
      </c>
    </row>
    <row r="241" spans="1:49" x14ac:dyDescent="0.3">
      <c r="A241" s="1">
        <v>45317</v>
      </c>
      <c r="B241" t="s">
        <v>176</v>
      </c>
      <c r="C241" t="s">
        <v>329</v>
      </c>
      <c r="D241">
        <v>195</v>
      </c>
      <c r="E241">
        <v>1</v>
      </c>
      <c r="F241">
        <v>1</v>
      </c>
      <c r="G241" t="s">
        <v>60</v>
      </c>
      <c r="H241" t="s">
        <v>61</v>
      </c>
      <c r="I241">
        <v>8.48E-2</v>
      </c>
      <c r="J241">
        <v>1.63</v>
      </c>
      <c r="K241">
        <v>35</v>
      </c>
      <c r="L241" t="s">
        <v>62</v>
      </c>
      <c r="M241" t="s">
        <v>63</v>
      </c>
      <c r="N241">
        <v>6.6799999999999998E-2</v>
      </c>
      <c r="O241">
        <v>1.06</v>
      </c>
      <c r="P241">
        <v>22.4</v>
      </c>
      <c r="Q241" t="s">
        <v>67</v>
      </c>
      <c r="R241" t="s">
        <v>61</v>
      </c>
      <c r="S241">
        <v>4.6600000000000003E-2</v>
      </c>
      <c r="T241">
        <v>0.67700000000000005</v>
      </c>
      <c r="U241">
        <v>19.8</v>
      </c>
      <c r="W241" s="2">
        <v>6</v>
      </c>
      <c r="Y241" s="6">
        <f t="shared" si="40"/>
        <v>35</v>
      </c>
      <c r="AD241">
        <f>100*((Y241*4080)-(Y239*4000))/(1000*80)</f>
        <v>90.5</v>
      </c>
      <c r="AE241" t="str">
        <f>IF(Y239&gt;10, (IF((AND(AD241&gt;=80,AD241&lt;=120)=TRUE),"PASS","FAIL")),(IF((AND(AD241&gt;=20,AD241&lt;=180)=TRUE),"PASS","FAIL")))</f>
        <v>PASS</v>
      </c>
      <c r="AF241">
        <v>6</v>
      </c>
      <c r="AH241" s="5">
        <f t="shared" si="41"/>
        <v>22.4</v>
      </c>
      <c r="AM241">
        <f>100*((AH241*4080)-(AH239*4000))/(1000*80)</f>
        <v>83.39</v>
      </c>
      <c r="AN241" t="str">
        <f>IF(AH239&gt;10, (IF((AND(AM241&gt;=80,AM241&lt;=120)=TRUE),"PASS","FAIL")),(IF((AND(AM241&gt;=20,AM241&lt;=180)=TRUE),"PASS","FAIL")))</f>
        <v>PASS</v>
      </c>
      <c r="AO241">
        <v>6</v>
      </c>
      <c r="AQ241" s="5">
        <f t="shared" si="42"/>
        <v>19.8</v>
      </c>
      <c r="AV241">
        <f>100*((AQ241*4080)-(AQ239*4000))/(1000*80)</f>
        <v>68.13</v>
      </c>
      <c r="AW241" t="str">
        <f>IF(AQ239&gt;10, (IF((AND(AV241&gt;=80,AV241&lt;=120)=TRUE),"PASS","FAIL")),(IF((AND(AV241&gt;=20,AV241&lt;=180)=TRUE),"PASS","FAIL")))</f>
        <v>PASS</v>
      </c>
    </row>
    <row r="242" spans="1:49" x14ac:dyDescent="0.3">
      <c r="A242" s="1">
        <v>45317</v>
      </c>
      <c r="B242" t="s">
        <v>176</v>
      </c>
      <c r="C242" t="s">
        <v>64</v>
      </c>
      <c r="D242" t="s">
        <v>11</v>
      </c>
      <c r="E242">
        <v>1</v>
      </c>
      <c r="F242">
        <v>1</v>
      </c>
      <c r="G242" t="s">
        <v>60</v>
      </c>
      <c r="H242" t="s">
        <v>61</v>
      </c>
      <c r="I242">
        <v>0.246</v>
      </c>
      <c r="J242">
        <v>4.63</v>
      </c>
      <c r="K242">
        <v>104</v>
      </c>
      <c r="L242" t="s">
        <v>62</v>
      </c>
      <c r="M242" t="s">
        <v>63</v>
      </c>
      <c r="N242">
        <v>0.26700000000000002</v>
      </c>
      <c r="O242">
        <v>4.05</v>
      </c>
      <c r="P242">
        <v>95.3</v>
      </c>
      <c r="Q242" t="s">
        <v>67</v>
      </c>
      <c r="R242" t="s">
        <v>61</v>
      </c>
      <c r="S242">
        <v>0.21299999999999999</v>
      </c>
      <c r="T242">
        <v>3.09</v>
      </c>
      <c r="U242">
        <v>91.8</v>
      </c>
      <c r="W242" s="2">
        <v>7</v>
      </c>
      <c r="Y242" s="6">
        <f t="shared" si="40"/>
        <v>104</v>
      </c>
      <c r="Z242">
        <f>100*(Y242-100)/100</f>
        <v>4</v>
      </c>
      <c r="AA242" t="str">
        <f>IF((ABS(Z242))&lt;=20,"PASS","FAIL")</f>
        <v>PASS</v>
      </c>
      <c r="AF242">
        <v>7</v>
      </c>
      <c r="AH242" s="5">
        <f t="shared" si="41"/>
        <v>95.3</v>
      </c>
      <c r="AI242">
        <f>100*(AH242-100)/100</f>
        <v>-4.7000000000000028</v>
      </c>
      <c r="AJ242" t="str">
        <f>IF((ABS(AI242))&lt;=20,"PASS","FAIL")</f>
        <v>PASS</v>
      </c>
      <c r="AO242">
        <v>7</v>
      </c>
      <c r="AQ242" s="5">
        <f t="shared" si="42"/>
        <v>91.8</v>
      </c>
      <c r="AR242">
        <f>100*(AQ242-100)/100</f>
        <v>-8.2000000000000028</v>
      </c>
      <c r="AS242" t="str">
        <f>IF((ABS(AR242))&lt;=20,"PASS","FAIL")</f>
        <v>PASS</v>
      </c>
    </row>
    <row r="243" spans="1:49" x14ac:dyDescent="0.3">
      <c r="A243" s="1">
        <v>45317</v>
      </c>
      <c r="B243" t="s">
        <v>176</v>
      </c>
      <c r="C243" t="s">
        <v>171</v>
      </c>
      <c r="D243" t="s">
        <v>70</v>
      </c>
      <c r="E243">
        <v>1</v>
      </c>
      <c r="F243">
        <v>1</v>
      </c>
      <c r="G243" t="s">
        <v>60</v>
      </c>
      <c r="H243" t="s">
        <v>61</v>
      </c>
      <c r="I243">
        <v>2.1000000000000001E-2</v>
      </c>
      <c r="J243">
        <v>0.45</v>
      </c>
      <c r="K243">
        <v>7.81</v>
      </c>
      <c r="L243" t="s">
        <v>62</v>
      </c>
      <c r="M243" t="s">
        <v>63</v>
      </c>
      <c r="N243">
        <v>1.8200000000000001E-2</v>
      </c>
      <c r="O243">
        <v>0.29199999999999998</v>
      </c>
      <c r="P243">
        <v>3.92</v>
      </c>
      <c r="Q243" t="s">
        <v>67</v>
      </c>
      <c r="R243" t="s">
        <v>61</v>
      </c>
      <c r="S243">
        <v>3.5900000000000001E-2</v>
      </c>
      <c r="T243">
        <v>0.53800000000000003</v>
      </c>
      <c r="U243">
        <v>15.6</v>
      </c>
      <c r="W243" s="2">
        <v>8</v>
      </c>
      <c r="Y243" s="6">
        <f t="shared" si="40"/>
        <v>7.81</v>
      </c>
      <c r="AF243">
        <v>8</v>
      </c>
      <c r="AH243" s="5">
        <f t="shared" si="41"/>
        <v>3.92</v>
      </c>
      <c r="AO243">
        <v>8</v>
      </c>
      <c r="AQ243" s="5">
        <f t="shared" si="42"/>
        <v>15.6</v>
      </c>
    </row>
    <row r="244" spans="1:49" x14ac:dyDescent="0.3">
      <c r="A244" s="1">
        <v>45317</v>
      </c>
      <c r="B244" t="s">
        <v>176</v>
      </c>
      <c r="C244" t="s">
        <v>330</v>
      </c>
      <c r="D244">
        <v>196</v>
      </c>
      <c r="E244">
        <v>1</v>
      </c>
      <c r="F244">
        <v>1</v>
      </c>
      <c r="G244" t="s">
        <v>60</v>
      </c>
      <c r="H244" t="s">
        <v>61</v>
      </c>
      <c r="I244">
        <v>8.2299999999999998E-2</v>
      </c>
      <c r="J244">
        <v>1.54</v>
      </c>
      <c r="K244">
        <v>33</v>
      </c>
      <c r="L244" t="s">
        <v>62</v>
      </c>
      <c r="M244" t="s">
        <v>63</v>
      </c>
      <c r="N244">
        <v>1.41E-2</v>
      </c>
      <c r="O244">
        <v>0.251</v>
      </c>
      <c r="P244">
        <v>2.94</v>
      </c>
      <c r="Q244" t="s">
        <v>67</v>
      </c>
      <c r="R244" t="s">
        <v>61</v>
      </c>
      <c r="S244">
        <v>0.23</v>
      </c>
      <c r="T244">
        <v>3.27</v>
      </c>
      <c r="U244">
        <v>97.1</v>
      </c>
      <c r="W244" s="2">
        <v>9</v>
      </c>
      <c r="Y244" s="6">
        <f t="shared" si="40"/>
        <v>33</v>
      </c>
      <c r="AF244">
        <v>9</v>
      </c>
      <c r="AH244" s="5">
        <f t="shared" si="41"/>
        <v>2.94</v>
      </c>
      <c r="AO244">
        <v>9</v>
      </c>
      <c r="AQ244" s="5">
        <f t="shared" si="42"/>
        <v>97.1</v>
      </c>
    </row>
    <row r="245" spans="1:49" x14ac:dyDescent="0.3">
      <c r="A245" s="1">
        <v>45317</v>
      </c>
      <c r="B245" t="s">
        <v>176</v>
      </c>
      <c r="C245" t="s">
        <v>331</v>
      </c>
      <c r="D245">
        <v>197</v>
      </c>
      <c r="E245">
        <v>1</v>
      </c>
      <c r="F245">
        <v>1</v>
      </c>
      <c r="G245" t="s">
        <v>60</v>
      </c>
      <c r="H245" t="s">
        <v>61</v>
      </c>
      <c r="I245">
        <v>2.1100000000000001E-2</v>
      </c>
      <c r="J245">
        <v>0.41099999999999998</v>
      </c>
      <c r="K245">
        <v>6.92</v>
      </c>
      <c r="L245" t="s">
        <v>62</v>
      </c>
      <c r="M245" t="s">
        <v>63</v>
      </c>
      <c r="N245">
        <v>1.6299999999999999E-2</v>
      </c>
      <c r="O245">
        <v>0.27500000000000002</v>
      </c>
      <c r="P245">
        <v>3.52</v>
      </c>
      <c r="Q245" t="s">
        <v>67</v>
      </c>
      <c r="R245" t="s">
        <v>61</v>
      </c>
      <c r="S245">
        <v>0.11799999999999999</v>
      </c>
      <c r="T245">
        <v>1.71</v>
      </c>
      <c r="U245">
        <v>50.5</v>
      </c>
      <c r="W245" s="2">
        <v>10</v>
      </c>
      <c r="Y245" s="6">
        <f t="shared" si="40"/>
        <v>6.92</v>
      </c>
      <c r="AF245">
        <v>10</v>
      </c>
      <c r="AH245" s="5">
        <f t="shared" si="41"/>
        <v>3.52</v>
      </c>
      <c r="AO245">
        <v>10</v>
      </c>
      <c r="AQ245" s="5">
        <f t="shared" si="42"/>
        <v>50.5</v>
      </c>
    </row>
    <row r="246" spans="1:49" x14ac:dyDescent="0.3">
      <c r="A246" s="1">
        <v>45317</v>
      </c>
      <c r="B246" t="s">
        <v>176</v>
      </c>
      <c r="C246" t="s">
        <v>332</v>
      </c>
      <c r="D246">
        <v>198</v>
      </c>
      <c r="E246">
        <v>1</v>
      </c>
      <c r="F246">
        <v>1</v>
      </c>
      <c r="G246" t="s">
        <v>60</v>
      </c>
      <c r="H246" t="s">
        <v>61</v>
      </c>
      <c r="I246">
        <v>7.8299999999999995E-2</v>
      </c>
      <c r="J246">
        <v>1.46</v>
      </c>
      <c r="K246">
        <v>31.1</v>
      </c>
      <c r="L246" t="s">
        <v>62</v>
      </c>
      <c r="M246" t="s">
        <v>63</v>
      </c>
      <c r="N246">
        <v>1.72E-2</v>
      </c>
      <c r="O246">
        <v>0.29899999999999999</v>
      </c>
      <c r="P246">
        <v>4.09</v>
      </c>
      <c r="Q246" t="s">
        <v>67</v>
      </c>
      <c r="R246" t="s">
        <v>61</v>
      </c>
      <c r="S246">
        <v>0.125</v>
      </c>
      <c r="T246">
        <v>1.8</v>
      </c>
      <c r="U246">
        <v>53.1</v>
      </c>
      <c r="W246" s="2">
        <v>11</v>
      </c>
      <c r="Y246" s="6">
        <f t="shared" si="40"/>
        <v>31.1</v>
      </c>
      <c r="AF246">
        <v>11</v>
      </c>
      <c r="AH246" s="5">
        <f t="shared" si="41"/>
        <v>4.09</v>
      </c>
      <c r="AO246">
        <v>11</v>
      </c>
      <c r="AQ246" s="5">
        <f t="shared" si="42"/>
        <v>53.1</v>
      </c>
    </row>
    <row r="247" spans="1:49" x14ac:dyDescent="0.3">
      <c r="A247" s="1">
        <v>45317</v>
      </c>
      <c r="B247" t="s">
        <v>176</v>
      </c>
      <c r="C247" t="s">
        <v>333</v>
      </c>
      <c r="D247">
        <v>199</v>
      </c>
      <c r="E247">
        <v>1</v>
      </c>
      <c r="F247">
        <v>1</v>
      </c>
      <c r="G247" t="s">
        <v>60</v>
      </c>
      <c r="H247" t="s">
        <v>61</v>
      </c>
      <c r="I247">
        <v>0.13100000000000001</v>
      </c>
      <c r="J247">
        <v>2.48</v>
      </c>
      <c r="K247">
        <v>54.3</v>
      </c>
      <c r="L247" t="s">
        <v>62</v>
      </c>
      <c r="M247" t="s">
        <v>63</v>
      </c>
      <c r="N247">
        <v>1.49E-2</v>
      </c>
      <c r="O247">
        <v>0.27900000000000003</v>
      </c>
      <c r="P247">
        <v>3.62</v>
      </c>
      <c r="Q247" t="s">
        <v>67</v>
      </c>
      <c r="R247" t="s">
        <v>61</v>
      </c>
      <c r="S247">
        <v>0.13200000000000001</v>
      </c>
      <c r="T247">
        <v>1.9</v>
      </c>
      <c r="U247">
        <v>56.3</v>
      </c>
      <c r="W247" s="2">
        <v>12</v>
      </c>
      <c r="Y247" s="6">
        <f t="shared" si="40"/>
        <v>54.3</v>
      </c>
      <c r="AF247">
        <v>12</v>
      </c>
      <c r="AH247" s="5">
        <f t="shared" si="41"/>
        <v>3.62</v>
      </c>
      <c r="AO247">
        <v>12</v>
      </c>
      <c r="AQ247" s="5">
        <f t="shared" si="42"/>
        <v>56.3</v>
      </c>
    </row>
    <row r="248" spans="1:49" x14ac:dyDescent="0.3">
      <c r="A248" s="1">
        <v>45317</v>
      </c>
      <c r="B248" t="s">
        <v>176</v>
      </c>
      <c r="C248" t="s">
        <v>334</v>
      </c>
      <c r="D248">
        <v>200</v>
      </c>
      <c r="E248">
        <v>1</v>
      </c>
      <c r="F248">
        <v>1</v>
      </c>
      <c r="G248" t="s">
        <v>60</v>
      </c>
      <c r="H248" t="s">
        <v>61</v>
      </c>
      <c r="I248">
        <v>1.8499999999999999E-2</v>
      </c>
      <c r="J248">
        <v>0.38900000000000001</v>
      </c>
      <c r="K248">
        <v>6.41</v>
      </c>
      <c r="L248" t="s">
        <v>62</v>
      </c>
      <c r="M248" t="s">
        <v>63</v>
      </c>
      <c r="N248">
        <v>8.5699999999999995E-3</v>
      </c>
      <c r="O248">
        <v>0.152</v>
      </c>
      <c r="P248">
        <v>0.53200000000000003</v>
      </c>
      <c r="Q248" t="s">
        <v>67</v>
      </c>
      <c r="R248" t="s">
        <v>61</v>
      </c>
      <c r="S248">
        <v>2.2499999999999999E-2</v>
      </c>
      <c r="T248">
        <v>0.33500000000000002</v>
      </c>
      <c r="U248">
        <v>9.5500000000000007</v>
      </c>
      <c r="W248" s="2">
        <v>13</v>
      </c>
      <c r="Y248" s="6">
        <f t="shared" si="40"/>
        <v>6.41</v>
      </c>
      <c r="AF248">
        <v>13</v>
      </c>
      <c r="AH248" s="5">
        <f t="shared" si="41"/>
        <v>0.53200000000000003</v>
      </c>
      <c r="AO248">
        <v>13</v>
      </c>
      <c r="AQ248" s="5">
        <f t="shared" si="42"/>
        <v>9.5500000000000007</v>
      </c>
    </row>
    <row r="249" spans="1:49" x14ac:dyDescent="0.3">
      <c r="A249" s="1">
        <v>45317</v>
      </c>
      <c r="B249" t="s">
        <v>176</v>
      </c>
      <c r="C249" t="s">
        <v>335</v>
      </c>
      <c r="D249">
        <v>201</v>
      </c>
      <c r="E249">
        <v>1</v>
      </c>
      <c r="F249">
        <v>1</v>
      </c>
      <c r="G249" t="s">
        <v>60</v>
      </c>
      <c r="H249" t="s">
        <v>61</v>
      </c>
      <c r="I249">
        <v>2.6700000000000002E-2</v>
      </c>
      <c r="J249">
        <v>0.50700000000000001</v>
      </c>
      <c r="K249">
        <v>9.1300000000000008</v>
      </c>
      <c r="L249" t="s">
        <v>62</v>
      </c>
      <c r="M249" t="s">
        <v>63</v>
      </c>
      <c r="N249">
        <v>1.18E-2</v>
      </c>
      <c r="O249">
        <v>0.20399999999999999</v>
      </c>
      <c r="P249">
        <v>1.79</v>
      </c>
      <c r="Q249" t="s">
        <v>67</v>
      </c>
      <c r="R249" t="s">
        <v>61</v>
      </c>
      <c r="S249">
        <v>2.9899999999999999E-2</v>
      </c>
      <c r="T249">
        <v>0.45700000000000002</v>
      </c>
      <c r="U249">
        <v>13.2</v>
      </c>
      <c r="W249" s="2">
        <v>14</v>
      </c>
      <c r="Y249" s="6">
        <f t="shared" si="40"/>
        <v>9.1300000000000008</v>
      </c>
      <c r="AF249">
        <v>14</v>
      </c>
      <c r="AH249" s="5">
        <f t="shared" si="41"/>
        <v>1.79</v>
      </c>
      <c r="AO249">
        <v>14</v>
      </c>
      <c r="AQ249" s="5">
        <f t="shared" si="42"/>
        <v>13.2</v>
      </c>
    </row>
    <row r="250" spans="1:49" x14ac:dyDescent="0.3">
      <c r="A250" s="1">
        <v>45317</v>
      </c>
      <c r="B250" t="s">
        <v>176</v>
      </c>
      <c r="C250" t="s">
        <v>336</v>
      </c>
      <c r="D250">
        <v>202</v>
      </c>
      <c r="E250">
        <v>1</v>
      </c>
      <c r="F250">
        <v>1</v>
      </c>
      <c r="G250" t="s">
        <v>60</v>
      </c>
      <c r="H250" t="s">
        <v>61</v>
      </c>
      <c r="I250">
        <v>2.29E-2</v>
      </c>
      <c r="J250">
        <v>0.46100000000000002</v>
      </c>
      <c r="K250">
        <v>8.08</v>
      </c>
      <c r="L250" t="s">
        <v>62</v>
      </c>
      <c r="M250" t="s">
        <v>63</v>
      </c>
      <c r="N250">
        <v>1.2699999999999999E-2</v>
      </c>
      <c r="O250">
        <v>0.35</v>
      </c>
      <c r="P250">
        <v>5.34</v>
      </c>
      <c r="Q250" t="s">
        <v>67</v>
      </c>
      <c r="R250" t="s">
        <v>61</v>
      </c>
      <c r="S250">
        <v>9.4299999999999991E-3</v>
      </c>
      <c r="T250">
        <v>0.14699999999999999</v>
      </c>
      <c r="U250">
        <v>3.97</v>
      </c>
      <c r="W250" s="2">
        <v>15</v>
      </c>
      <c r="Y250" s="6">
        <f t="shared" si="40"/>
        <v>8.08</v>
      </c>
      <c r="AF250">
        <v>15</v>
      </c>
      <c r="AH250" s="5">
        <f t="shared" si="41"/>
        <v>5.34</v>
      </c>
      <c r="AO250">
        <v>15</v>
      </c>
      <c r="AQ250" s="5">
        <f t="shared" si="42"/>
        <v>3.97</v>
      </c>
    </row>
    <row r="251" spans="1:49" x14ac:dyDescent="0.3">
      <c r="A251" s="1">
        <v>45317</v>
      </c>
      <c r="B251" t="s">
        <v>176</v>
      </c>
      <c r="C251" t="s">
        <v>337</v>
      </c>
      <c r="D251">
        <v>203</v>
      </c>
      <c r="E251">
        <v>1</v>
      </c>
      <c r="F251">
        <v>1</v>
      </c>
      <c r="G251" t="s">
        <v>60</v>
      </c>
      <c r="H251" t="s">
        <v>61</v>
      </c>
      <c r="I251">
        <v>2.5000000000000001E-2</v>
      </c>
      <c r="J251">
        <v>0.48</v>
      </c>
      <c r="K251">
        <v>8.5</v>
      </c>
      <c r="L251" t="s">
        <v>62</v>
      </c>
      <c r="M251" t="s">
        <v>63</v>
      </c>
      <c r="N251">
        <v>0.114</v>
      </c>
      <c r="O251">
        <v>2.89</v>
      </c>
      <c r="P251">
        <v>66.900000000000006</v>
      </c>
      <c r="Q251" t="s">
        <v>67</v>
      </c>
      <c r="R251" t="s">
        <v>61</v>
      </c>
      <c r="S251">
        <v>0.128</v>
      </c>
      <c r="T251">
        <v>1.85</v>
      </c>
      <c r="U251">
        <v>54.7</v>
      </c>
      <c r="W251" s="2">
        <v>16</v>
      </c>
      <c r="Y251" s="6">
        <f t="shared" si="40"/>
        <v>8.5</v>
      </c>
      <c r="AF251">
        <v>16</v>
      </c>
      <c r="AH251" s="5">
        <f t="shared" si="41"/>
        <v>66.900000000000006</v>
      </c>
      <c r="AO251">
        <v>16</v>
      </c>
      <c r="AQ251" s="5">
        <f t="shared" si="42"/>
        <v>54.7</v>
      </c>
    </row>
    <row r="252" spans="1:49" x14ac:dyDescent="0.3">
      <c r="A252" s="1">
        <v>45317</v>
      </c>
      <c r="B252" t="s">
        <v>176</v>
      </c>
      <c r="C252" t="s">
        <v>338</v>
      </c>
      <c r="D252">
        <v>204</v>
      </c>
      <c r="E252">
        <v>1</v>
      </c>
      <c r="F252">
        <v>1</v>
      </c>
      <c r="G252" t="s">
        <v>60</v>
      </c>
      <c r="H252" t="s">
        <v>61</v>
      </c>
      <c r="I252">
        <v>2.2499999999999999E-2</v>
      </c>
      <c r="J252">
        <v>0.41899999999999998</v>
      </c>
      <c r="K252">
        <v>7.11</v>
      </c>
      <c r="L252" t="s">
        <v>62</v>
      </c>
      <c r="M252" t="s">
        <v>63</v>
      </c>
      <c r="N252">
        <v>2.01E-2</v>
      </c>
      <c r="O252">
        <v>0.35899999999999999</v>
      </c>
      <c r="P252">
        <v>5.55</v>
      </c>
      <c r="Q252" t="s">
        <v>67</v>
      </c>
      <c r="R252" t="s">
        <v>61</v>
      </c>
      <c r="S252">
        <v>0.31900000000000001</v>
      </c>
      <c r="T252">
        <v>4.59</v>
      </c>
      <c r="U252">
        <v>137</v>
      </c>
      <c r="W252" s="2">
        <v>17</v>
      </c>
      <c r="Y252" s="6">
        <f t="shared" si="40"/>
        <v>7.11</v>
      </c>
      <c r="AF252">
        <v>17</v>
      </c>
      <c r="AH252" s="5">
        <f t="shared" si="41"/>
        <v>5.55</v>
      </c>
      <c r="AO252">
        <v>17</v>
      </c>
      <c r="AQ252" s="5">
        <f t="shared" si="42"/>
        <v>137</v>
      </c>
    </row>
    <row r="253" spans="1:49" x14ac:dyDescent="0.3">
      <c r="A253" s="1">
        <v>45317</v>
      </c>
      <c r="B253" t="s">
        <v>176</v>
      </c>
      <c r="C253" t="s">
        <v>339</v>
      </c>
      <c r="D253">
        <v>205</v>
      </c>
      <c r="E253">
        <v>1</v>
      </c>
      <c r="F253">
        <v>1</v>
      </c>
      <c r="G253" t="s">
        <v>60</v>
      </c>
      <c r="H253" t="s">
        <v>61</v>
      </c>
      <c r="I253">
        <v>1.9300000000000001E-2</v>
      </c>
      <c r="J253">
        <v>0.35699999999999998</v>
      </c>
      <c r="K253">
        <v>5.68</v>
      </c>
      <c r="L253" t="s">
        <v>62</v>
      </c>
      <c r="M253" t="s">
        <v>63</v>
      </c>
      <c r="N253">
        <v>1.54E-2</v>
      </c>
      <c r="O253">
        <v>0.30599999999999999</v>
      </c>
      <c r="P253">
        <v>4.26</v>
      </c>
      <c r="Q253" t="s">
        <v>67</v>
      </c>
      <c r="R253" t="s">
        <v>61</v>
      </c>
      <c r="S253">
        <v>5.0700000000000002E-2</v>
      </c>
      <c r="T253">
        <v>0.74399999999999999</v>
      </c>
      <c r="U253">
        <v>21.7</v>
      </c>
      <c r="W253" s="2">
        <v>18</v>
      </c>
      <c r="Y253" s="6">
        <f t="shared" si="40"/>
        <v>5.68</v>
      </c>
      <c r="AF253">
        <v>18</v>
      </c>
      <c r="AH253" s="5">
        <f t="shared" si="41"/>
        <v>4.26</v>
      </c>
      <c r="AO253">
        <v>18</v>
      </c>
      <c r="AQ253" s="5">
        <f t="shared" si="42"/>
        <v>21.7</v>
      </c>
    </row>
    <row r="254" spans="1:49" x14ac:dyDescent="0.3">
      <c r="A254" s="1">
        <v>45317</v>
      </c>
      <c r="B254" t="s">
        <v>176</v>
      </c>
      <c r="C254" t="s">
        <v>340</v>
      </c>
      <c r="D254">
        <v>209</v>
      </c>
      <c r="E254">
        <v>1</v>
      </c>
      <c r="F254">
        <v>1</v>
      </c>
      <c r="G254" t="s">
        <v>60</v>
      </c>
      <c r="H254" t="s">
        <v>61</v>
      </c>
      <c r="I254">
        <v>1.5599999999999999E-2</v>
      </c>
      <c r="J254">
        <v>0.32400000000000001</v>
      </c>
      <c r="K254">
        <v>4.92</v>
      </c>
      <c r="L254" t="s">
        <v>62</v>
      </c>
      <c r="M254" t="s">
        <v>63</v>
      </c>
      <c r="N254">
        <v>1.0999999999999999E-2</v>
      </c>
      <c r="O254">
        <v>0.22700000000000001</v>
      </c>
      <c r="P254">
        <v>2.36</v>
      </c>
      <c r="Q254" t="s">
        <v>67</v>
      </c>
      <c r="R254" t="s">
        <v>61</v>
      </c>
      <c r="S254">
        <v>1.17E-2</v>
      </c>
      <c r="T254">
        <v>0.188</v>
      </c>
      <c r="U254">
        <v>5.18</v>
      </c>
      <c r="W254" s="2">
        <v>19</v>
      </c>
      <c r="Y254" s="6">
        <f t="shared" si="40"/>
        <v>4.92</v>
      </c>
      <c r="AB254">
        <f>ABS(100*ABS(Y254-Y248)/AVERAGE(Y254,Y248))</f>
        <v>26.301853486319512</v>
      </c>
      <c r="AC254" t="str">
        <f>IF(Y254&gt;10, (IF((AND(AB254&gt;=0,AB254&lt;=20)=TRUE),"PASS","FAIL")),(IF((AND(AB254&gt;=0,AB254&lt;=100)=TRUE),"PASS","FAIL")))</f>
        <v>PASS</v>
      </c>
      <c r="AF254">
        <v>19</v>
      </c>
      <c r="AH254" s="5">
        <f t="shared" si="41"/>
        <v>2.36</v>
      </c>
      <c r="AK254">
        <f>ABS(100*ABS(AH254-AH248)/AVERAGE(AH254,AH248))</f>
        <v>126.417704011065</v>
      </c>
      <c r="AL254" t="str">
        <f>IF(AH254&gt;10, (IF((AND(AK254&gt;=0,AK254&lt;=20)=TRUE),"PASS","FAIL")),(IF((AND(AK254&gt;=0,AK254&lt;=100)=TRUE),"PASS","FAIL")))</f>
        <v>FAIL</v>
      </c>
      <c r="AO254">
        <v>19</v>
      </c>
      <c r="AQ254" s="5">
        <f t="shared" si="42"/>
        <v>5.18</v>
      </c>
      <c r="AT254">
        <f>ABS(100*ABS(AQ254-AQ248)/AVERAGE(AQ254,AQ248))</f>
        <v>59.334691106585211</v>
      </c>
      <c r="AU254" t="str">
        <f>IF(AQ254&gt;10, (IF((AND(AT254&gt;=0,AT254&lt;=20)=TRUE),"PASS","FAIL")),(IF((AND(AT254&gt;=0,AT254&lt;=100)=TRUE),"PASS","FAIL")))</f>
        <v>PASS</v>
      </c>
    </row>
    <row r="255" spans="1:49" x14ac:dyDescent="0.3">
      <c r="A255" s="1">
        <v>45317</v>
      </c>
      <c r="B255" t="s">
        <v>176</v>
      </c>
      <c r="C255" t="s">
        <v>341</v>
      </c>
      <c r="D255">
        <v>210</v>
      </c>
      <c r="E255">
        <v>1</v>
      </c>
      <c r="F255">
        <v>1</v>
      </c>
      <c r="G255" t="s">
        <v>60</v>
      </c>
      <c r="H255" t="s">
        <v>61</v>
      </c>
      <c r="I255">
        <v>6.7100000000000007E-2</v>
      </c>
      <c r="J255">
        <v>1.24</v>
      </c>
      <c r="K255">
        <v>26</v>
      </c>
      <c r="L255" t="s">
        <v>62</v>
      </c>
      <c r="M255" t="s">
        <v>63</v>
      </c>
      <c r="N255">
        <v>5.5100000000000003E-2</v>
      </c>
      <c r="O255">
        <v>0.88700000000000001</v>
      </c>
      <c r="P255">
        <v>18.3</v>
      </c>
      <c r="Q255" t="s">
        <v>67</v>
      </c>
      <c r="R255" t="s">
        <v>61</v>
      </c>
      <c r="S255">
        <v>4.6100000000000002E-2</v>
      </c>
      <c r="T255">
        <v>0.67400000000000004</v>
      </c>
      <c r="U255">
        <v>19.600000000000001</v>
      </c>
      <c r="W255" s="2">
        <v>20</v>
      </c>
      <c r="Y255" s="6">
        <f t="shared" si="40"/>
        <v>26</v>
      </c>
      <c r="AD255">
        <f>100*((Y255*4080)-(Y253*4000))/(1000*80)</f>
        <v>104.2</v>
      </c>
      <c r="AE255" t="str">
        <f>IF(Y253&gt;10, (IF((AND(AD255&gt;=80,AD255&lt;=120)=TRUE),"PASS","FAIL")),(IF((AND(AD255&gt;=20,AD255&lt;=180)=TRUE),"PASS","FAIL")))</f>
        <v>PASS</v>
      </c>
      <c r="AF255">
        <v>20</v>
      </c>
      <c r="AH255" s="5">
        <f t="shared" si="41"/>
        <v>18.3</v>
      </c>
      <c r="AM255">
        <f>100*((AH255*4080)-(AH253*4000))/(1000*80)</f>
        <v>72.03</v>
      </c>
      <c r="AN255" t="str">
        <f>IF(AH253&gt;10, (IF((AND(AM255&gt;=80,AM255&lt;=120)=TRUE),"PASS","FAIL")),(IF((AND(AM255&gt;=20,AM255&lt;=180)=TRUE),"PASS","FAIL")))</f>
        <v>PASS</v>
      </c>
      <c r="AO255">
        <v>20</v>
      </c>
      <c r="AQ255" s="5">
        <f t="shared" si="42"/>
        <v>19.600000000000001</v>
      </c>
      <c r="AV255">
        <f>100*((AQ255*4080)-(AQ253*4000))/(1000*80)</f>
        <v>-8.5399999999999991</v>
      </c>
      <c r="AW255" t="str">
        <f>IF(AQ253&gt;10, (IF((AND(AV255&gt;=80,AV255&lt;=120)=TRUE),"PASS","FAIL")),(IF((AND(AV255&gt;=20,AV255&lt;=180)=TRUE),"PASS","FAIL")))</f>
        <v>FAIL</v>
      </c>
    </row>
    <row r="256" spans="1:49" x14ac:dyDescent="0.3">
      <c r="A256" s="1">
        <v>45317</v>
      </c>
      <c r="B256" t="s">
        <v>176</v>
      </c>
      <c r="C256" t="s">
        <v>64</v>
      </c>
      <c r="D256" t="s">
        <v>11</v>
      </c>
      <c r="E256">
        <v>1</v>
      </c>
      <c r="F256">
        <v>1</v>
      </c>
      <c r="G256" t="s">
        <v>60</v>
      </c>
      <c r="H256" t="s">
        <v>61</v>
      </c>
      <c r="I256">
        <v>0.24299999999999999</v>
      </c>
      <c r="J256">
        <v>4.58</v>
      </c>
      <c r="K256">
        <v>103</v>
      </c>
      <c r="L256" t="s">
        <v>62</v>
      </c>
      <c r="M256" t="s">
        <v>63</v>
      </c>
      <c r="N256">
        <v>0.26800000000000002</v>
      </c>
      <c r="O256">
        <v>4.08</v>
      </c>
      <c r="P256">
        <v>96.1</v>
      </c>
      <c r="Q256" t="s">
        <v>67</v>
      </c>
      <c r="R256" t="s">
        <v>61</v>
      </c>
      <c r="S256">
        <v>0.21099999999999999</v>
      </c>
      <c r="T256">
        <v>3.06</v>
      </c>
      <c r="U256">
        <v>90.9</v>
      </c>
      <c r="W256" s="2">
        <v>21</v>
      </c>
      <c r="Y256" s="6">
        <f t="shared" si="40"/>
        <v>103</v>
      </c>
      <c r="Z256">
        <f>100*(Y256-100)/100</f>
        <v>3</v>
      </c>
      <c r="AA256" t="str">
        <f>IF((ABS(Z256))&lt;=20,"PASS","FAIL")</f>
        <v>PASS</v>
      </c>
      <c r="AF256">
        <v>21</v>
      </c>
      <c r="AH256" s="5">
        <f t="shared" si="41"/>
        <v>96.1</v>
      </c>
      <c r="AI256">
        <f>100*(AH256-100)/100</f>
        <v>-3.9000000000000057</v>
      </c>
      <c r="AJ256" t="str">
        <f>IF((ABS(AI256))&lt;=20,"PASS","FAIL")</f>
        <v>PASS</v>
      </c>
      <c r="AO256">
        <v>21</v>
      </c>
      <c r="AQ256" s="5">
        <f t="shared" si="42"/>
        <v>90.9</v>
      </c>
      <c r="AR256">
        <f>100*(AQ256-100)/100</f>
        <v>-9.0999999999999943</v>
      </c>
      <c r="AS256" t="str">
        <f>IF((ABS(AR256))&lt;=20,"PASS","FAIL")</f>
        <v>PASS</v>
      </c>
    </row>
    <row r="257" spans="1:49" x14ac:dyDescent="0.3">
      <c r="A257" s="1">
        <v>45317</v>
      </c>
      <c r="B257" t="s">
        <v>176</v>
      </c>
      <c r="C257" t="s">
        <v>171</v>
      </c>
      <c r="D257" t="s">
        <v>70</v>
      </c>
      <c r="E257">
        <v>1</v>
      </c>
      <c r="F257">
        <v>1</v>
      </c>
      <c r="G257" t="s">
        <v>60</v>
      </c>
      <c r="H257" t="s">
        <v>61</v>
      </c>
      <c r="I257">
        <v>2.07E-2</v>
      </c>
      <c r="J257">
        <v>0.38100000000000001</v>
      </c>
      <c r="K257">
        <v>6.24</v>
      </c>
      <c r="L257" t="s">
        <v>62</v>
      </c>
      <c r="M257" t="s">
        <v>63</v>
      </c>
      <c r="N257">
        <v>1.5100000000000001E-2</v>
      </c>
      <c r="O257">
        <v>0.251</v>
      </c>
      <c r="P257">
        <v>2.94</v>
      </c>
      <c r="Q257" t="s">
        <v>67</v>
      </c>
      <c r="R257" t="s">
        <v>61</v>
      </c>
      <c r="S257">
        <v>2.98E-2</v>
      </c>
      <c r="T257">
        <v>0.45100000000000001</v>
      </c>
      <c r="U257">
        <v>13</v>
      </c>
      <c r="W257" s="2">
        <v>22</v>
      </c>
      <c r="Y257" s="6">
        <f t="shared" si="40"/>
        <v>6.24</v>
      </c>
      <c r="AF257">
        <v>22</v>
      </c>
      <c r="AH257" s="5">
        <f t="shared" si="41"/>
        <v>2.94</v>
      </c>
      <c r="AO257">
        <v>22</v>
      </c>
      <c r="AQ257" s="5">
        <f t="shared" si="42"/>
        <v>13</v>
      </c>
    </row>
    <row r="258" spans="1:49" x14ac:dyDescent="0.3">
      <c r="A258" s="1">
        <v>45317</v>
      </c>
      <c r="B258" t="s">
        <v>176</v>
      </c>
      <c r="C258" t="s">
        <v>342</v>
      </c>
      <c r="D258">
        <v>211</v>
      </c>
      <c r="E258">
        <v>1</v>
      </c>
      <c r="F258">
        <v>1</v>
      </c>
      <c r="G258" t="s">
        <v>60</v>
      </c>
      <c r="H258" t="s">
        <v>61</v>
      </c>
      <c r="I258">
        <v>0.158</v>
      </c>
      <c r="J258">
        <v>3.1</v>
      </c>
      <c r="K258">
        <v>68.5</v>
      </c>
      <c r="L258" t="s">
        <v>62</v>
      </c>
      <c r="M258" t="s">
        <v>63</v>
      </c>
      <c r="N258">
        <v>3.2099999999999997E-2</v>
      </c>
      <c r="O258">
        <v>0.52900000000000003</v>
      </c>
      <c r="P258">
        <v>9.66</v>
      </c>
      <c r="Q258" t="s">
        <v>67</v>
      </c>
      <c r="R258" t="s">
        <v>61</v>
      </c>
      <c r="S258">
        <v>2.5999999999999999E-2</v>
      </c>
      <c r="T258">
        <v>0.42299999999999999</v>
      </c>
      <c r="U258">
        <v>12.2</v>
      </c>
      <c r="W258" s="2">
        <v>23</v>
      </c>
      <c r="Y258" s="6">
        <f t="shared" si="40"/>
        <v>68.5</v>
      </c>
      <c r="AF258">
        <v>23</v>
      </c>
      <c r="AH258" s="5">
        <f t="shared" si="41"/>
        <v>9.66</v>
      </c>
      <c r="AO258">
        <v>23</v>
      </c>
      <c r="AQ258" s="5">
        <f t="shared" si="42"/>
        <v>12.2</v>
      </c>
    </row>
    <row r="259" spans="1:49" x14ac:dyDescent="0.3">
      <c r="A259" s="1">
        <v>45317</v>
      </c>
      <c r="B259" t="s">
        <v>176</v>
      </c>
      <c r="C259" t="s">
        <v>343</v>
      </c>
      <c r="D259">
        <v>212</v>
      </c>
      <c r="E259">
        <v>1</v>
      </c>
      <c r="F259">
        <v>1</v>
      </c>
      <c r="G259" t="s">
        <v>60</v>
      </c>
      <c r="H259" t="s">
        <v>61</v>
      </c>
      <c r="I259">
        <v>2.35</v>
      </c>
      <c r="J259">
        <v>44.3</v>
      </c>
      <c r="K259">
        <v>983</v>
      </c>
      <c r="L259" t="s">
        <v>62</v>
      </c>
      <c r="M259" t="s">
        <v>63</v>
      </c>
      <c r="N259">
        <v>1.8200000000000001E-2</v>
      </c>
      <c r="O259">
        <v>0.27700000000000002</v>
      </c>
      <c r="P259">
        <v>3.58</v>
      </c>
      <c r="Q259" t="s">
        <v>67</v>
      </c>
      <c r="R259" t="s">
        <v>61</v>
      </c>
      <c r="S259">
        <v>6.0699999999999997E-2</v>
      </c>
      <c r="T259">
        <v>0.89800000000000002</v>
      </c>
      <c r="U259">
        <v>26.3</v>
      </c>
      <c r="W259" s="2">
        <v>24</v>
      </c>
      <c r="Y259" s="6">
        <f t="shared" si="40"/>
        <v>983</v>
      </c>
      <c r="AF259">
        <v>24</v>
      </c>
      <c r="AH259" s="5">
        <f t="shared" si="41"/>
        <v>3.58</v>
      </c>
      <c r="AO259">
        <v>24</v>
      </c>
      <c r="AQ259" s="5">
        <f t="shared" si="42"/>
        <v>26.3</v>
      </c>
    </row>
    <row r="260" spans="1:49" x14ac:dyDescent="0.3">
      <c r="A260" s="1">
        <v>45317</v>
      </c>
      <c r="B260" t="s">
        <v>176</v>
      </c>
      <c r="C260" t="s">
        <v>344</v>
      </c>
      <c r="D260">
        <v>213</v>
      </c>
      <c r="E260">
        <v>1</v>
      </c>
      <c r="F260">
        <v>1</v>
      </c>
      <c r="G260" t="s">
        <v>60</v>
      </c>
      <c r="H260" t="s">
        <v>61</v>
      </c>
      <c r="I260">
        <v>7.3499999999999996E-2</v>
      </c>
      <c r="J260">
        <v>1.36</v>
      </c>
      <c r="K260">
        <v>28.7</v>
      </c>
      <c r="L260" t="s">
        <v>62</v>
      </c>
      <c r="M260" t="s">
        <v>63</v>
      </c>
      <c r="N260">
        <v>9.8200000000000006E-3</v>
      </c>
      <c r="O260">
        <v>0.185</v>
      </c>
      <c r="P260">
        <v>1.33</v>
      </c>
      <c r="Q260" t="s">
        <v>67</v>
      </c>
      <c r="R260" t="s">
        <v>61</v>
      </c>
      <c r="S260">
        <v>1.72E-2</v>
      </c>
      <c r="T260">
        <v>0.36</v>
      </c>
      <c r="U260">
        <v>10.3</v>
      </c>
      <c r="W260" s="2">
        <v>25</v>
      </c>
      <c r="Y260" s="6">
        <f t="shared" si="40"/>
        <v>28.7</v>
      </c>
      <c r="AF260">
        <v>25</v>
      </c>
      <c r="AH260" s="5">
        <f t="shared" si="41"/>
        <v>1.33</v>
      </c>
      <c r="AO260">
        <v>25</v>
      </c>
      <c r="AQ260" s="5">
        <f t="shared" si="42"/>
        <v>10.3</v>
      </c>
    </row>
    <row r="261" spans="1:49" x14ac:dyDescent="0.3">
      <c r="A261" s="1">
        <v>45317</v>
      </c>
      <c r="B261" t="s">
        <v>176</v>
      </c>
      <c r="C261" t="s">
        <v>345</v>
      </c>
      <c r="D261">
        <v>214</v>
      </c>
      <c r="E261">
        <v>1</v>
      </c>
      <c r="F261">
        <v>1</v>
      </c>
      <c r="G261" t="s">
        <v>60</v>
      </c>
      <c r="H261" t="s">
        <v>61</v>
      </c>
      <c r="I261">
        <v>3.44E-2</v>
      </c>
      <c r="J261">
        <v>0.64800000000000002</v>
      </c>
      <c r="K261">
        <v>12.4</v>
      </c>
      <c r="L261" t="s">
        <v>62</v>
      </c>
      <c r="M261" t="s">
        <v>63</v>
      </c>
      <c r="N261">
        <v>1.14E-2</v>
      </c>
      <c r="O261">
        <v>0.183</v>
      </c>
      <c r="P261">
        <v>1.29</v>
      </c>
      <c r="Q261" t="s">
        <v>67</v>
      </c>
      <c r="R261" t="s">
        <v>61</v>
      </c>
      <c r="S261">
        <v>0.126</v>
      </c>
      <c r="T261">
        <v>1.8</v>
      </c>
      <c r="U261">
        <v>53.4</v>
      </c>
      <c r="W261" s="2">
        <v>26</v>
      </c>
      <c r="Y261" s="6">
        <f t="shared" si="40"/>
        <v>12.4</v>
      </c>
      <c r="AF261">
        <v>26</v>
      </c>
      <c r="AH261" s="5">
        <f t="shared" si="41"/>
        <v>1.29</v>
      </c>
      <c r="AO261">
        <v>26</v>
      </c>
      <c r="AQ261" s="5">
        <f t="shared" si="42"/>
        <v>53.4</v>
      </c>
    </row>
    <row r="262" spans="1:49" x14ac:dyDescent="0.3">
      <c r="A262" s="1">
        <v>45317</v>
      </c>
      <c r="B262" t="s">
        <v>176</v>
      </c>
      <c r="C262" t="s">
        <v>346</v>
      </c>
      <c r="D262">
        <v>215</v>
      </c>
      <c r="E262">
        <v>1</v>
      </c>
      <c r="F262">
        <v>1</v>
      </c>
      <c r="G262" t="s">
        <v>60</v>
      </c>
      <c r="H262" t="s">
        <v>61</v>
      </c>
      <c r="I262">
        <v>2.6700000000000002E-2</v>
      </c>
      <c r="J262">
        <v>0.51200000000000001</v>
      </c>
      <c r="K262">
        <v>9.25</v>
      </c>
      <c r="L262" t="s">
        <v>62</v>
      </c>
      <c r="M262" t="s">
        <v>63</v>
      </c>
      <c r="N262">
        <v>9.4000000000000004E-3</v>
      </c>
      <c r="O262">
        <v>0.183</v>
      </c>
      <c r="P262">
        <v>1.3</v>
      </c>
      <c r="Q262" t="s">
        <v>67</v>
      </c>
      <c r="R262" t="s">
        <v>61</v>
      </c>
      <c r="S262">
        <v>2.7699999999999999E-2</v>
      </c>
      <c r="T262">
        <v>0.42599999999999999</v>
      </c>
      <c r="U262">
        <v>12.3</v>
      </c>
      <c r="W262" s="2">
        <v>27</v>
      </c>
      <c r="Y262" s="6">
        <f t="shared" si="40"/>
        <v>9.25</v>
      </c>
      <c r="AF262">
        <v>27</v>
      </c>
      <c r="AH262" s="5">
        <f t="shared" si="41"/>
        <v>1.3</v>
      </c>
      <c r="AO262">
        <v>27</v>
      </c>
      <c r="AQ262" s="5">
        <f t="shared" si="42"/>
        <v>12.3</v>
      </c>
    </row>
    <row r="263" spans="1:49" x14ac:dyDescent="0.3">
      <c r="A263" s="1">
        <v>45317</v>
      </c>
      <c r="B263" t="s">
        <v>176</v>
      </c>
      <c r="C263" t="s">
        <v>347</v>
      </c>
      <c r="D263">
        <v>216</v>
      </c>
      <c r="E263">
        <v>1</v>
      </c>
      <c r="F263">
        <v>1</v>
      </c>
      <c r="G263" t="s">
        <v>60</v>
      </c>
      <c r="H263" t="s">
        <v>61</v>
      </c>
      <c r="I263">
        <v>1.8599999999999998E-2</v>
      </c>
      <c r="J263">
        <v>0.40799999999999997</v>
      </c>
      <c r="K263">
        <v>6.86</v>
      </c>
      <c r="L263" t="s">
        <v>62</v>
      </c>
      <c r="M263" t="s">
        <v>63</v>
      </c>
      <c r="N263">
        <v>6.7000000000000004E-2</v>
      </c>
      <c r="O263">
        <v>1.07</v>
      </c>
      <c r="P263">
        <v>22.9</v>
      </c>
      <c r="Q263" t="s">
        <v>67</v>
      </c>
      <c r="R263" t="s">
        <v>61</v>
      </c>
      <c r="S263">
        <v>6.1599999999999997E-3</v>
      </c>
      <c r="T263">
        <v>0.10299999999999999</v>
      </c>
      <c r="U263">
        <v>2.65</v>
      </c>
      <c r="W263" s="2">
        <v>28</v>
      </c>
      <c r="Y263" s="6">
        <f t="shared" si="40"/>
        <v>6.86</v>
      </c>
      <c r="AF263">
        <v>28</v>
      </c>
      <c r="AH263" s="5">
        <f t="shared" si="41"/>
        <v>22.9</v>
      </c>
      <c r="AO263">
        <v>28</v>
      </c>
      <c r="AQ263" s="5">
        <f t="shared" si="42"/>
        <v>2.65</v>
      </c>
    </row>
    <row r="264" spans="1:49" x14ac:dyDescent="0.3">
      <c r="A264" s="1">
        <v>45317</v>
      </c>
      <c r="B264" t="s">
        <v>176</v>
      </c>
      <c r="C264" t="s">
        <v>348</v>
      </c>
      <c r="D264">
        <v>217</v>
      </c>
      <c r="E264">
        <v>1</v>
      </c>
      <c r="F264">
        <v>1</v>
      </c>
      <c r="G264" t="s">
        <v>60</v>
      </c>
      <c r="H264" t="s">
        <v>61</v>
      </c>
      <c r="I264">
        <v>2.7199999999999998E-2</v>
      </c>
      <c r="J264">
        <v>0.52200000000000002</v>
      </c>
      <c r="K264">
        <v>9.48</v>
      </c>
      <c r="L264" t="s">
        <v>62</v>
      </c>
      <c r="M264" t="s">
        <v>63</v>
      </c>
      <c r="N264">
        <v>1.6400000000000001E-2</v>
      </c>
      <c r="O264">
        <v>0.27100000000000002</v>
      </c>
      <c r="P264">
        <v>3.41</v>
      </c>
      <c r="Q264" t="s">
        <v>67</v>
      </c>
      <c r="R264" t="s">
        <v>61</v>
      </c>
      <c r="S264">
        <v>5.6600000000000001E-3</v>
      </c>
      <c r="T264">
        <v>8.2400000000000001E-2</v>
      </c>
      <c r="U264">
        <v>2.0499999999999998</v>
      </c>
      <c r="W264" s="2">
        <v>29</v>
      </c>
      <c r="Y264" s="6">
        <f t="shared" si="40"/>
        <v>9.48</v>
      </c>
      <c r="AF264">
        <v>29</v>
      </c>
      <c r="AH264" s="5">
        <f t="shared" si="41"/>
        <v>3.41</v>
      </c>
      <c r="AO264">
        <v>29</v>
      </c>
      <c r="AQ264" s="5">
        <f t="shared" si="42"/>
        <v>2.0499999999999998</v>
      </c>
    </row>
    <row r="265" spans="1:49" x14ac:dyDescent="0.3">
      <c r="A265" s="1">
        <v>45317</v>
      </c>
      <c r="B265" t="s">
        <v>176</v>
      </c>
      <c r="C265" t="s">
        <v>349</v>
      </c>
      <c r="D265">
        <v>218</v>
      </c>
      <c r="E265">
        <v>1</v>
      </c>
      <c r="F265">
        <v>1</v>
      </c>
      <c r="G265" t="s">
        <v>60</v>
      </c>
      <c r="H265" t="s">
        <v>61</v>
      </c>
      <c r="I265">
        <v>2.87E-2</v>
      </c>
      <c r="J265">
        <v>0.65100000000000002</v>
      </c>
      <c r="K265">
        <v>12.4</v>
      </c>
      <c r="L265" t="s">
        <v>62</v>
      </c>
      <c r="M265" t="s">
        <v>63</v>
      </c>
      <c r="N265">
        <v>7.77E-3</v>
      </c>
      <c r="O265">
        <v>0.14799999999999999</v>
      </c>
      <c r="P265">
        <v>0.434</v>
      </c>
      <c r="Q265" t="s">
        <v>67</v>
      </c>
      <c r="R265" t="s">
        <v>61</v>
      </c>
      <c r="S265">
        <v>6.6100000000000004E-3</v>
      </c>
      <c r="T265">
        <v>0.114</v>
      </c>
      <c r="U265">
        <v>2.99</v>
      </c>
      <c r="W265" s="2">
        <v>30</v>
      </c>
      <c r="Y265" s="6">
        <f t="shared" si="40"/>
        <v>12.4</v>
      </c>
      <c r="AF265">
        <v>30</v>
      </c>
      <c r="AH265" s="5">
        <f t="shared" si="41"/>
        <v>0.434</v>
      </c>
      <c r="AO265">
        <v>30</v>
      </c>
      <c r="AQ265" s="5">
        <f t="shared" si="42"/>
        <v>2.99</v>
      </c>
    </row>
    <row r="266" spans="1:49" x14ac:dyDescent="0.3">
      <c r="A266" s="1">
        <v>45317</v>
      </c>
      <c r="B266" t="s">
        <v>176</v>
      </c>
      <c r="C266" t="s">
        <v>350</v>
      </c>
      <c r="D266">
        <v>219</v>
      </c>
      <c r="E266">
        <v>1</v>
      </c>
      <c r="F266">
        <v>1</v>
      </c>
      <c r="G266" t="s">
        <v>60</v>
      </c>
      <c r="H266" t="s">
        <v>61</v>
      </c>
      <c r="I266">
        <v>2.0299999999999999E-2</v>
      </c>
      <c r="J266">
        <v>0.41699999999999998</v>
      </c>
      <c r="K266">
        <v>7.06</v>
      </c>
      <c r="L266" t="s">
        <v>62</v>
      </c>
      <c r="M266" t="s">
        <v>63</v>
      </c>
      <c r="N266">
        <v>1.0699999999999999E-2</v>
      </c>
      <c r="O266">
        <v>0.16200000000000001</v>
      </c>
      <c r="P266">
        <v>0.78</v>
      </c>
      <c r="Q266" t="s">
        <v>67</v>
      </c>
      <c r="R266" t="s">
        <v>61</v>
      </c>
      <c r="S266">
        <v>7.1000000000000004E-3</v>
      </c>
      <c r="T266">
        <v>0.115</v>
      </c>
      <c r="U266">
        <v>3.01</v>
      </c>
      <c r="W266" s="2">
        <v>31</v>
      </c>
      <c r="Y266" s="6">
        <f t="shared" si="40"/>
        <v>7.06</v>
      </c>
      <c r="AF266">
        <v>31</v>
      </c>
      <c r="AH266" s="5">
        <f t="shared" si="41"/>
        <v>0.78</v>
      </c>
      <c r="AO266">
        <v>31</v>
      </c>
      <c r="AQ266" s="5">
        <f t="shared" si="42"/>
        <v>3.01</v>
      </c>
    </row>
    <row r="267" spans="1:49" x14ac:dyDescent="0.3">
      <c r="A267" s="1">
        <v>45317</v>
      </c>
      <c r="B267" t="s">
        <v>176</v>
      </c>
      <c r="C267" t="s">
        <v>351</v>
      </c>
      <c r="D267">
        <v>220</v>
      </c>
      <c r="E267">
        <v>1</v>
      </c>
      <c r="F267">
        <v>1</v>
      </c>
      <c r="G267" t="s">
        <v>60</v>
      </c>
      <c r="H267" t="s">
        <v>61</v>
      </c>
      <c r="I267">
        <v>4.4699999999999997E-2</v>
      </c>
      <c r="J267">
        <v>0.86</v>
      </c>
      <c r="K267">
        <v>17.3</v>
      </c>
      <c r="L267" t="s">
        <v>62</v>
      </c>
      <c r="M267" t="s">
        <v>63</v>
      </c>
      <c r="N267">
        <v>1.11E-2</v>
      </c>
      <c r="O267">
        <v>0.223</v>
      </c>
      <c r="P267">
        <v>2.2599999999999998</v>
      </c>
      <c r="Q267" t="s">
        <v>67</v>
      </c>
      <c r="R267" t="s">
        <v>61</v>
      </c>
      <c r="S267">
        <v>7.1900000000000002E-3</v>
      </c>
      <c r="T267">
        <v>0.126</v>
      </c>
      <c r="U267">
        <v>3.34</v>
      </c>
      <c r="W267" s="2">
        <v>32</v>
      </c>
      <c r="Y267" s="6">
        <f t="shared" si="40"/>
        <v>17.3</v>
      </c>
      <c r="AF267">
        <v>32</v>
      </c>
      <c r="AH267" s="5">
        <f t="shared" si="41"/>
        <v>2.2599999999999998</v>
      </c>
      <c r="AO267">
        <v>32</v>
      </c>
      <c r="AQ267" s="5">
        <f t="shared" si="42"/>
        <v>3.34</v>
      </c>
    </row>
    <row r="268" spans="1:49" x14ac:dyDescent="0.3">
      <c r="A268" s="1">
        <v>45317</v>
      </c>
      <c r="B268" t="s">
        <v>176</v>
      </c>
      <c r="C268" t="s">
        <v>352</v>
      </c>
      <c r="D268">
        <v>224</v>
      </c>
      <c r="E268">
        <v>1</v>
      </c>
      <c r="F268">
        <v>1</v>
      </c>
      <c r="G268" t="s">
        <v>60</v>
      </c>
      <c r="H268" t="s">
        <v>61</v>
      </c>
      <c r="I268">
        <v>2.3699999999999999E-2</v>
      </c>
      <c r="J268">
        <v>0.46700000000000003</v>
      </c>
      <c r="K268">
        <v>8.1999999999999993</v>
      </c>
      <c r="L268" t="s">
        <v>62</v>
      </c>
      <c r="M268" t="s">
        <v>63</v>
      </c>
      <c r="N268">
        <v>8.94E-3</v>
      </c>
      <c r="O268">
        <v>0.21</v>
      </c>
      <c r="P268">
        <v>1.94</v>
      </c>
      <c r="Q268" t="s">
        <v>67</v>
      </c>
      <c r="R268" t="s">
        <v>61</v>
      </c>
      <c r="S268">
        <v>1.06E-2</v>
      </c>
      <c r="T268">
        <v>0.16600000000000001</v>
      </c>
      <c r="U268">
        <v>4.53</v>
      </c>
      <c r="W268" s="2">
        <v>33</v>
      </c>
      <c r="Y268" s="6">
        <f t="shared" si="40"/>
        <v>8.1999999999999993</v>
      </c>
      <c r="AB268">
        <f>ABS(100*ABS(Y268-Y262)/AVERAGE(Y268,Y262))</f>
        <v>12.034383954154736</v>
      </c>
      <c r="AC268" t="str">
        <f>IF(Y268&gt;10, (IF((AND(AB268&gt;=0,AB268&lt;=20)=TRUE),"PASS","FAIL")),(IF((AND(AB268&gt;=0,AB268&lt;=100)=TRUE),"PASS","FAIL")))</f>
        <v>PASS</v>
      </c>
      <c r="AF268">
        <v>33</v>
      </c>
      <c r="AH268" s="5">
        <f t="shared" si="41"/>
        <v>1.94</v>
      </c>
      <c r="AK268">
        <f>ABS(100*ABS(AH268-AH262)/AVERAGE(AH268,AH262))</f>
        <v>39.506172839506164</v>
      </c>
      <c r="AL268" t="str">
        <f>IF(AH268&gt;10, (IF((AND(AK268&gt;=0,AK268&lt;=20)=TRUE),"PASS","FAIL")),(IF((AND(AK268&gt;=0,AK268&lt;=100)=TRUE),"PASS","FAIL")))</f>
        <v>PASS</v>
      </c>
      <c r="AO268">
        <v>33</v>
      </c>
      <c r="AQ268" s="5">
        <f t="shared" si="42"/>
        <v>4.53</v>
      </c>
      <c r="AT268">
        <f>ABS(100*ABS(AQ268-AQ262)/AVERAGE(AQ268,AQ262))</f>
        <v>92.335115864527623</v>
      </c>
      <c r="AU268" t="str">
        <f>IF(AQ268&gt;10, (IF((AND(AT268&gt;=0,AT268&lt;=20)=TRUE),"PASS","FAIL")),(IF((AND(AT268&gt;=0,AT268&lt;=100)=TRUE),"PASS","FAIL")))</f>
        <v>PASS</v>
      </c>
    </row>
    <row r="269" spans="1:49" x14ac:dyDescent="0.3">
      <c r="A269" s="1">
        <v>45317</v>
      </c>
      <c r="B269" t="s">
        <v>176</v>
      </c>
      <c r="C269" t="s">
        <v>353</v>
      </c>
      <c r="D269">
        <v>225</v>
      </c>
      <c r="E269">
        <v>1</v>
      </c>
      <c r="F269">
        <v>1</v>
      </c>
      <c r="G269" t="s">
        <v>60</v>
      </c>
      <c r="H269" t="s">
        <v>61</v>
      </c>
      <c r="I269">
        <v>8.3699999999999997E-2</v>
      </c>
      <c r="J269">
        <v>1.64</v>
      </c>
      <c r="K269">
        <v>35.1</v>
      </c>
      <c r="L269" t="s">
        <v>62</v>
      </c>
      <c r="M269" t="s">
        <v>63</v>
      </c>
      <c r="N269">
        <v>4.5100000000000001E-2</v>
      </c>
      <c r="O269">
        <v>0.70699999999999996</v>
      </c>
      <c r="P269">
        <v>14</v>
      </c>
      <c r="Q269" t="s">
        <v>67</v>
      </c>
      <c r="R269" t="s">
        <v>61</v>
      </c>
      <c r="S269">
        <v>3.3399999999999999E-2</v>
      </c>
      <c r="T269">
        <v>0.47499999999999998</v>
      </c>
      <c r="U269">
        <v>13.7</v>
      </c>
      <c r="W269" s="2">
        <v>34</v>
      </c>
      <c r="Y269" s="6">
        <f t="shared" si="40"/>
        <v>35.1</v>
      </c>
      <c r="AD269">
        <f>100*((Y269*4080)-(Y267*4000))/(1000*80)</f>
        <v>92.51</v>
      </c>
      <c r="AE269" t="str">
        <f>IF(Y267&gt;10, (IF((AND(AD269&gt;=80,AD269&lt;=120)=TRUE),"PASS","FAIL")),(IF((AND(AD269&gt;=20,AD269&lt;=180)=TRUE),"PASS","FAIL")))</f>
        <v>PASS</v>
      </c>
      <c r="AF269">
        <v>34</v>
      </c>
      <c r="AH269" s="5">
        <f t="shared" si="41"/>
        <v>14</v>
      </c>
      <c r="AM269">
        <f>100*((AH269*4080)-(AH267*4000))/(1000*80)</f>
        <v>60.1</v>
      </c>
      <c r="AN269" t="str">
        <f>IF(AH267&gt;10, (IF((AND(AM269&gt;=80,AM269&lt;=120)=TRUE),"PASS","FAIL")),(IF((AND(AM269&gt;=20,AM269&lt;=180)=TRUE),"PASS","FAIL")))</f>
        <v>PASS</v>
      </c>
      <c r="AO269">
        <v>34</v>
      </c>
      <c r="AQ269" s="5">
        <f t="shared" si="42"/>
        <v>13.7</v>
      </c>
      <c r="AV269">
        <f>100*((AQ269*4080)-(AQ267*4000))/(1000*80)</f>
        <v>53.17</v>
      </c>
      <c r="AW269" t="str">
        <f>IF(AQ267&gt;10, (IF((AND(AV269&gt;=80,AV269&lt;=120)=TRUE),"PASS","FAIL")),(IF((AND(AV269&gt;=20,AV269&lt;=180)=TRUE),"PASS","FAIL")))</f>
        <v>PASS</v>
      </c>
    </row>
    <row r="270" spans="1:49" x14ac:dyDescent="0.3">
      <c r="A270" s="1">
        <v>45317</v>
      </c>
      <c r="B270" t="s">
        <v>176</v>
      </c>
      <c r="C270" t="s">
        <v>64</v>
      </c>
      <c r="D270" t="s">
        <v>11</v>
      </c>
      <c r="E270">
        <v>1</v>
      </c>
      <c r="F270">
        <v>1</v>
      </c>
      <c r="G270" t="s">
        <v>60</v>
      </c>
      <c r="H270" t="s">
        <v>61</v>
      </c>
      <c r="I270">
        <v>0.27900000000000003</v>
      </c>
      <c r="J270">
        <v>4.8099999999999996</v>
      </c>
      <c r="K270">
        <v>108</v>
      </c>
      <c r="L270" t="s">
        <v>62</v>
      </c>
      <c r="M270" t="s">
        <v>63</v>
      </c>
      <c r="N270">
        <v>0.26300000000000001</v>
      </c>
      <c r="O270">
        <v>4.04</v>
      </c>
      <c r="P270">
        <v>95</v>
      </c>
      <c r="Q270" t="s">
        <v>67</v>
      </c>
      <c r="R270" t="s">
        <v>61</v>
      </c>
      <c r="S270">
        <v>0.21</v>
      </c>
      <c r="T270">
        <v>3.02</v>
      </c>
      <c r="U270">
        <v>89.6</v>
      </c>
      <c r="W270" s="2">
        <v>35</v>
      </c>
      <c r="Y270" s="6">
        <f t="shared" si="40"/>
        <v>108</v>
      </c>
      <c r="Z270">
        <f>100*(Y270-100)/100</f>
        <v>8</v>
      </c>
      <c r="AA270" t="str">
        <f>IF((ABS(Z270))&lt;=20,"PASS","FAIL")</f>
        <v>PASS</v>
      </c>
      <c r="AF270">
        <v>35</v>
      </c>
      <c r="AH270" s="5">
        <f t="shared" si="41"/>
        <v>95</v>
      </c>
      <c r="AI270">
        <f>100*(AH270-100)/100</f>
        <v>-5</v>
      </c>
      <c r="AJ270" t="str">
        <f>IF((ABS(AI270))&lt;=20,"PASS","FAIL")</f>
        <v>PASS</v>
      </c>
      <c r="AO270">
        <v>35</v>
      </c>
      <c r="AQ270" s="5">
        <f t="shared" si="42"/>
        <v>89.6</v>
      </c>
      <c r="AR270">
        <f>100*(AQ270-100)/100</f>
        <v>-10.400000000000004</v>
      </c>
      <c r="AS270" t="str">
        <f>IF((ABS(AR270))&lt;=20,"PASS","FAIL")</f>
        <v>PASS</v>
      </c>
    </row>
    <row r="271" spans="1:49" x14ac:dyDescent="0.3">
      <c r="A271" s="1">
        <v>45317</v>
      </c>
      <c r="B271" t="s">
        <v>176</v>
      </c>
      <c r="C271" t="s">
        <v>171</v>
      </c>
      <c r="D271" t="s">
        <v>70</v>
      </c>
      <c r="E271">
        <v>1</v>
      </c>
      <c r="F271">
        <v>1</v>
      </c>
      <c r="G271" t="s">
        <v>60</v>
      </c>
      <c r="H271" t="s">
        <v>61</v>
      </c>
      <c r="I271">
        <v>2.0299999999999999E-2</v>
      </c>
      <c r="J271">
        <v>0.40699999999999997</v>
      </c>
      <c r="K271">
        <v>6.82</v>
      </c>
      <c r="L271" t="s">
        <v>62</v>
      </c>
      <c r="M271" t="s">
        <v>63</v>
      </c>
      <c r="N271">
        <v>1.7100000000000001E-2</v>
      </c>
      <c r="O271">
        <v>0.26200000000000001</v>
      </c>
      <c r="P271">
        <v>3.21</v>
      </c>
      <c r="Q271" t="s">
        <v>67</v>
      </c>
      <c r="R271" t="s">
        <v>61</v>
      </c>
      <c r="S271">
        <v>3.5999999999999997E-2</v>
      </c>
      <c r="T271">
        <v>0.53900000000000003</v>
      </c>
      <c r="U271">
        <v>15.6</v>
      </c>
      <c r="W271" s="2">
        <v>36</v>
      </c>
      <c r="Y271" s="6">
        <f t="shared" si="40"/>
        <v>6.82</v>
      </c>
      <c r="AF271">
        <v>36</v>
      </c>
      <c r="AH271" s="5">
        <f t="shared" si="41"/>
        <v>3.21</v>
      </c>
      <c r="AO271">
        <v>36</v>
      </c>
      <c r="AQ271" s="5">
        <f t="shared" si="42"/>
        <v>15.6</v>
      </c>
    </row>
    <row r="272" spans="1:49" x14ac:dyDescent="0.3">
      <c r="A272" s="1">
        <v>45317</v>
      </c>
      <c r="B272" t="s">
        <v>176</v>
      </c>
      <c r="C272" t="s">
        <v>354</v>
      </c>
      <c r="D272">
        <v>226</v>
      </c>
      <c r="E272">
        <v>1</v>
      </c>
      <c r="F272">
        <v>1</v>
      </c>
      <c r="G272" t="s">
        <v>60</v>
      </c>
      <c r="H272" t="s">
        <v>61</v>
      </c>
      <c r="I272">
        <v>0.29699999999999999</v>
      </c>
      <c r="J272">
        <v>5.68</v>
      </c>
      <c r="K272">
        <v>128</v>
      </c>
      <c r="L272" t="s">
        <v>62</v>
      </c>
      <c r="M272" t="s">
        <v>63</v>
      </c>
      <c r="N272">
        <v>2.5000000000000001E-2</v>
      </c>
      <c r="O272">
        <v>0.40300000000000002</v>
      </c>
      <c r="P272">
        <v>6.61</v>
      </c>
      <c r="Q272" t="s">
        <v>67</v>
      </c>
      <c r="R272" t="s">
        <v>61</v>
      </c>
      <c r="S272">
        <v>3.32E-2</v>
      </c>
      <c r="T272">
        <v>0.51500000000000001</v>
      </c>
      <c r="U272">
        <v>14.9</v>
      </c>
      <c r="W272" s="2">
        <v>37</v>
      </c>
      <c r="Y272" s="6">
        <f t="shared" si="40"/>
        <v>128</v>
      </c>
      <c r="AF272">
        <v>37</v>
      </c>
      <c r="AH272" s="5">
        <f t="shared" si="41"/>
        <v>6.61</v>
      </c>
      <c r="AO272">
        <v>37</v>
      </c>
      <c r="AQ272" s="5">
        <f t="shared" si="42"/>
        <v>14.9</v>
      </c>
    </row>
    <row r="273" spans="1:45" x14ac:dyDescent="0.3">
      <c r="A273" s="1">
        <v>45317</v>
      </c>
      <c r="B273" t="s">
        <v>176</v>
      </c>
      <c r="C273" t="s">
        <v>355</v>
      </c>
      <c r="D273">
        <v>227</v>
      </c>
      <c r="E273">
        <v>1</v>
      </c>
      <c r="F273">
        <v>1</v>
      </c>
      <c r="G273" t="s">
        <v>60</v>
      </c>
      <c r="H273" t="s">
        <v>61</v>
      </c>
      <c r="I273">
        <v>0.186</v>
      </c>
      <c r="J273">
        <v>3.54</v>
      </c>
      <c r="K273">
        <v>78.599999999999994</v>
      </c>
      <c r="L273" t="s">
        <v>62</v>
      </c>
      <c r="M273" t="s">
        <v>63</v>
      </c>
      <c r="N273">
        <v>3.0800000000000001E-2</v>
      </c>
      <c r="O273">
        <v>0.49099999999999999</v>
      </c>
      <c r="P273">
        <v>8.74</v>
      </c>
      <c r="Q273" t="s">
        <v>67</v>
      </c>
      <c r="R273" t="s">
        <v>61</v>
      </c>
      <c r="S273">
        <v>2.5999999999999999E-2</v>
      </c>
      <c r="T273">
        <v>0.40899999999999997</v>
      </c>
      <c r="U273">
        <v>11.8</v>
      </c>
      <c r="W273" s="2">
        <v>38</v>
      </c>
      <c r="Y273" s="6">
        <f t="shared" si="40"/>
        <v>78.599999999999994</v>
      </c>
      <c r="AF273">
        <v>38</v>
      </c>
      <c r="AH273" s="5">
        <f t="shared" si="41"/>
        <v>8.74</v>
      </c>
      <c r="AO273">
        <v>38</v>
      </c>
      <c r="AQ273" s="5">
        <f t="shared" si="42"/>
        <v>11.8</v>
      </c>
    </row>
    <row r="274" spans="1:45" x14ac:dyDescent="0.3">
      <c r="A274" s="1">
        <v>45317</v>
      </c>
      <c r="B274" t="s">
        <v>176</v>
      </c>
      <c r="C274" t="s">
        <v>356</v>
      </c>
      <c r="D274">
        <v>228</v>
      </c>
      <c r="E274">
        <v>1</v>
      </c>
      <c r="F274">
        <v>1</v>
      </c>
      <c r="G274" t="s">
        <v>60</v>
      </c>
      <c r="H274" t="s">
        <v>61</v>
      </c>
      <c r="I274">
        <v>2.6499999999999999E-2</v>
      </c>
      <c r="J274">
        <v>0.501</v>
      </c>
      <c r="K274">
        <v>8.99</v>
      </c>
      <c r="L274" t="s">
        <v>62</v>
      </c>
      <c r="M274" t="s">
        <v>63</v>
      </c>
      <c r="N274">
        <v>7.2700000000000001E-2</v>
      </c>
      <c r="O274">
        <v>1.1200000000000001</v>
      </c>
      <c r="P274">
        <v>24</v>
      </c>
      <c r="Q274" t="s">
        <v>67</v>
      </c>
      <c r="R274" t="s">
        <v>61</v>
      </c>
      <c r="S274">
        <v>9.1899999999999996E-2</v>
      </c>
      <c r="T274">
        <v>1.34</v>
      </c>
      <c r="U274">
        <v>39.5</v>
      </c>
      <c r="W274" s="2">
        <v>39</v>
      </c>
      <c r="Y274" s="6">
        <f t="shared" si="40"/>
        <v>8.99</v>
      </c>
      <c r="AF274">
        <v>39</v>
      </c>
      <c r="AH274" s="5">
        <f t="shared" si="41"/>
        <v>24</v>
      </c>
      <c r="AO274">
        <v>39</v>
      </c>
      <c r="AQ274" s="5">
        <f t="shared" si="42"/>
        <v>39.5</v>
      </c>
    </row>
    <row r="275" spans="1:45" x14ac:dyDescent="0.3">
      <c r="A275" s="1">
        <v>45317</v>
      </c>
      <c r="B275" t="s">
        <v>176</v>
      </c>
      <c r="C275" t="s">
        <v>357</v>
      </c>
      <c r="D275">
        <v>36</v>
      </c>
      <c r="E275">
        <v>1</v>
      </c>
      <c r="F275">
        <v>1</v>
      </c>
      <c r="G275" t="s">
        <v>60</v>
      </c>
      <c r="H275" t="s">
        <v>61</v>
      </c>
      <c r="I275">
        <v>2.62</v>
      </c>
      <c r="J275">
        <v>49.7</v>
      </c>
      <c r="K275">
        <v>1100</v>
      </c>
      <c r="L275" t="s">
        <v>62</v>
      </c>
      <c r="M275" t="s">
        <v>63</v>
      </c>
      <c r="N275">
        <v>1.8200000000000001E-2</v>
      </c>
      <c r="O275">
        <v>0.312</v>
      </c>
      <c r="P275">
        <v>4.42</v>
      </c>
      <c r="Q275" t="s">
        <v>67</v>
      </c>
      <c r="R275" t="s">
        <v>61</v>
      </c>
      <c r="S275">
        <v>6.3799999999999996E-2</v>
      </c>
      <c r="T275">
        <v>0.92700000000000005</v>
      </c>
      <c r="U275">
        <v>27.2</v>
      </c>
      <c r="W275" s="2">
        <v>40</v>
      </c>
      <c r="Y275" s="6">
        <f t="shared" si="40"/>
        <v>1100</v>
      </c>
      <c r="AF275">
        <v>40</v>
      </c>
      <c r="AH275" s="5">
        <f t="shared" si="41"/>
        <v>4.42</v>
      </c>
      <c r="AO275">
        <v>40</v>
      </c>
      <c r="AQ275" s="5">
        <f t="shared" si="42"/>
        <v>27.2</v>
      </c>
    </row>
    <row r="276" spans="1:45" x14ac:dyDescent="0.3">
      <c r="A276" s="1">
        <v>45317</v>
      </c>
      <c r="B276" t="s">
        <v>176</v>
      </c>
      <c r="C276" t="s">
        <v>358</v>
      </c>
      <c r="D276">
        <v>114</v>
      </c>
      <c r="E276">
        <v>1</v>
      </c>
      <c r="F276">
        <v>1</v>
      </c>
      <c r="G276" t="s">
        <v>60</v>
      </c>
      <c r="H276" t="s">
        <v>61</v>
      </c>
      <c r="I276">
        <v>7.9200000000000007E-2</v>
      </c>
      <c r="J276">
        <v>1.56</v>
      </c>
      <c r="K276">
        <v>33.200000000000003</v>
      </c>
      <c r="L276" t="s">
        <v>62</v>
      </c>
      <c r="M276" t="s">
        <v>63</v>
      </c>
      <c r="N276">
        <v>2.3400000000000001E-2</v>
      </c>
      <c r="O276">
        <v>0.39200000000000002</v>
      </c>
      <c r="P276">
        <v>6.34</v>
      </c>
      <c r="Q276" t="s">
        <v>67</v>
      </c>
      <c r="R276" t="s">
        <v>61</v>
      </c>
      <c r="S276">
        <v>1.4500000000000001E-2</v>
      </c>
      <c r="T276">
        <v>0.193</v>
      </c>
      <c r="U276">
        <v>5.33</v>
      </c>
      <c r="W276" s="2">
        <v>41</v>
      </c>
      <c r="Y276" s="6">
        <f t="shared" si="40"/>
        <v>33.200000000000003</v>
      </c>
      <c r="AF276">
        <v>41</v>
      </c>
      <c r="AH276" s="5">
        <f t="shared" si="41"/>
        <v>6.34</v>
      </c>
      <c r="AO276">
        <v>41</v>
      </c>
      <c r="AQ276" s="5">
        <f t="shared" si="42"/>
        <v>5.33</v>
      </c>
    </row>
    <row r="277" spans="1:45" x14ac:dyDescent="0.3">
      <c r="A277" s="1">
        <v>45317</v>
      </c>
      <c r="B277" t="s">
        <v>176</v>
      </c>
      <c r="C277" t="s">
        <v>359</v>
      </c>
      <c r="D277">
        <v>121</v>
      </c>
      <c r="E277">
        <v>1</v>
      </c>
      <c r="F277">
        <v>1</v>
      </c>
      <c r="G277" t="s">
        <v>60</v>
      </c>
      <c r="H277" t="s">
        <v>61</v>
      </c>
      <c r="I277">
        <v>0.29599999999999999</v>
      </c>
      <c r="J277">
        <v>5.63</v>
      </c>
      <c r="K277">
        <v>127</v>
      </c>
      <c r="L277" t="s">
        <v>62</v>
      </c>
      <c r="M277" t="s">
        <v>63</v>
      </c>
      <c r="N277">
        <v>2.5399999999999999E-2</v>
      </c>
      <c r="O277">
        <v>0.41799999999999998</v>
      </c>
      <c r="P277">
        <v>6.98</v>
      </c>
      <c r="Q277" t="s">
        <v>67</v>
      </c>
      <c r="R277" t="s">
        <v>61</v>
      </c>
      <c r="S277">
        <v>3.2199999999999999E-2</v>
      </c>
      <c r="T277">
        <v>0.49099999999999999</v>
      </c>
      <c r="U277">
        <v>14.2</v>
      </c>
      <c r="W277" s="2">
        <v>42</v>
      </c>
      <c r="Y277" s="6">
        <f t="shared" si="40"/>
        <v>127</v>
      </c>
      <c r="AF277">
        <v>42</v>
      </c>
      <c r="AH277" s="5">
        <f t="shared" si="41"/>
        <v>6.98</v>
      </c>
      <c r="AO277">
        <v>42</v>
      </c>
      <c r="AQ277" s="5">
        <f t="shared" si="42"/>
        <v>14.2</v>
      </c>
    </row>
    <row r="278" spans="1:45" x14ac:dyDescent="0.3">
      <c r="A278" s="1">
        <v>45317</v>
      </c>
      <c r="B278" t="s">
        <v>176</v>
      </c>
      <c r="C278" t="s">
        <v>360</v>
      </c>
      <c r="D278">
        <v>144</v>
      </c>
      <c r="E278">
        <v>1</v>
      </c>
      <c r="F278">
        <v>1</v>
      </c>
      <c r="G278" t="s">
        <v>60</v>
      </c>
      <c r="H278" t="s">
        <v>61</v>
      </c>
      <c r="I278">
        <v>9.7600000000000006E-2</v>
      </c>
      <c r="J278">
        <v>1.87</v>
      </c>
      <c r="K278">
        <v>40.4</v>
      </c>
      <c r="L278" t="s">
        <v>62</v>
      </c>
      <c r="M278" t="s">
        <v>63</v>
      </c>
      <c r="N278">
        <v>1.67E-2</v>
      </c>
      <c r="O278">
        <v>0.252</v>
      </c>
      <c r="P278">
        <v>2.96</v>
      </c>
      <c r="Q278" t="s">
        <v>67</v>
      </c>
      <c r="R278" t="s">
        <v>61</v>
      </c>
      <c r="S278">
        <v>1.2500000000000001E-2</v>
      </c>
      <c r="T278">
        <v>0.20599999999999999</v>
      </c>
      <c r="U278">
        <v>5.73</v>
      </c>
      <c r="W278" s="2">
        <v>43</v>
      </c>
      <c r="Y278" s="6">
        <f t="shared" si="40"/>
        <v>40.4</v>
      </c>
      <c r="AF278">
        <v>43</v>
      </c>
      <c r="AH278" s="5">
        <f t="shared" si="41"/>
        <v>2.96</v>
      </c>
      <c r="AO278">
        <v>43</v>
      </c>
      <c r="AQ278" s="5">
        <f t="shared" si="42"/>
        <v>5.73</v>
      </c>
    </row>
    <row r="279" spans="1:45" x14ac:dyDescent="0.3">
      <c r="A279" s="1">
        <v>45317</v>
      </c>
      <c r="B279" t="s">
        <v>176</v>
      </c>
      <c r="C279" t="s">
        <v>361</v>
      </c>
      <c r="D279">
        <v>67</v>
      </c>
      <c r="E279">
        <v>1</v>
      </c>
      <c r="F279">
        <v>1</v>
      </c>
      <c r="G279" t="s">
        <v>60</v>
      </c>
      <c r="H279" t="s">
        <v>61</v>
      </c>
      <c r="I279">
        <v>2.3900000000000001E-2</v>
      </c>
      <c r="J279">
        <v>0.47799999999999998</v>
      </c>
      <c r="K279">
        <v>8.4499999999999993</v>
      </c>
      <c r="L279" t="s">
        <v>62</v>
      </c>
      <c r="M279" t="s">
        <v>63</v>
      </c>
      <c r="N279">
        <v>8.7899999999999992E-3</v>
      </c>
      <c r="O279">
        <v>0.157</v>
      </c>
      <c r="P279">
        <v>0.66300000000000003</v>
      </c>
      <c r="Q279" t="s">
        <v>67</v>
      </c>
      <c r="R279" t="s">
        <v>61</v>
      </c>
      <c r="S279">
        <v>5.4900000000000001E-3</v>
      </c>
      <c r="T279">
        <v>8.7599999999999997E-2</v>
      </c>
      <c r="U279">
        <v>2.2000000000000002</v>
      </c>
      <c r="W279" s="2">
        <v>44</v>
      </c>
      <c r="Y279" s="6">
        <f t="shared" si="40"/>
        <v>8.4499999999999993</v>
      </c>
      <c r="AF279">
        <v>44</v>
      </c>
      <c r="AH279" s="5">
        <f t="shared" si="41"/>
        <v>0.66300000000000003</v>
      </c>
      <c r="AO279">
        <v>44</v>
      </c>
      <c r="AQ279" s="5">
        <f t="shared" si="42"/>
        <v>2.2000000000000002</v>
      </c>
    </row>
    <row r="280" spans="1:45" x14ac:dyDescent="0.3">
      <c r="A280" s="1">
        <v>45317</v>
      </c>
      <c r="B280" t="s">
        <v>176</v>
      </c>
      <c r="C280" t="s">
        <v>362</v>
      </c>
      <c r="D280">
        <v>128</v>
      </c>
      <c r="E280">
        <v>1</v>
      </c>
      <c r="F280">
        <v>1</v>
      </c>
      <c r="G280" t="s">
        <v>60</v>
      </c>
      <c r="H280" t="s">
        <v>61</v>
      </c>
      <c r="I280">
        <v>0.13100000000000001</v>
      </c>
      <c r="J280">
        <v>2.46</v>
      </c>
      <c r="K280">
        <v>54</v>
      </c>
      <c r="L280" t="s">
        <v>62</v>
      </c>
      <c r="M280" t="s">
        <v>63</v>
      </c>
      <c r="N280">
        <v>2.29E-2</v>
      </c>
      <c r="O280">
        <v>0.374</v>
      </c>
      <c r="P280">
        <v>5.91</v>
      </c>
      <c r="Q280" t="s">
        <v>67</v>
      </c>
      <c r="R280" t="s">
        <v>61</v>
      </c>
      <c r="S280">
        <v>4.5600000000000002E-2</v>
      </c>
      <c r="T280">
        <v>0.68500000000000005</v>
      </c>
      <c r="U280">
        <v>20</v>
      </c>
      <c r="W280" s="2">
        <v>45</v>
      </c>
      <c r="Y280" s="6">
        <f t="shared" si="40"/>
        <v>54</v>
      </c>
      <c r="AF280">
        <v>45</v>
      </c>
      <c r="AH280" s="5">
        <f t="shared" si="41"/>
        <v>5.91</v>
      </c>
      <c r="AO280">
        <v>45</v>
      </c>
      <c r="AQ280" s="5">
        <f t="shared" si="42"/>
        <v>20</v>
      </c>
    </row>
    <row r="281" spans="1:45" x14ac:dyDescent="0.3">
      <c r="A281" s="1">
        <v>45317</v>
      </c>
      <c r="B281" t="s">
        <v>176</v>
      </c>
      <c r="C281" t="s">
        <v>363</v>
      </c>
      <c r="D281">
        <v>129</v>
      </c>
      <c r="E281">
        <v>1</v>
      </c>
      <c r="F281">
        <v>1</v>
      </c>
      <c r="G281" t="s">
        <v>60</v>
      </c>
      <c r="H281" t="s">
        <v>61</v>
      </c>
      <c r="I281">
        <v>4.9299999999999997E-2</v>
      </c>
      <c r="J281">
        <v>1.02</v>
      </c>
      <c r="K281">
        <v>20.9</v>
      </c>
      <c r="L281" t="s">
        <v>62</v>
      </c>
      <c r="M281" t="s">
        <v>63</v>
      </c>
      <c r="N281">
        <v>5.33E-2</v>
      </c>
      <c r="O281">
        <v>0.82399999999999995</v>
      </c>
      <c r="P281">
        <v>16.8</v>
      </c>
      <c r="Q281" t="s">
        <v>67</v>
      </c>
      <c r="R281" t="s">
        <v>61</v>
      </c>
      <c r="S281">
        <v>1.9599999999999999E-2</v>
      </c>
      <c r="T281">
        <v>0.31</v>
      </c>
      <c r="U281">
        <v>8.82</v>
      </c>
      <c r="W281" s="2">
        <v>46</v>
      </c>
      <c r="Y281" s="6">
        <f t="shared" si="40"/>
        <v>20.9</v>
      </c>
      <c r="AF281">
        <v>46</v>
      </c>
      <c r="AH281" s="5">
        <f t="shared" si="41"/>
        <v>16.8</v>
      </c>
      <c r="AO281">
        <v>46</v>
      </c>
      <c r="AQ281" s="5">
        <f t="shared" si="42"/>
        <v>8.82</v>
      </c>
    </row>
    <row r="282" spans="1:45" x14ac:dyDescent="0.3">
      <c r="A282" s="1">
        <v>45317</v>
      </c>
      <c r="B282" t="s">
        <v>176</v>
      </c>
      <c r="C282" t="s">
        <v>364</v>
      </c>
      <c r="D282">
        <v>203</v>
      </c>
      <c r="E282">
        <v>1</v>
      </c>
      <c r="F282">
        <v>1</v>
      </c>
      <c r="G282" t="s">
        <v>60</v>
      </c>
      <c r="H282" t="s">
        <v>61</v>
      </c>
      <c r="I282">
        <v>2.8500000000000001E-2</v>
      </c>
      <c r="J282">
        <v>0.55300000000000005</v>
      </c>
      <c r="K282">
        <v>10.199999999999999</v>
      </c>
      <c r="L282" t="s">
        <v>62</v>
      </c>
      <c r="M282" t="s">
        <v>63</v>
      </c>
      <c r="N282">
        <v>1.18E-2</v>
      </c>
      <c r="O282">
        <v>0.17499999999999999</v>
      </c>
      <c r="P282">
        <v>1.0900000000000001</v>
      </c>
      <c r="Q282" t="s">
        <v>67</v>
      </c>
      <c r="R282" t="s">
        <v>61</v>
      </c>
      <c r="S282">
        <v>0.125</v>
      </c>
      <c r="T282">
        <v>1.83</v>
      </c>
      <c r="U282">
        <v>54.2</v>
      </c>
      <c r="W282" s="2">
        <v>47</v>
      </c>
      <c r="Y282" s="6">
        <f t="shared" si="40"/>
        <v>10.199999999999999</v>
      </c>
      <c r="AF282">
        <v>47</v>
      </c>
      <c r="AH282" s="5">
        <f t="shared" si="41"/>
        <v>1.0900000000000001</v>
      </c>
      <c r="AO282">
        <v>47</v>
      </c>
      <c r="AQ282" s="5">
        <f t="shared" si="42"/>
        <v>54.2</v>
      </c>
    </row>
    <row r="283" spans="1:45" x14ac:dyDescent="0.3">
      <c r="A283" s="1">
        <v>45317</v>
      </c>
      <c r="B283" t="s">
        <v>176</v>
      </c>
      <c r="C283" t="s">
        <v>167</v>
      </c>
      <c r="D283" t="s">
        <v>85</v>
      </c>
      <c r="E283">
        <v>1</v>
      </c>
      <c r="F283">
        <v>1</v>
      </c>
      <c r="G283" t="s">
        <v>60</v>
      </c>
      <c r="H283" t="s">
        <v>61</v>
      </c>
      <c r="I283">
        <v>4.8899999999999997</v>
      </c>
      <c r="J283">
        <v>93.5</v>
      </c>
      <c r="K283">
        <v>1990</v>
      </c>
      <c r="L283" t="s">
        <v>62</v>
      </c>
      <c r="M283" t="s">
        <v>63</v>
      </c>
      <c r="N283">
        <v>5.17</v>
      </c>
      <c r="O283">
        <v>78</v>
      </c>
      <c r="P283">
        <v>2030</v>
      </c>
      <c r="Q283" t="s">
        <v>67</v>
      </c>
      <c r="R283" t="s">
        <v>61</v>
      </c>
      <c r="S283">
        <v>4.0999999999999996</v>
      </c>
      <c r="T283">
        <v>59.9</v>
      </c>
      <c r="U283">
        <v>1900</v>
      </c>
      <c r="W283" s="2">
        <v>48</v>
      </c>
      <c r="Y283" s="6">
        <f t="shared" si="40"/>
        <v>1990</v>
      </c>
      <c r="Z283">
        <f>100*(Y283-2000)/2000</f>
        <v>-0.5</v>
      </c>
      <c r="AA283" t="str">
        <f>IF((ABS(Z283))&lt;=20,"PASS","FAIL")</f>
        <v>PASS</v>
      </c>
      <c r="AF283">
        <v>48</v>
      </c>
      <c r="AH283" s="5">
        <f t="shared" si="41"/>
        <v>2030</v>
      </c>
      <c r="AI283">
        <f>100*(AH283-2000)/2000</f>
        <v>1.5</v>
      </c>
      <c r="AJ283" t="str">
        <f>IF((ABS(AI283))&lt;=20,"PASS","FAIL")</f>
        <v>PASS</v>
      </c>
      <c r="AO283">
        <v>48</v>
      </c>
      <c r="AQ283" s="5">
        <f t="shared" si="42"/>
        <v>1900</v>
      </c>
      <c r="AR283">
        <f>100*(AQ283-2000)/2000</f>
        <v>-5</v>
      </c>
      <c r="AS283" t="str">
        <f>IF((ABS(AR283))&lt;=20,"PASS","FAIL")</f>
        <v>PASS</v>
      </c>
    </row>
    <row r="284" spans="1:45" x14ac:dyDescent="0.3">
      <c r="A284" s="1">
        <v>45317</v>
      </c>
      <c r="B284" t="s">
        <v>176</v>
      </c>
      <c r="C284" t="s">
        <v>89</v>
      </c>
      <c r="D284" t="s">
        <v>57</v>
      </c>
      <c r="E284">
        <v>1</v>
      </c>
      <c r="F284">
        <v>1</v>
      </c>
      <c r="G284" t="s">
        <v>60</v>
      </c>
      <c r="H284" t="s">
        <v>61</v>
      </c>
      <c r="I284">
        <v>2.5299999999999998</v>
      </c>
      <c r="J284">
        <v>47.9</v>
      </c>
      <c r="K284">
        <v>1060</v>
      </c>
      <c r="L284" t="s">
        <v>62</v>
      </c>
      <c r="M284" t="s">
        <v>63</v>
      </c>
      <c r="N284">
        <v>2.87</v>
      </c>
      <c r="O284">
        <v>43.1</v>
      </c>
      <c r="P284">
        <v>1080</v>
      </c>
      <c r="Q284" t="s">
        <v>67</v>
      </c>
      <c r="R284" t="s">
        <v>61</v>
      </c>
      <c r="S284">
        <v>2.5</v>
      </c>
      <c r="T284">
        <v>36.1</v>
      </c>
      <c r="U284">
        <v>1120</v>
      </c>
      <c r="W284" s="2">
        <v>49</v>
      </c>
      <c r="Y284" s="6">
        <f t="shared" si="40"/>
        <v>1060</v>
      </c>
      <c r="Z284">
        <f>100*(Y284-1000)/1000</f>
        <v>6</v>
      </c>
      <c r="AA284" t="str">
        <f>IF((ABS(Z284))&lt;=20,"PASS","FAIL")</f>
        <v>PASS</v>
      </c>
      <c r="AF284">
        <v>49</v>
      </c>
      <c r="AH284" s="5">
        <f t="shared" si="41"/>
        <v>1080</v>
      </c>
      <c r="AI284">
        <f>100*(AH284-1000)/1000</f>
        <v>8</v>
      </c>
      <c r="AJ284" t="str">
        <f>IF((ABS(AI284))&lt;=20,"PASS","FAIL")</f>
        <v>PASS</v>
      </c>
      <c r="AO284">
        <v>49</v>
      </c>
      <c r="AQ284" s="5">
        <f t="shared" si="42"/>
        <v>1120</v>
      </c>
      <c r="AR284">
        <f>100*(AQ284-1000)/1000</f>
        <v>12</v>
      </c>
      <c r="AS284" t="str">
        <f>IF((ABS(AR284))&lt;=20,"PASS","FAIL")</f>
        <v>PASS</v>
      </c>
    </row>
    <row r="285" spans="1:45" x14ac:dyDescent="0.3">
      <c r="A285" s="1">
        <v>45317</v>
      </c>
      <c r="B285" t="s">
        <v>176</v>
      </c>
      <c r="C285" t="s">
        <v>168</v>
      </c>
      <c r="D285" t="s">
        <v>57</v>
      </c>
      <c r="E285">
        <v>2</v>
      </c>
      <c r="F285">
        <v>1</v>
      </c>
      <c r="G285" t="s">
        <v>60</v>
      </c>
      <c r="H285" t="s">
        <v>61</v>
      </c>
      <c r="I285">
        <v>1.27</v>
      </c>
      <c r="J285">
        <v>24.2</v>
      </c>
      <c r="K285">
        <v>544</v>
      </c>
      <c r="L285" t="s">
        <v>62</v>
      </c>
      <c r="M285" t="s">
        <v>63</v>
      </c>
      <c r="N285">
        <v>1.5</v>
      </c>
      <c r="O285">
        <v>22.1</v>
      </c>
      <c r="P285">
        <v>544</v>
      </c>
      <c r="Q285" t="s">
        <v>67</v>
      </c>
      <c r="R285" t="s">
        <v>61</v>
      </c>
      <c r="S285">
        <v>1.19</v>
      </c>
      <c r="T285">
        <v>17.100000000000001</v>
      </c>
      <c r="U285">
        <v>519</v>
      </c>
      <c r="W285" s="2">
        <v>50</v>
      </c>
      <c r="Y285" s="6">
        <f t="shared" si="40"/>
        <v>544</v>
      </c>
      <c r="Z285">
        <f>100*(Y285-500)/500</f>
        <v>8.8000000000000007</v>
      </c>
      <c r="AA285" t="str">
        <f>IF((ABS(Z285))&lt;=20,"PASS","FAIL")</f>
        <v>PASS</v>
      </c>
      <c r="AF285">
        <v>50</v>
      </c>
      <c r="AH285" s="5">
        <f t="shared" si="41"/>
        <v>544</v>
      </c>
      <c r="AI285">
        <f>100*(AH285-500)/500</f>
        <v>8.8000000000000007</v>
      </c>
      <c r="AJ285" t="str">
        <f>IF((ABS(AI285))&lt;=20,"PASS","FAIL")</f>
        <v>PASS</v>
      </c>
      <c r="AO285">
        <v>50</v>
      </c>
      <c r="AQ285" s="5">
        <f t="shared" si="42"/>
        <v>519</v>
      </c>
      <c r="AR285">
        <f>100*(AQ285-500)/500</f>
        <v>3.8</v>
      </c>
      <c r="AS285" t="str">
        <f>IF((ABS(AR285))&lt;=20,"PASS","FAIL")</f>
        <v>PASS</v>
      </c>
    </row>
    <row r="286" spans="1:45" x14ac:dyDescent="0.3">
      <c r="A286" s="1">
        <v>45317</v>
      </c>
      <c r="B286" t="s">
        <v>176</v>
      </c>
      <c r="C286" t="s">
        <v>169</v>
      </c>
      <c r="D286" t="s">
        <v>57</v>
      </c>
      <c r="E286">
        <v>4</v>
      </c>
      <c r="F286">
        <v>1</v>
      </c>
      <c r="G286" t="s">
        <v>60</v>
      </c>
      <c r="H286" t="s">
        <v>61</v>
      </c>
      <c r="I286">
        <v>0.59199999999999997</v>
      </c>
      <c r="J286">
        <v>11.2</v>
      </c>
      <c r="K286">
        <v>254</v>
      </c>
      <c r="L286" t="s">
        <v>62</v>
      </c>
      <c r="M286" t="s">
        <v>63</v>
      </c>
      <c r="N286">
        <v>0.68799999999999994</v>
      </c>
      <c r="O286">
        <v>10.3</v>
      </c>
      <c r="P286">
        <v>248</v>
      </c>
      <c r="Q286" t="s">
        <v>67</v>
      </c>
      <c r="R286" t="s">
        <v>61</v>
      </c>
      <c r="S286">
        <v>0.56499999999999995</v>
      </c>
      <c r="T286">
        <v>8.42</v>
      </c>
      <c r="U286">
        <v>252</v>
      </c>
      <c r="W286" s="2">
        <v>51</v>
      </c>
      <c r="Y286" s="6">
        <f t="shared" si="40"/>
        <v>254</v>
      </c>
      <c r="Z286">
        <f>100*(Y286-250)/250</f>
        <v>1.6</v>
      </c>
      <c r="AA286" t="str">
        <f t="shared" ref="AA286:AA292" si="43">IF((ABS(Z286))&lt;=20,"PASS","FAIL")</f>
        <v>PASS</v>
      </c>
      <c r="AF286">
        <v>51</v>
      </c>
      <c r="AH286" s="5">
        <f t="shared" si="41"/>
        <v>248</v>
      </c>
      <c r="AI286">
        <f>100*(AH286-250)/250</f>
        <v>-0.8</v>
      </c>
      <c r="AJ286" t="str">
        <f t="shared" ref="AJ286:AJ292" si="44">IF((ABS(AI286))&lt;=20,"PASS","FAIL")</f>
        <v>PASS</v>
      </c>
      <c r="AO286">
        <v>51</v>
      </c>
      <c r="AQ286" s="5">
        <f t="shared" si="42"/>
        <v>252</v>
      </c>
      <c r="AR286">
        <f>100*(AQ286-250)/250</f>
        <v>0.8</v>
      </c>
      <c r="AS286" t="str">
        <f t="shared" ref="AS286:AS292" si="45">IF((ABS(AR286))&lt;=20,"PASS","FAIL")</f>
        <v>PASS</v>
      </c>
    </row>
    <row r="287" spans="1:45" x14ac:dyDescent="0.3">
      <c r="A287" s="1">
        <v>45317</v>
      </c>
      <c r="B287" t="s">
        <v>176</v>
      </c>
      <c r="C287" t="s">
        <v>64</v>
      </c>
      <c r="D287" t="s">
        <v>57</v>
      </c>
      <c r="E287">
        <v>10</v>
      </c>
      <c r="F287">
        <v>1</v>
      </c>
      <c r="G287" t="s">
        <v>60</v>
      </c>
      <c r="H287" t="s">
        <v>61</v>
      </c>
      <c r="I287">
        <v>0.22800000000000001</v>
      </c>
      <c r="J287">
        <v>4.37</v>
      </c>
      <c r="K287">
        <v>97.7</v>
      </c>
      <c r="L287" t="s">
        <v>62</v>
      </c>
      <c r="M287" t="s">
        <v>63</v>
      </c>
      <c r="N287">
        <v>0.28599999999999998</v>
      </c>
      <c r="O287">
        <v>4.17</v>
      </c>
      <c r="P287">
        <v>98.2</v>
      </c>
      <c r="Q287" t="s">
        <v>67</v>
      </c>
      <c r="R287" t="s">
        <v>61</v>
      </c>
      <c r="S287">
        <v>0.217</v>
      </c>
      <c r="T287">
        <v>3.14</v>
      </c>
      <c r="U287">
        <v>93.2</v>
      </c>
      <c r="W287" s="2">
        <v>52</v>
      </c>
      <c r="Y287" s="6">
        <f t="shared" si="40"/>
        <v>97.7</v>
      </c>
      <c r="Z287">
        <f>100*(Y287-100)/100</f>
        <v>-2.2999999999999972</v>
      </c>
      <c r="AA287" t="str">
        <f t="shared" si="43"/>
        <v>PASS</v>
      </c>
      <c r="AF287">
        <v>52</v>
      </c>
      <c r="AH287" s="5">
        <f t="shared" si="41"/>
        <v>98.2</v>
      </c>
      <c r="AI287">
        <f>100*(AH287-100)/100</f>
        <v>-1.7999999999999972</v>
      </c>
      <c r="AJ287" t="str">
        <f t="shared" si="44"/>
        <v>PASS</v>
      </c>
      <c r="AO287">
        <v>52</v>
      </c>
      <c r="AQ287" s="5">
        <f t="shared" si="42"/>
        <v>93.2</v>
      </c>
      <c r="AR287">
        <f>100*(AQ287-100)/100</f>
        <v>-6.799999999999998</v>
      </c>
      <c r="AS287" t="str">
        <f t="shared" si="45"/>
        <v>PASS</v>
      </c>
    </row>
    <row r="288" spans="1:45" x14ac:dyDescent="0.3">
      <c r="A288" s="1">
        <v>45317</v>
      </c>
      <c r="B288" t="s">
        <v>176</v>
      </c>
      <c r="C288" t="s">
        <v>170</v>
      </c>
      <c r="D288" t="s">
        <v>57</v>
      </c>
      <c r="E288">
        <v>20</v>
      </c>
      <c r="F288">
        <v>1</v>
      </c>
      <c r="G288" t="s">
        <v>60</v>
      </c>
      <c r="H288" t="s">
        <v>61</v>
      </c>
      <c r="I288">
        <v>0.113</v>
      </c>
      <c r="J288">
        <v>2.12</v>
      </c>
      <c r="K288">
        <v>46.2</v>
      </c>
      <c r="L288" t="s">
        <v>62</v>
      </c>
      <c r="M288" t="s">
        <v>63</v>
      </c>
      <c r="N288">
        <v>0.14099999999999999</v>
      </c>
      <c r="O288">
        <v>2.15</v>
      </c>
      <c r="P288">
        <v>49</v>
      </c>
      <c r="Q288" t="s">
        <v>67</v>
      </c>
      <c r="R288" t="s">
        <v>61</v>
      </c>
      <c r="S288">
        <v>0.11600000000000001</v>
      </c>
      <c r="T288">
        <v>1.67</v>
      </c>
      <c r="U288">
        <v>49.4</v>
      </c>
      <c r="W288" s="2">
        <v>53</v>
      </c>
      <c r="Y288" s="6">
        <f t="shared" si="40"/>
        <v>46.2</v>
      </c>
      <c r="Z288">
        <f>100*(Y288-50)/50</f>
        <v>-7.5999999999999943</v>
      </c>
      <c r="AA288" t="str">
        <f t="shared" si="43"/>
        <v>PASS</v>
      </c>
      <c r="AF288">
        <v>53</v>
      </c>
      <c r="AH288" s="5">
        <f t="shared" si="41"/>
        <v>49</v>
      </c>
      <c r="AI288">
        <f>100*(AH288-50)/50</f>
        <v>-2</v>
      </c>
      <c r="AJ288" t="str">
        <f t="shared" si="44"/>
        <v>PASS</v>
      </c>
      <c r="AO288">
        <v>53</v>
      </c>
      <c r="AQ288" s="5">
        <f t="shared" si="42"/>
        <v>49.4</v>
      </c>
      <c r="AR288">
        <f>100*(AQ288-50)/50</f>
        <v>-1.2000000000000028</v>
      </c>
      <c r="AS288" t="str">
        <f t="shared" si="45"/>
        <v>PASS</v>
      </c>
    </row>
    <row r="289" spans="1:45" x14ac:dyDescent="0.3">
      <c r="A289" s="1">
        <v>45317</v>
      </c>
      <c r="B289" t="s">
        <v>176</v>
      </c>
      <c r="C289" t="s">
        <v>65</v>
      </c>
      <c r="D289" t="s">
        <v>57</v>
      </c>
      <c r="E289">
        <v>40</v>
      </c>
      <c r="F289">
        <v>1</v>
      </c>
      <c r="G289" t="s">
        <v>60</v>
      </c>
      <c r="H289" t="s">
        <v>61</v>
      </c>
      <c r="I289">
        <v>6.0499999999999998E-2</v>
      </c>
      <c r="J289">
        <v>1.19</v>
      </c>
      <c r="K289">
        <v>24.8</v>
      </c>
      <c r="L289" t="s">
        <v>62</v>
      </c>
      <c r="M289" t="s">
        <v>63</v>
      </c>
      <c r="N289">
        <v>7.2599999999999998E-2</v>
      </c>
      <c r="O289">
        <v>1.1200000000000001</v>
      </c>
      <c r="P289">
        <v>24</v>
      </c>
      <c r="Q289" t="s">
        <v>67</v>
      </c>
      <c r="R289" t="s">
        <v>61</v>
      </c>
      <c r="S289">
        <v>6.0299999999999999E-2</v>
      </c>
      <c r="T289">
        <v>0.871</v>
      </c>
      <c r="U289">
        <v>25.5</v>
      </c>
      <c r="W289" s="2">
        <v>54</v>
      </c>
      <c r="Y289" s="6">
        <f t="shared" si="40"/>
        <v>24.8</v>
      </c>
      <c r="Z289">
        <f>100*(Y289-25)/25</f>
        <v>-0.79999999999999716</v>
      </c>
      <c r="AA289" t="str">
        <f t="shared" si="43"/>
        <v>PASS</v>
      </c>
      <c r="AF289">
        <v>54</v>
      </c>
      <c r="AH289" s="5">
        <f t="shared" si="41"/>
        <v>24</v>
      </c>
      <c r="AI289">
        <f>100*(AH289-25)/25</f>
        <v>-4</v>
      </c>
      <c r="AJ289" t="str">
        <f t="shared" si="44"/>
        <v>PASS</v>
      </c>
      <c r="AO289">
        <v>54</v>
      </c>
      <c r="AQ289" s="5">
        <f t="shared" si="42"/>
        <v>25.5</v>
      </c>
      <c r="AR289">
        <f>100*(AQ289-25)/25</f>
        <v>2</v>
      </c>
      <c r="AS289" t="str">
        <f t="shared" si="45"/>
        <v>PASS</v>
      </c>
    </row>
    <row r="290" spans="1:45" x14ac:dyDescent="0.3">
      <c r="A290" s="1">
        <v>45317</v>
      </c>
      <c r="B290" t="s">
        <v>176</v>
      </c>
      <c r="C290" t="s">
        <v>249</v>
      </c>
      <c r="D290" t="s">
        <v>57</v>
      </c>
      <c r="E290">
        <v>100</v>
      </c>
      <c r="F290">
        <v>1</v>
      </c>
      <c r="G290" t="s">
        <v>60</v>
      </c>
      <c r="H290" t="s">
        <v>61</v>
      </c>
      <c r="I290">
        <v>3.1300000000000001E-2</v>
      </c>
      <c r="J290">
        <v>0.64800000000000002</v>
      </c>
      <c r="K290">
        <v>12.4</v>
      </c>
      <c r="L290" t="s">
        <v>62</v>
      </c>
      <c r="M290" t="s">
        <v>63</v>
      </c>
      <c r="N290">
        <v>3.4799999999999998E-2</v>
      </c>
      <c r="O290">
        <v>0.54100000000000004</v>
      </c>
      <c r="P290">
        <v>9.9600000000000009</v>
      </c>
      <c r="Q290" t="s">
        <v>67</v>
      </c>
      <c r="R290" t="s">
        <v>61</v>
      </c>
      <c r="S290">
        <v>4.3099999999999999E-2</v>
      </c>
      <c r="T290">
        <v>0.621</v>
      </c>
      <c r="U290">
        <v>18.100000000000001</v>
      </c>
      <c r="W290" s="2">
        <v>55</v>
      </c>
      <c r="Y290" s="6">
        <f t="shared" si="40"/>
        <v>12.4</v>
      </c>
      <c r="Z290">
        <f>100*(Y290-10)/10</f>
        <v>24.000000000000004</v>
      </c>
      <c r="AA290" t="str">
        <f t="shared" si="43"/>
        <v>FAIL</v>
      </c>
      <c r="AF290">
        <v>55</v>
      </c>
      <c r="AH290" s="5">
        <f t="shared" si="41"/>
        <v>9.9600000000000009</v>
      </c>
      <c r="AI290">
        <f>100*(AH290-10)/10</f>
        <v>-0.39999999999999147</v>
      </c>
      <c r="AJ290" t="str">
        <f t="shared" si="44"/>
        <v>PASS</v>
      </c>
      <c r="AO290">
        <v>55</v>
      </c>
      <c r="AQ290" s="5">
        <f t="shared" si="42"/>
        <v>18.100000000000001</v>
      </c>
      <c r="AR290">
        <f>100*(AQ290-10)/10</f>
        <v>81.000000000000014</v>
      </c>
      <c r="AS290" t="str">
        <f t="shared" si="45"/>
        <v>FAIL</v>
      </c>
    </row>
    <row r="291" spans="1:45" x14ac:dyDescent="0.3">
      <c r="A291" s="1">
        <v>45317</v>
      </c>
      <c r="B291" t="s">
        <v>176</v>
      </c>
      <c r="C291" t="s">
        <v>250</v>
      </c>
      <c r="D291" t="s">
        <v>57</v>
      </c>
      <c r="E291">
        <v>200</v>
      </c>
      <c r="F291">
        <v>1</v>
      </c>
      <c r="G291" t="s">
        <v>60</v>
      </c>
      <c r="H291" t="s">
        <v>61</v>
      </c>
      <c r="I291">
        <v>1.4999999999999999E-2</v>
      </c>
      <c r="J291">
        <v>0.309</v>
      </c>
      <c r="K291">
        <v>4.57</v>
      </c>
      <c r="L291" t="s">
        <v>62</v>
      </c>
      <c r="M291" t="s">
        <v>63</v>
      </c>
      <c r="N291">
        <v>1.83E-2</v>
      </c>
      <c r="O291">
        <v>0.35199999999999998</v>
      </c>
      <c r="P291">
        <v>5.38</v>
      </c>
      <c r="Q291" t="s">
        <v>67</v>
      </c>
      <c r="R291" t="s">
        <v>61</v>
      </c>
      <c r="S291">
        <v>1.66E-2</v>
      </c>
      <c r="T291">
        <v>0.24399999999999999</v>
      </c>
      <c r="U291">
        <v>6.84</v>
      </c>
      <c r="W291" s="2">
        <v>56</v>
      </c>
      <c r="Y291" s="6">
        <f t="shared" si="40"/>
        <v>4.57</v>
      </c>
      <c r="Z291">
        <f>100*(Y291-5)/5</f>
        <v>-8.5999999999999943</v>
      </c>
      <c r="AA291" t="str">
        <f t="shared" si="43"/>
        <v>PASS</v>
      </c>
      <c r="AF291">
        <v>56</v>
      </c>
      <c r="AH291" s="5">
        <f t="shared" si="41"/>
        <v>5.38</v>
      </c>
      <c r="AI291">
        <f>100*(AH291-5)/5</f>
        <v>7.599999999999997</v>
      </c>
      <c r="AJ291" t="str">
        <f t="shared" si="44"/>
        <v>PASS</v>
      </c>
      <c r="AO291">
        <v>56</v>
      </c>
      <c r="AQ291" s="5">
        <f t="shared" si="42"/>
        <v>6.84</v>
      </c>
      <c r="AR291">
        <f>100*(AQ291-5)/5</f>
        <v>36.799999999999997</v>
      </c>
      <c r="AS291" t="str">
        <f t="shared" si="45"/>
        <v>FAIL</v>
      </c>
    </row>
    <row r="292" spans="1:45" x14ac:dyDescent="0.3">
      <c r="A292" s="1">
        <v>45317</v>
      </c>
      <c r="B292" t="s">
        <v>176</v>
      </c>
      <c r="C292" t="s">
        <v>251</v>
      </c>
      <c r="D292" t="s">
        <v>57</v>
      </c>
      <c r="E292">
        <v>400</v>
      </c>
      <c r="F292">
        <v>1</v>
      </c>
      <c r="G292" t="s">
        <v>60</v>
      </c>
      <c r="H292" t="s">
        <v>61</v>
      </c>
      <c r="I292">
        <v>1.1299999999999999E-2</v>
      </c>
      <c r="J292">
        <v>0.23100000000000001</v>
      </c>
      <c r="K292">
        <v>2.78</v>
      </c>
      <c r="L292" t="s">
        <v>62</v>
      </c>
      <c r="M292" t="s">
        <v>63</v>
      </c>
      <c r="N292">
        <v>1.2200000000000001E-2</v>
      </c>
      <c r="O292">
        <v>0.21299999999999999</v>
      </c>
      <c r="P292">
        <v>2.0099999999999998</v>
      </c>
      <c r="Q292" t="s">
        <v>67</v>
      </c>
      <c r="R292" t="s">
        <v>61</v>
      </c>
      <c r="S292">
        <v>9.2999999999999992E-3</v>
      </c>
      <c r="T292">
        <v>0.13900000000000001</v>
      </c>
      <c r="U292">
        <v>3.72</v>
      </c>
      <c r="W292" s="2">
        <v>57</v>
      </c>
      <c r="Y292" s="6">
        <f t="shared" si="40"/>
        <v>2.78</v>
      </c>
      <c r="Z292">
        <f>100*(Y292-2.5)/5</f>
        <v>5.5999999999999961</v>
      </c>
      <c r="AA292" t="str">
        <f t="shared" si="43"/>
        <v>PASS</v>
      </c>
      <c r="AF292">
        <v>57</v>
      </c>
      <c r="AH292" s="5">
        <f t="shared" si="41"/>
        <v>2.0099999999999998</v>
      </c>
      <c r="AI292">
        <f>100*(AH292-2.5)/5</f>
        <v>-9.8000000000000043</v>
      </c>
      <c r="AJ292" t="str">
        <f t="shared" si="44"/>
        <v>PASS</v>
      </c>
      <c r="AO292">
        <v>57</v>
      </c>
      <c r="AQ292" s="5">
        <f t="shared" si="42"/>
        <v>3.72</v>
      </c>
      <c r="AR292">
        <f>100*(AQ292-2.5)/5</f>
        <v>24.400000000000002</v>
      </c>
      <c r="AS292" t="str">
        <f t="shared" si="45"/>
        <v>FAIL</v>
      </c>
    </row>
    <row r="293" spans="1:45" x14ac:dyDescent="0.3">
      <c r="A293" s="1">
        <v>45317</v>
      </c>
      <c r="B293" t="s">
        <v>176</v>
      </c>
      <c r="C293" t="s">
        <v>252</v>
      </c>
      <c r="D293" t="s">
        <v>70</v>
      </c>
      <c r="E293">
        <v>1</v>
      </c>
      <c r="F293">
        <v>1</v>
      </c>
      <c r="G293" t="s">
        <v>60</v>
      </c>
      <c r="H293" t="s">
        <v>61</v>
      </c>
      <c r="I293">
        <v>1.5699999999999999E-2</v>
      </c>
      <c r="J293">
        <v>0.252</v>
      </c>
      <c r="K293">
        <v>3.27</v>
      </c>
      <c r="L293" t="s">
        <v>62</v>
      </c>
      <c r="M293" t="s">
        <v>63</v>
      </c>
      <c r="N293">
        <v>1.89E-3</v>
      </c>
      <c r="O293">
        <v>4.6199999999999998E-2</v>
      </c>
      <c r="P293">
        <v>-2.02</v>
      </c>
      <c r="Q293" t="s">
        <v>67</v>
      </c>
      <c r="R293" t="s">
        <v>61</v>
      </c>
      <c r="S293">
        <v>-1.2899999999999999E-3</v>
      </c>
      <c r="T293">
        <v>-2.64E-2</v>
      </c>
      <c r="U293">
        <v>-1.19</v>
      </c>
      <c r="W293" s="2">
        <v>58</v>
      </c>
      <c r="Y293" s="6">
        <f t="shared" si="40"/>
        <v>3.27</v>
      </c>
      <c r="AF293">
        <v>58</v>
      </c>
      <c r="AH293" s="5">
        <f t="shared" si="41"/>
        <v>-2.02</v>
      </c>
      <c r="AO293">
        <v>58</v>
      </c>
      <c r="AQ293" s="5">
        <f t="shared" si="42"/>
        <v>-1.19</v>
      </c>
    </row>
    <row r="294" spans="1:45" x14ac:dyDescent="0.3">
      <c r="A294" s="1">
        <v>45317</v>
      </c>
      <c r="B294" t="s">
        <v>176</v>
      </c>
      <c r="C294" t="s">
        <v>68</v>
      </c>
      <c r="D294" t="s">
        <v>57</v>
      </c>
      <c r="E294">
        <v>1</v>
      </c>
      <c r="F294">
        <v>1</v>
      </c>
      <c r="G294" t="s">
        <v>60</v>
      </c>
      <c r="H294" t="s">
        <v>61</v>
      </c>
      <c r="I294">
        <v>2.44</v>
      </c>
      <c r="J294">
        <v>46.5</v>
      </c>
      <c r="K294">
        <v>1030</v>
      </c>
      <c r="L294" t="s">
        <v>62</v>
      </c>
      <c r="M294" t="s">
        <v>63</v>
      </c>
      <c r="N294">
        <v>2.71</v>
      </c>
      <c r="O294">
        <v>40.5</v>
      </c>
      <c r="P294">
        <v>1020</v>
      </c>
      <c r="Q294" t="s">
        <v>67</v>
      </c>
      <c r="R294" t="s">
        <v>61</v>
      </c>
      <c r="S294">
        <v>2.13</v>
      </c>
      <c r="T294">
        <v>30.7</v>
      </c>
      <c r="U294">
        <v>943</v>
      </c>
      <c r="W294" s="2">
        <v>59</v>
      </c>
      <c r="Y294" s="6">
        <f t="shared" si="40"/>
        <v>1030</v>
      </c>
      <c r="Z294">
        <f>100*(Y294-1000)/1000</f>
        <v>3</v>
      </c>
      <c r="AA294" t="str">
        <f t="shared" ref="AA294" si="46">IF((ABS(Z294))&lt;=20,"PASS","FAIL")</f>
        <v>PASS</v>
      </c>
      <c r="AF294">
        <v>59</v>
      </c>
      <c r="AH294" s="5">
        <f t="shared" si="41"/>
        <v>1020</v>
      </c>
      <c r="AI294">
        <f>100*(AH294-1000)/1000</f>
        <v>2</v>
      </c>
      <c r="AJ294" t="str">
        <f t="shared" ref="AJ294" si="47">IF((ABS(AI294))&lt;=20,"PASS","FAIL")</f>
        <v>PASS</v>
      </c>
      <c r="AO294">
        <v>59</v>
      </c>
      <c r="AQ294" s="5">
        <f t="shared" si="42"/>
        <v>943</v>
      </c>
      <c r="AR294">
        <f>100*(AQ294-1000)/1000</f>
        <v>-5.7</v>
      </c>
      <c r="AS294" t="str">
        <f t="shared" ref="AS294" si="48">IF((ABS(AR294))&lt;=20,"PASS","FAIL")</f>
        <v>PASS</v>
      </c>
    </row>
    <row r="295" spans="1:45" x14ac:dyDescent="0.3">
      <c r="A295" s="1">
        <v>45317</v>
      </c>
      <c r="B295" t="s">
        <v>176</v>
      </c>
      <c r="C295" t="s">
        <v>69</v>
      </c>
      <c r="D295" t="s">
        <v>82</v>
      </c>
      <c r="E295">
        <v>1</v>
      </c>
      <c r="F295">
        <v>1</v>
      </c>
      <c r="G295" t="s">
        <v>60</v>
      </c>
      <c r="H295" t="s">
        <v>61</v>
      </c>
      <c r="I295">
        <v>9.1399999999999995E-2</v>
      </c>
      <c r="J295">
        <v>1.74</v>
      </c>
      <c r="K295">
        <v>37.5</v>
      </c>
      <c r="L295" t="s">
        <v>62</v>
      </c>
      <c r="M295" t="s">
        <v>63</v>
      </c>
      <c r="N295">
        <v>0.127</v>
      </c>
      <c r="O295">
        <v>1.95</v>
      </c>
      <c r="P295">
        <v>44.2</v>
      </c>
      <c r="Q295" t="s">
        <v>67</v>
      </c>
      <c r="R295" t="s">
        <v>61</v>
      </c>
      <c r="S295">
        <v>2.4300000000000002</v>
      </c>
      <c r="T295">
        <v>35.1</v>
      </c>
      <c r="U295">
        <v>1080</v>
      </c>
      <c r="V295" s="2">
        <f>100*T294/T295</f>
        <v>87.464387464387457</v>
      </c>
      <c r="W295" s="2">
        <v>60</v>
      </c>
      <c r="Y295" s="6">
        <f t="shared" si="40"/>
        <v>37.5</v>
      </c>
      <c r="AF295">
        <v>60</v>
      </c>
      <c r="AH295" s="5">
        <f t="shared" si="41"/>
        <v>44.2</v>
      </c>
      <c r="AO295">
        <v>60</v>
      </c>
      <c r="AQ295" s="5">
        <f t="shared" si="42"/>
        <v>1080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L43" sqref="L43"/>
    </sheetView>
  </sheetViews>
  <sheetFormatPr defaultRowHeight="14.4" x14ac:dyDescent="0.3"/>
  <cols>
    <col min="1" max="1" width="10.77734375" customWidth="1"/>
    <col min="3" max="3" width="18.21875" customWidth="1"/>
  </cols>
  <sheetData>
    <row r="1" spans="1:49" s="2" customFormat="1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9" x14ac:dyDescent="0.3">
      <c r="A2" s="1">
        <v>45222</v>
      </c>
      <c r="B2" t="s">
        <v>172</v>
      </c>
      <c r="C2" t="s">
        <v>66</v>
      </c>
      <c r="D2" t="s">
        <v>56</v>
      </c>
      <c r="E2">
        <v>1</v>
      </c>
      <c r="F2">
        <v>1</v>
      </c>
      <c r="G2" t="s">
        <v>60</v>
      </c>
      <c r="H2" t="s">
        <v>61</v>
      </c>
      <c r="I2">
        <v>1.54E-2</v>
      </c>
      <c r="J2">
        <v>0.33400000000000002</v>
      </c>
      <c r="K2">
        <v>5.7</v>
      </c>
      <c r="L2" t="s">
        <v>62</v>
      </c>
      <c r="M2" t="s">
        <v>63</v>
      </c>
      <c r="N2">
        <v>1.7399999999999999E-2</v>
      </c>
      <c r="O2">
        <v>0.26700000000000002</v>
      </c>
      <c r="P2">
        <v>3.11</v>
      </c>
      <c r="Q2" t="s">
        <v>67</v>
      </c>
      <c r="R2" t="s">
        <v>61</v>
      </c>
      <c r="S2">
        <v>1.3899999999999999E-2</v>
      </c>
      <c r="T2">
        <v>0.20200000000000001</v>
      </c>
      <c r="U2">
        <v>6.37</v>
      </c>
      <c r="W2" s="2">
        <v>1</v>
      </c>
      <c r="Y2" s="6">
        <f t="shared" ref="Y2:Y9" si="0">K2</f>
        <v>5.7</v>
      </c>
      <c r="AF2">
        <v>1</v>
      </c>
      <c r="AH2" s="5">
        <f t="shared" ref="AH2:AH9" si="1">P2</f>
        <v>3.11</v>
      </c>
      <c r="AO2">
        <v>1</v>
      </c>
      <c r="AQ2" s="5">
        <f t="shared" ref="AQ2:AQ9" si="2">U2</f>
        <v>6.37</v>
      </c>
    </row>
    <row r="3" spans="1:49" x14ac:dyDescent="0.3">
      <c r="A3" s="1">
        <v>45222</v>
      </c>
      <c r="B3" t="s">
        <v>172</v>
      </c>
      <c r="C3" t="s">
        <v>66</v>
      </c>
      <c r="D3" t="s">
        <v>56</v>
      </c>
      <c r="E3">
        <v>1</v>
      </c>
      <c r="F3">
        <v>1</v>
      </c>
      <c r="G3" t="s">
        <v>60</v>
      </c>
      <c r="H3" t="s">
        <v>61</v>
      </c>
      <c r="I3">
        <v>1.5100000000000001E-2</v>
      </c>
      <c r="J3">
        <v>0.38900000000000001</v>
      </c>
      <c r="K3">
        <v>7.01</v>
      </c>
      <c r="L3" t="s">
        <v>62</v>
      </c>
      <c r="M3" t="s">
        <v>63</v>
      </c>
      <c r="N3">
        <v>1.6299999999999999E-2</v>
      </c>
      <c r="O3">
        <v>0.248</v>
      </c>
      <c r="P3">
        <v>2.6</v>
      </c>
      <c r="Q3" t="s">
        <v>67</v>
      </c>
      <c r="R3" t="s">
        <v>61</v>
      </c>
      <c r="S3">
        <v>1.46E-2</v>
      </c>
      <c r="T3">
        <v>0.19500000000000001</v>
      </c>
      <c r="U3">
        <v>6.12</v>
      </c>
      <c r="W3" s="2">
        <v>1</v>
      </c>
      <c r="Y3" s="6">
        <f t="shared" si="0"/>
        <v>7.01</v>
      </c>
      <c r="AF3">
        <v>1</v>
      </c>
      <c r="AH3" s="5">
        <f t="shared" si="1"/>
        <v>2.6</v>
      </c>
      <c r="AO3">
        <v>1</v>
      </c>
      <c r="AQ3" s="5">
        <f t="shared" si="2"/>
        <v>6.12</v>
      </c>
    </row>
    <row r="4" spans="1:49" x14ac:dyDescent="0.3">
      <c r="A4" s="1">
        <v>45222</v>
      </c>
      <c r="B4" t="s">
        <v>172</v>
      </c>
      <c r="C4" t="s">
        <v>66</v>
      </c>
      <c r="D4" t="s">
        <v>56</v>
      </c>
      <c r="E4">
        <v>1</v>
      </c>
      <c r="F4">
        <v>1</v>
      </c>
      <c r="G4" t="s">
        <v>60</v>
      </c>
      <c r="H4" t="s">
        <v>61</v>
      </c>
      <c r="I4">
        <v>1.21E-2</v>
      </c>
      <c r="J4">
        <v>0.26700000000000002</v>
      </c>
      <c r="K4">
        <v>4.09</v>
      </c>
      <c r="L4" t="s">
        <v>62</v>
      </c>
      <c r="M4" t="s">
        <v>63</v>
      </c>
      <c r="N4">
        <v>1.6899999999999998E-2</v>
      </c>
      <c r="O4">
        <v>0.29099999999999998</v>
      </c>
      <c r="P4">
        <v>3.72</v>
      </c>
      <c r="Q4" t="s">
        <v>67</v>
      </c>
      <c r="R4" t="s">
        <v>61</v>
      </c>
      <c r="S4">
        <v>1.47E-2</v>
      </c>
      <c r="T4">
        <v>0.20499999999999999</v>
      </c>
      <c r="U4">
        <v>6.45</v>
      </c>
      <c r="W4" s="2">
        <v>1</v>
      </c>
      <c r="Y4" s="6">
        <f t="shared" si="0"/>
        <v>4.09</v>
      </c>
      <c r="AF4">
        <v>1</v>
      </c>
      <c r="AH4" s="5">
        <f t="shared" si="1"/>
        <v>3.72</v>
      </c>
      <c r="AO4">
        <v>1</v>
      </c>
      <c r="AQ4" s="5">
        <f t="shared" si="2"/>
        <v>6.45</v>
      </c>
    </row>
    <row r="5" spans="1:49" x14ac:dyDescent="0.3">
      <c r="A5" s="1">
        <v>45222</v>
      </c>
      <c r="B5" t="s">
        <v>172</v>
      </c>
      <c r="C5" t="s">
        <v>66</v>
      </c>
      <c r="D5" t="s">
        <v>56</v>
      </c>
      <c r="E5">
        <v>1</v>
      </c>
      <c r="F5">
        <v>1</v>
      </c>
      <c r="G5" t="s">
        <v>60</v>
      </c>
      <c r="H5" t="s">
        <v>61</v>
      </c>
      <c r="I5">
        <v>1.1900000000000001E-2</v>
      </c>
      <c r="J5">
        <v>0.26700000000000002</v>
      </c>
      <c r="K5">
        <v>4.08</v>
      </c>
      <c r="L5" t="s">
        <v>62</v>
      </c>
      <c r="M5" t="s">
        <v>63</v>
      </c>
      <c r="N5">
        <v>1.54E-2</v>
      </c>
      <c r="O5">
        <v>0.22800000000000001</v>
      </c>
      <c r="P5">
        <v>2.08</v>
      </c>
      <c r="Q5" t="s">
        <v>67</v>
      </c>
      <c r="R5" t="s">
        <v>61</v>
      </c>
      <c r="S5">
        <v>1.5699999999999999E-2</v>
      </c>
      <c r="T5">
        <v>0.193</v>
      </c>
      <c r="U5">
        <v>6.06</v>
      </c>
      <c r="W5" s="2">
        <v>1</v>
      </c>
      <c r="Y5" s="6">
        <f t="shared" si="0"/>
        <v>4.08</v>
      </c>
      <c r="Z5" s="2"/>
      <c r="AA5" s="2"/>
      <c r="AB5" s="2"/>
      <c r="AC5" s="2"/>
      <c r="AD5" s="2"/>
      <c r="AE5" s="2"/>
      <c r="AF5">
        <v>1</v>
      </c>
      <c r="AH5" s="5">
        <f t="shared" si="1"/>
        <v>2.08</v>
      </c>
      <c r="AI5" s="2"/>
      <c r="AJ5" s="2"/>
      <c r="AK5" s="2"/>
      <c r="AL5" s="2"/>
      <c r="AM5" s="2"/>
      <c r="AN5" s="2"/>
      <c r="AO5">
        <v>1</v>
      </c>
      <c r="AQ5" s="5">
        <f t="shared" si="2"/>
        <v>6.06</v>
      </c>
      <c r="AR5" s="2"/>
      <c r="AS5" s="2"/>
      <c r="AT5" s="2"/>
      <c r="AU5" s="2"/>
      <c r="AV5" s="2"/>
      <c r="AW5" s="2"/>
    </row>
    <row r="6" spans="1:49" x14ac:dyDescent="0.3">
      <c r="A6" s="1">
        <v>45222</v>
      </c>
      <c r="B6" t="s">
        <v>172</v>
      </c>
      <c r="C6" t="s">
        <v>66</v>
      </c>
      <c r="D6" t="s">
        <v>56</v>
      </c>
      <c r="E6">
        <v>1</v>
      </c>
      <c r="F6">
        <v>1</v>
      </c>
      <c r="G6" t="s">
        <v>60</v>
      </c>
      <c r="H6" t="s">
        <v>61</v>
      </c>
      <c r="I6">
        <v>1.2500000000000001E-2</v>
      </c>
      <c r="J6">
        <v>0.25800000000000001</v>
      </c>
      <c r="K6">
        <v>3.88</v>
      </c>
      <c r="L6" t="s">
        <v>62</v>
      </c>
      <c r="M6" t="s">
        <v>63</v>
      </c>
      <c r="N6">
        <v>1.5800000000000002E-2</v>
      </c>
      <c r="O6">
        <v>0.22700000000000001</v>
      </c>
      <c r="P6">
        <v>2.0699999999999998</v>
      </c>
      <c r="Q6" t="s">
        <v>67</v>
      </c>
      <c r="R6" t="s">
        <v>61</v>
      </c>
      <c r="S6">
        <v>1.21E-2</v>
      </c>
      <c r="T6">
        <v>0.17100000000000001</v>
      </c>
      <c r="U6">
        <v>5.35</v>
      </c>
      <c r="W6" s="2">
        <v>1</v>
      </c>
      <c r="Y6" s="6">
        <f t="shared" si="0"/>
        <v>3.88</v>
      </c>
      <c r="Z6" s="2"/>
      <c r="AA6" s="2"/>
      <c r="AB6" s="2"/>
      <c r="AC6" s="2"/>
      <c r="AD6" s="2"/>
      <c r="AE6" s="2"/>
      <c r="AF6">
        <v>1</v>
      </c>
      <c r="AH6" s="5">
        <f t="shared" si="1"/>
        <v>2.0699999999999998</v>
      </c>
      <c r="AI6" s="2"/>
      <c r="AJ6" s="2"/>
      <c r="AK6" s="2"/>
      <c r="AL6" s="2"/>
      <c r="AM6" s="2"/>
      <c r="AN6" s="2"/>
      <c r="AO6">
        <v>1</v>
      </c>
      <c r="AQ6" s="5">
        <f t="shared" si="2"/>
        <v>5.35</v>
      </c>
      <c r="AR6" s="2"/>
      <c r="AS6" s="2"/>
      <c r="AT6" s="2"/>
      <c r="AU6" s="2"/>
      <c r="AV6" s="2"/>
      <c r="AW6" s="2"/>
    </row>
    <row r="7" spans="1:49" x14ac:dyDescent="0.3">
      <c r="A7" s="1">
        <v>45222</v>
      </c>
      <c r="B7" t="s">
        <v>172</v>
      </c>
      <c r="C7" t="s">
        <v>66</v>
      </c>
      <c r="D7" t="s">
        <v>56</v>
      </c>
      <c r="E7">
        <v>1</v>
      </c>
      <c r="F7">
        <v>1</v>
      </c>
      <c r="G7" t="s">
        <v>60</v>
      </c>
      <c r="H7" t="s">
        <v>61</v>
      </c>
      <c r="I7">
        <v>1.1299999999999999E-2</v>
      </c>
      <c r="J7">
        <v>0.20799999999999999</v>
      </c>
      <c r="K7">
        <v>2.67</v>
      </c>
      <c r="L7" t="s">
        <v>62</v>
      </c>
      <c r="M7" t="s">
        <v>63</v>
      </c>
      <c r="N7">
        <v>1.8100000000000002E-2</v>
      </c>
      <c r="O7">
        <v>0.30499999999999999</v>
      </c>
      <c r="P7">
        <v>4.08</v>
      </c>
      <c r="Q7" t="s">
        <v>67</v>
      </c>
      <c r="R7" t="s">
        <v>61</v>
      </c>
      <c r="S7">
        <v>1.34E-2</v>
      </c>
      <c r="T7">
        <v>0.19900000000000001</v>
      </c>
      <c r="U7">
        <v>6.25</v>
      </c>
      <c r="V7" s="2"/>
      <c r="W7" s="2">
        <v>1</v>
      </c>
      <c r="Y7" s="6">
        <f t="shared" si="0"/>
        <v>2.67</v>
      </c>
      <c r="Z7" s="2"/>
      <c r="AA7" s="2"/>
      <c r="AB7" s="2"/>
      <c r="AC7" s="2"/>
      <c r="AD7" s="2"/>
      <c r="AE7" s="2"/>
      <c r="AF7">
        <v>1</v>
      </c>
      <c r="AH7" s="5">
        <f t="shared" si="1"/>
        <v>4.08</v>
      </c>
      <c r="AI7" s="2"/>
      <c r="AJ7" s="2"/>
      <c r="AK7" s="2"/>
      <c r="AL7" s="2"/>
      <c r="AM7" s="2"/>
      <c r="AN7" s="2"/>
      <c r="AO7">
        <v>1</v>
      </c>
      <c r="AQ7" s="5">
        <f t="shared" si="2"/>
        <v>6.25</v>
      </c>
      <c r="AR7" s="2"/>
      <c r="AS7" s="2"/>
      <c r="AT7" s="2"/>
      <c r="AU7" s="2"/>
      <c r="AV7" s="2"/>
      <c r="AW7" s="2"/>
    </row>
    <row r="8" spans="1:49" x14ac:dyDescent="0.3">
      <c r="A8" s="1">
        <v>45222</v>
      </c>
      <c r="B8" t="s">
        <v>172</v>
      </c>
      <c r="C8" t="s">
        <v>66</v>
      </c>
      <c r="D8" t="s">
        <v>56</v>
      </c>
      <c r="E8">
        <v>1</v>
      </c>
      <c r="F8">
        <v>1</v>
      </c>
      <c r="G8" t="s">
        <v>60</v>
      </c>
      <c r="H8" t="s">
        <v>61</v>
      </c>
      <c r="I8">
        <v>1.3100000000000001E-2</v>
      </c>
      <c r="J8">
        <v>0.25900000000000001</v>
      </c>
      <c r="K8">
        <v>3.9</v>
      </c>
      <c r="L8" t="s">
        <v>62</v>
      </c>
      <c r="M8" t="s">
        <v>63</v>
      </c>
      <c r="N8">
        <v>1.7500000000000002E-2</v>
      </c>
      <c r="O8">
        <v>0.27400000000000002</v>
      </c>
      <c r="P8">
        <v>3.29</v>
      </c>
      <c r="Q8" t="s">
        <v>67</v>
      </c>
      <c r="R8" t="s">
        <v>61</v>
      </c>
      <c r="S8">
        <v>1.12E-2</v>
      </c>
      <c r="T8">
        <v>0.161</v>
      </c>
      <c r="U8">
        <v>5.0199999999999996</v>
      </c>
      <c r="W8" s="2">
        <v>1</v>
      </c>
      <c r="Y8" s="6">
        <f t="shared" si="0"/>
        <v>3.9</v>
      </c>
      <c r="AF8">
        <v>1</v>
      </c>
      <c r="AH8" s="5">
        <f t="shared" si="1"/>
        <v>3.29</v>
      </c>
      <c r="AO8">
        <v>1</v>
      </c>
      <c r="AQ8" s="5">
        <f t="shared" si="2"/>
        <v>5.0199999999999996</v>
      </c>
    </row>
    <row r="9" spans="1:49" x14ac:dyDescent="0.3">
      <c r="A9" s="1">
        <v>45222</v>
      </c>
      <c r="B9" t="s">
        <v>172</v>
      </c>
      <c r="C9" t="s">
        <v>66</v>
      </c>
      <c r="D9" t="s">
        <v>56</v>
      </c>
      <c r="E9">
        <v>1</v>
      </c>
      <c r="F9">
        <v>1</v>
      </c>
      <c r="G9" t="s">
        <v>60</v>
      </c>
      <c r="H9" t="s">
        <v>61</v>
      </c>
      <c r="I9">
        <v>1.38E-2</v>
      </c>
      <c r="J9">
        <v>0.26900000000000002</v>
      </c>
      <c r="K9">
        <v>4.1500000000000004</v>
      </c>
      <c r="L9" t="s">
        <v>62</v>
      </c>
      <c r="M9" t="s">
        <v>63</v>
      </c>
      <c r="N9">
        <v>1.5100000000000001E-2</v>
      </c>
      <c r="O9">
        <v>0.26200000000000001</v>
      </c>
      <c r="P9">
        <v>2.98</v>
      </c>
      <c r="Q9" t="s">
        <v>67</v>
      </c>
      <c r="R9" t="s">
        <v>61</v>
      </c>
      <c r="S9">
        <v>1.2200000000000001E-2</v>
      </c>
      <c r="T9">
        <v>0.192</v>
      </c>
      <c r="U9">
        <v>6.02</v>
      </c>
      <c r="V9" s="2"/>
      <c r="W9" s="2">
        <v>1</v>
      </c>
      <c r="Y9" s="6">
        <f t="shared" si="0"/>
        <v>4.1500000000000004</v>
      </c>
      <c r="AF9">
        <v>1</v>
      </c>
      <c r="AH9" s="5">
        <f t="shared" si="1"/>
        <v>2.98</v>
      </c>
      <c r="AO9">
        <v>1</v>
      </c>
      <c r="AQ9" s="5">
        <f t="shared" si="2"/>
        <v>6.02</v>
      </c>
    </row>
    <row r="11" spans="1:49" x14ac:dyDescent="0.3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49" x14ac:dyDescent="0.3">
      <c r="J12" t="s">
        <v>28</v>
      </c>
      <c r="K12" s="4">
        <f>AVERAGE(K3:K9)</f>
        <v>4.2542857142857136</v>
      </c>
      <c r="O12" t="s">
        <v>28</v>
      </c>
      <c r="P12" s="4">
        <f>AVERAGE(P3:P9)</f>
        <v>2.9742857142857142</v>
      </c>
      <c r="R12" s="3"/>
      <c r="T12" t="s">
        <v>28</v>
      </c>
      <c r="U12" s="4">
        <f>AVERAGE(U3:U9)</f>
        <v>5.895714285714285</v>
      </c>
    </row>
    <row r="13" spans="1:49" x14ac:dyDescent="0.3">
      <c r="J13" t="s">
        <v>29</v>
      </c>
      <c r="K13" s="4">
        <f>STDEV(K3:K9)</f>
        <v>1.3189497986764251</v>
      </c>
      <c r="O13" t="s">
        <v>29</v>
      </c>
      <c r="P13" s="4">
        <f>STDEV(P3:P9)</f>
        <v>0.77845695969349338</v>
      </c>
      <c r="T13" t="s">
        <v>29</v>
      </c>
      <c r="U13" s="4">
        <f>STDEV(U3:U9)</f>
        <v>0.51480925732602323</v>
      </c>
    </row>
    <row r="14" spans="1:49" x14ac:dyDescent="0.3">
      <c r="J14" t="s">
        <v>44</v>
      </c>
      <c r="K14" s="4">
        <f>100*K13/K12</f>
        <v>31.002849532353853</v>
      </c>
      <c r="O14" t="s">
        <v>44</v>
      </c>
      <c r="P14" s="4">
        <f>100*P13/P12</f>
        <v>26.172904504584313</v>
      </c>
      <c r="T14" t="s">
        <v>44</v>
      </c>
      <c r="U14" s="4">
        <f>100*U13/U12</f>
        <v>8.7319234341704952</v>
      </c>
    </row>
    <row r="15" spans="1:49" x14ac:dyDescent="0.3">
      <c r="J15" t="s">
        <v>30</v>
      </c>
      <c r="K15" s="4">
        <f>TINV(0.02,6)</f>
        <v>3.1426684032909828</v>
      </c>
      <c r="O15" t="s">
        <v>30</v>
      </c>
      <c r="P15" s="4">
        <f>TINV(0.02,6)</f>
        <v>3.1426684032909828</v>
      </c>
      <c r="T15" t="s">
        <v>30</v>
      </c>
      <c r="U15" s="4">
        <f>TINV(0.02,6)</f>
        <v>3.1426684032909828</v>
      </c>
    </row>
    <row r="16" spans="1:49" s="2" customFormat="1" x14ac:dyDescent="0.3">
      <c r="J16" t="s">
        <v>31</v>
      </c>
      <c r="K16" s="4">
        <f>K13*K15</f>
        <v>4.1450218578274045</v>
      </c>
      <c r="O16" t="s">
        <v>31</v>
      </c>
      <c r="P16" s="4">
        <f>P13*P15</f>
        <v>2.446432090550704</v>
      </c>
      <c r="Q16"/>
      <c r="R16"/>
      <c r="T16" t="s">
        <v>31</v>
      </c>
      <c r="U16" s="4">
        <f>U13*U15</f>
        <v>1.6178747867201901</v>
      </c>
    </row>
    <row r="17" spans="10:23" x14ac:dyDescent="0.3">
      <c r="J17" t="s">
        <v>32</v>
      </c>
      <c r="K17" s="4">
        <f>10*K13</f>
        <v>13.189497986764252</v>
      </c>
      <c r="O17" t="s">
        <v>32</v>
      </c>
      <c r="P17" s="4">
        <f>10*P13</f>
        <v>7.7845695969349338</v>
      </c>
      <c r="T17" t="s">
        <v>32</v>
      </c>
      <c r="U17" s="4">
        <f>10*U13</f>
        <v>5.1480925732602323</v>
      </c>
    </row>
    <row r="18" spans="10:23" x14ac:dyDescent="0.3">
      <c r="J18" t="s">
        <v>45</v>
      </c>
      <c r="K18" s="4">
        <f>100*(K12-K11)/K11</f>
        <v>-14.914285714285729</v>
      </c>
      <c r="O18" t="s">
        <v>45</v>
      </c>
      <c r="P18" s="4">
        <f>100*(P12-P11)/P11</f>
        <v>-40.51428571428572</v>
      </c>
      <c r="T18" t="s">
        <v>45</v>
      </c>
      <c r="U18" s="4">
        <f>100*(U12-U11)/U11</f>
        <v>17.9142857142857</v>
      </c>
    </row>
    <row r="19" spans="10:23" x14ac:dyDescent="0.3">
      <c r="J19" t="s">
        <v>46</v>
      </c>
      <c r="K19" s="4">
        <f>K11/K16</f>
        <v>1.206266256608048</v>
      </c>
      <c r="O19" t="s">
        <v>46</v>
      </c>
      <c r="P19" s="4">
        <f>P11/P16</f>
        <v>2.0437926804967943</v>
      </c>
      <c r="T19" t="s">
        <v>46</v>
      </c>
      <c r="U19" s="4">
        <f>U11/U16</f>
        <v>3.0904740224898166</v>
      </c>
    </row>
    <row r="20" spans="10:23" x14ac:dyDescent="0.3">
      <c r="J20" t="s">
        <v>47</v>
      </c>
      <c r="K20" s="4">
        <f>100*K12/K11</f>
        <v>85.085714285714261</v>
      </c>
      <c r="O20" t="s">
        <v>47</v>
      </c>
      <c r="P20" s="4">
        <f>100*P12/P11</f>
        <v>59.485714285714288</v>
      </c>
      <c r="T20" t="s">
        <v>47</v>
      </c>
      <c r="U20" s="4">
        <f>100*U12/U11</f>
        <v>117.91428571428571</v>
      </c>
    </row>
    <row r="21" spans="10:23" x14ac:dyDescent="0.3">
      <c r="J21" t="s">
        <v>48</v>
      </c>
      <c r="K21" s="4">
        <f>K12/K13</f>
        <v>3.2255099614518441</v>
      </c>
      <c r="O21" t="s">
        <v>48</v>
      </c>
      <c r="P21" s="4">
        <f>P12/P13</f>
        <v>3.8207452284282972</v>
      </c>
      <c r="T21" t="s">
        <v>48</v>
      </c>
      <c r="U21" s="4">
        <f>U12/U13</f>
        <v>11.452230514146702</v>
      </c>
    </row>
    <row r="22" spans="10:23" x14ac:dyDescent="0.3">
      <c r="L22" s="3"/>
      <c r="W22" s="3"/>
    </row>
    <row r="23" spans="10:23" x14ac:dyDescent="0.3">
      <c r="J23" t="s">
        <v>49</v>
      </c>
    </row>
    <row r="25" spans="10:23" x14ac:dyDescent="0.3">
      <c r="J25" t="s">
        <v>50</v>
      </c>
    </row>
    <row r="26" spans="10:23" x14ac:dyDescent="0.3">
      <c r="K26" t="s">
        <v>51</v>
      </c>
    </row>
    <row r="27" spans="10:23" x14ac:dyDescent="0.3">
      <c r="K27" t="s">
        <v>52</v>
      </c>
    </row>
    <row r="28" spans="10:23" x14ac:dyDescent="0.3">
      <c r="K28" t="s">
        <v>53</v>
      </c>
    </row>
    <row r="30" spans="10:23" x14ac:dyDescent="0.3">
      <c r="J30" t="s">
        <v>54</v>
      </c>
    </row>
    <row r="31" spans="10:23" x14ac:dyDescent="0.3">
      <c r="K31" t="s">
        <v>55</v>
      </c>
    </row>
    <row r="35" spans="1:5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">
      <c r="A36" s="1"/>
      <c r="W36" s="2"/>
      <c r="Y36" s="6"/>
      <c r="AH36" s="5"/>
      <c r="AQ36" s="5"/>
    </row>
    <row r="37" spans="1:54" x14ac:dyDescent="0.3">
      <c r="A37" s="1"/>
      <c r="W37" s="2"/>
      <c r="Y37" s="6"/>
      <c r="AH37" s="5"/>
      <c r="AQ37" s="5"/>
    </row>
    <row r="38" spans="1:54" x14ac:dyDescent="0.3">
      <c r="A38" s="1"/>
      <c r="W38" s="2"/>
      <c r="Y38" s="6"/>
      <c r="AH38" s="5"/>
      <c r="AQ38" s="5"/>
    </row>
    <row r="39" spans="1:54" x14ac:dyDescent="0.3">
      <c r="A39" s="1"/>
      <c r="W39" s="2"/>
      <c r="Y39" s="6"/>
      <c r="AH39" s="5"/>
      <c r="AQ39" s="5"/>
    </row>
    <row r="40" spans="1:54" x14ac:dyDescent="0.3">
      <c r="A40" s="1"/>
      <c r="W40" s="2"/>
      <c r="Y40" s="6"/>
      <c r="AH40" s="5"/>
      <c r="AQ40" s="5"/>
    </row>
    <row r="41" spans="1:54" x14ac:dyDescent="0.3">
      <c r="A41" s="1"/>
      <c r="W41" s="2"/>
      <c r="Y41" s="6"/>
      <c r="AH41" s="5"/>
      <c r="AQ41" s="5"/>
    </row>
    <row r="42" spans="1:54" x14ac:dyDescent="0.3">
      <c r="A42" s="1"/>
      <c r="W42" s="2"/>
      <c r="Y42" s="6"/>
      <c r="AH42" s="5"/>
      <c r="AQ42" s="5"/>
    </row>
    <row r="43" spans="1:54" x14ac:dyDescent="0.3">
      <c r="A43" s="1"/>
      <c r="W43" s="2"/>
      <c r="Y43" s="6"/>
      <c r="AH43" s="5"/>
      <c r="AQ43" s="5"/>
    </row>
    <row r="46" spans="1:54" x14ac:dyDescent="0.3">
      <c r="K46" s="4"/>
      <c r="P46" s="4"/>
      <c r="R46" s="3"/>
      <c r="U46" s="4"/>
    </row>
    <row r="47" spans="1:54" x14ac:dyDescent="0.3">
      <c r="K47" s="4"/>
      <c r="P47" s="4"/>
      <c r="U47" s="4"/>
    </row>
    <row r="48" spans="1:54" x14ac:dyDescent="0.3">
      <c r="K48" s="4"/>
      <c r="P48" s="4"/>
      <c r="U48" s="4"/>
    </row>
    <row r="49" spans="1:54" x14ac:dyDescent="0.3">
      <c r="K49" s="4"/>
      <c r="P49" s="4"/>
      <c r="U49" s="4"/>
    </row>
    <row r="50" spans="1:54" x14ac:dyDescent="0.3">
      <c r="A50" s="2"/>
      <c r="B50" s="2"/>
      <c r="C50" s="2"/>
      <c r="D50" s="2"/>
      <c r="E50" s="2"/>
      <c r="F50" s="2"/>
      <c r="G50" s="2"/>
      <c r="H50" s="2"/>
      <c r="I50" s="2"/>
      <c r="K50" s="4"/>
      <c r="L50" s="2"/>
      <c r="M50" s="2"/>
      <c r="N50" s="2"/>
      <c r="P50" s="4"/>
      <c r="S50" s="2"/>
      <c r="U50" s="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">
      <c r="K51" s="4"/>
      <c r="P51" s="4"/>
      <c r="U51" s="4"/>
    </row>
    <row r="52" spans="1:54" x14ac:dyDescent="0.3">
      <c r="K52" s="4"/>
      <c r="P52" s="4"/>
      <c r="U52" s="4"/>
    </row>
    <row r="53" spans="1:54" x14ac:dyDescent="0.3">
      <c r="K53" s="4"/>
      <c r="P53" s="4"/>
      <c r="U53" s="4"/>
    </row>
    <row r="54" spans="1:54" x14ac:dyDescent="0.3">
      <c r="K54" s="4"/>
      <c r="P54" s="4"/>
      <c r="U54" s="4"/>
    </row>
    <row r="55" spans="1:54" x14ac:dyDescent="0.3">
      <c r="K55" s="4"/>
      <c r="P55" s="4"/>
      <c r="U55" s="4"/>
    </row>
    <row r="56" spans="1:54" x14ac:dyDescent="0.3">
      <c r="L56" s="3"/>
      <c r="W56" s="3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F900-3187-498B-AB22-CE5304CE0D42}">
  <sheetPr>
    <pageSetUpPr fitToPage="1"/>
  </sheetPr>
  <dimension ref="A17:CK189"/>
  <sheetViews>
    <sheetView tabSelected="1" topLeftCell="X115" zoomScale="85" zoomScaleNormal="85" workbookViewId="0">
      <selection activeCell="AN134" sqref="AN134"/>
    </sheetView>
  </sheetViews>
  <sheetFormatPr defaultRowHeight="15" x14ac:dyDescent="0.25"/>
  <cols>
    <col min="1" max="1" width="24.5546875" style="10" customWidth="1"/>
    <col min="2" max="2" width="22.77734375" style="22" customWidth="1"/>
    <col min="3" max="3" width="23.44140625" style="10" customWidth="1"/>
    <col min="4" max="4" width="14.5546875" style="10" customWidth="1"/>
    <col min="5" max="5" width="21.21875" style="10" customWidth="1"/>
    <col min="6" max="6" width="6.44140625" style="10" customWidth="1"/>
    <col min="7" max="7" width="8.21875" style="10" customWidth="1"/>
    <col min="8" max="8" width="6.77734375" style="10" customWidth="1"/>
    <col min="9" max="9" width="9.21875" style="10" customWidth="1"/>
    <col min="10" max="10" width="7" style="10" customWidth="1"/>
    <col min="11" max="11" width="8.77734375" style="10" customWidth="1"/>
    <col min="12" max="12" width="13.21875" style="9" customWidth="1"/>
    <col min="13" max="13" width="7.21875" style="9" customWidth="1"/>
    <col min="14" max="14" width="6" style="10" customWidth="1"/>
    <col min="15" max="15" width="12" style="8" bestFit="1" customWidth="1"/>
    <col min="16" max="16" width="9.21875" style="8" bestFit="1" customWidth="1"/>
    <col min="17" max="17" width="7.21875" style="8" customWidth="1"/>
    <col min="18" max="20" width="9.21875" style="8" bestFit="1" customWidth="1"/>
    <col min="21" max="21" width="9.77734375" style="8" bestFit="1" customWidth="1"/>
    <col min="22" max="22" width="10.77734375" style="8" bestFit="1" customWidth="1"/>
    <col min="23" max="23" width="9.21875" style="8" bestFit="1" customWidth="1"/>
    <col min="24" max="24" width="14.21875" style="8" customWidth="1"/>
    <col min="25" max="25" width="12.77734375" style="21" customWidth="1"/>
    <col min="26" max="27" width="12.77734375" style="8" customWidth="1"/>
    <col min="28" max="190" width="8.77734375" style="8"/>
    <col min="191" max="191" width="24.77734375" style="8" customWidth="1"/>
    <col min="192" max="192" width="13.5546875" style="8" customWidth="1"/>
    <col min="193" max="193" width="8.77734375" style="8"/>
    <col min="194" max="194" width="6.77734375" style="8" customWidth="1"/>
    <col min="195" max="195" width="6.44140625" style="8" customWidth="1"/>
    <col min="196" max="196" width="8.21875" style="8" customWidth="1"/>
    <col min="197" max="197" width="6.77734375" style="8" customWidth="1"/>
    <col min="198" max="198" width="4.77734375" style="8" customWidth="1"/>
    <col min="199" max="200" width="5" style="8" customWidth="1"/>
    <col min="201" max="201" width="8.77734375" style="8"/>
    <col min="202" max="202" width="10.5546875" style="8" customWidth="1"/>
    <col min="203" max="203" width="3.77734375" style="8" customWidth="1"/>
    <col min="204" max="205" width="8.77734375" style="8"/>
    <col min="206" max="206" width="3.77734375" style="8" customWidth="1"/>
    <col min="207" max="446" width="8.77734375" style="8"/>
    <col min="447" max="447" width="24.77734375" style="8" customWidth="1"/>
    <col min="448" max="448" width="13.5546875" style="8" customWidth="1"/>
    <col min="449" max="449" width="8.77734375" style="8"/>
    <col min="450" max="450" width="6.77734375" style="8" customWidth="1"/>
    <col min="451" max="451" width="6.44140625" style="8" customWidth="1"/>
    <col min="452" max="452" width="8.21875" style="8" customWidth="1"/>
    <col min="453" max="453" width="6.77734375" style="8" customWidth="1"/>
    <col min="454" max="454" width="4.77734375" style="8" customWidth="1"/>
    <col min="455" max="456" width="5" style="8" customWidth="1"/>
    <col min="457" max="457" width="8.77734375" style="8"/>
    <col min="458" max="458" width="10.5546875" style="8" customWidth="1"/>
    <col min="459" max="459" width="3.77734375" style="8" customWidth="1"/>
    <col min="460" max="461" width="8.77734375" style="8"/>
    <col min="462" max="462" width="3.77734375" style="8" customWidth="1"/>
    <col min="463" max="702" width="8.77734375" style="8"/>
    <col min="703" max="703" width="24.77734375" style="8" customWidth="1"/>
    <col min="704" max="704" width="13.5546875" style="8" customWidth="1"/>
    <col min="705" max="705" width="8.77734375" style="8"/>
    <col min="706" max="706" width="6.77734375" style="8" customWidth="1"/>
    <col min="707" max="707" width="6.44140625" style="8" customWidth="1"/>
    <col min="708" max="708" width="8.21875" style="8" customWidth="1"/>
    <col min="709" max="709" width="6.77734375" style="8" customWidth="1"/>
    <col min="710" max="710" width="4.77734375" style="8" customWidth="1"/>
    <col min="711" max="712" width="5" style="8" customWidth="1"/>
    <col min="713" max="713" width="8.77734375" style="8"/>
    <col min="714" max="714" width="10.5546875" style="8" customWidth="1"/>
    <col min="715" max="715" width="3.77734375" style="8" customWidth="1"/>
    <col min="716" max="717" width="8.77734375" style="8"/>
    <col min="718" max="718" width="3.77734375" style="8" customWidth="1"/>
    <col min="719" max="958" width="8.77734375" style="8"/>
    <col min="959" max="959" width="24.77734375" style="8" customWidth="1"/>
    <col min="960" max="960" width="13.5546875" style="8" customWidth="1"/>
    <col min="961" max="961" width="8.77734375" style="8"/>
    <col min="962" max="962" width="6.77734375" style="8" customWidth="1"/>
    <col min="963" max="963" width="6.44140625" style="8" customWidth="1"/>
    <col min="964" max="964" width="8.21875" style="8" customWidth="1"/>
    <col min="965" max="965" width="6.77734375" style="8" customWidth="1"/>
    <col min="966" max="966" width="4.77734375" style="8" customWidth="1"/>
    <col min="967" max="968" width="5" style="8" customWidth="1"/>
    <col min="969" max="969" width="8.77734375" style="8"/>
    <col min="970" max="970" width="10.5546875" style="8" customWidth="1"/>
    <col min="971" max="971" width="3.77734375" style="8" customWidth="1"/>
    <col min="972" max="973" width="8.77734375" style="8"/>
    <col min="974" max="974" width="3.77734375" style="8" customWidth="1"/>
    <col min="975" max="1214" width="8.77734375" style="8"/>
    <col min="1215" max="1215" width="24.77734375" style="8" customWidth="1"/>
    <col min="1216" max="1216" width="13.5546875" style="8" customWidth="1"/>
    <col min="1217" max="1217" width="8.77734375" style="8"/>
    <col min="1218" max="1218" width="6.77734375" style="8" customWidth="1"/>
    <col min="1219" max="1219" width="6.44140625" style="8" customWidth="1"/>
    <col min="1220" max="1220" width="8.21875" style="8" customWidth="1"/>
    <col min="1221" max="1221" width="6.77734375" style="8" customWidth="1"/>
    <col min="1222" max="1222" width="4.77734375" style="8" customWidth="1"/>
    <col min="1223" max="1224" width="5" style="8" customWidth="1"/>
    <col min="1225" max="1225" width="8.77734375" style="8"/>
    <col min="1226" max="1226" width="10.5546875" style="8" customWidth="1"/>
    <col min="1227" max="1227" width="3.77734375" style="8" customWidth="1"/>
    <col min="1228" max="1229" width="8.77734375" style="8"/>
    <col min="1230" max="1230" width="3.77734375" style="8" customWidth="1"/>
    <col min="1231" max="1470" width="8.77734375" style="8"/>
    <col min="1471" max="1471" width="24.77734375" style="8" customWidth="1"/>
    <col min="1472" max="1472" width="13.5546875" style="8" customWidth="1"/>
    <col min="1473" max="1473" width="8.77734375" style="8"/>
    <col min="1474" max="1474" width="6.77734375" style="8" customWidth="1"/>
    <col min="1475" max="1475" width="6.44140625" style="8" customWidth="1"/>
    <col min="1476" max="1476" width="8.21875" style="8" customWidth="1"/>
    <col min="1477" max="1477" width="6.77734375" style="8" customWidth="1"/>
    <col min="1478" max="1478" width="4.77734375" style="8" customWidth="1"/>
    <col min="1479" max="1480" width="5" style="8" customWidth="1"/>
    <col min="1481" max="1481" width="8.77734375" style="8"/>
    <col min="1482" max="1482" width="10.5546875" style="8" customWidth="1"/>
    <col min="1483" max="1483" width="3.77734375" style="8" customWidth="1"/>
    <col min="1484" max="1485" width="8.77734375" style="8"/>
    <col min="1486" max="1486" width="3.77734375" style="8" customWidth="1"/>
    <col min="1487" max="1726" width="8.77734375" style="8"/>
    <col min="1727" max="1727" width="24.77734375" style="8" customWidth="1"/>
    <col min="1728" max="1728" width="13.5546875" style="8" customWidth="1"/>
    <col min="1729" max="1729" width="8.77734375" style="8"/>
    <col min="1730" max="1730" width="6.77734375" style="8" customWidth="1"/>
    <col min="1731" max="1731" width="6.44140625" style="8" customWidth="1"/>
    <col min="1732" max="1732" width="8.21875" style="8" customWidth="1"/>
    <col min="1733" max="1733" width="6.77734375" style="8" customWidth="1"/>
    <col min="1734" max="1734" width="4.77734375" style="8" customWidth="1"/>
    <col min="1735" max="1736" width="5" style="8" customWidth="1"/>
    <col min="1737" max="1737" width="8.77734375" style="8"/>
    <col min="1738" max="1738" width="10.5546875" style="8" customWidth="1"/>
    <col min="1739" max="1739" width="3.77734375" style="8" customWidth="1"/>
    <col min="1740" max="1741" width="8.77734375" style="8"/>
    <col min="1742" max="1742" width="3.77734375" style="8" customWidth="1"/>
    <col min="1743" max="1982" width="8.77734375" style="8"/>
    <col min="1983" max="1983" width="24.77734375" style="8" customWidth="1"/>
    <col min="1984" max="1984" width="13.5546875" style="8" customWidth="1"/>
    <col min="1985" max="1985" width="8.77734375" style="8"/>
    <col min="1986" max="1986" width="6.77734375" style="8" customWidth="1"/>
    <col min="1987" max="1987" width="6.44140625" style="8" customWidth="1"/>
    <col min="1988" max="1988" width="8.21875" style="8" customWidth="1"/>
    <col min="1989" max="1989" width="6.77734375" style="8" customWidth="1"/>
    <col min="1990" max="1990" width="4.77734375" style="8" customWidth="1"/>
    <col min="1991" max="1992" width="5" style="8" customWidth="1"/>
    <col min="1993" max="1993" width="8.77734375" style="8"/>
    <col min="1994" max="1994" width="10.5546875" style="8" customWidth="1"/>
    <col min="1995" max="1995" width="3.77734375" style="8" customWidth="1"/>
    <col min="1996" max="1997" width="8.77734375" style="8"/>
    <col min="1998" max="1998" width="3.77734375" style="8" customWidth="1"/>
    <col min="1999" max="2238" width="8.77734375" style="8"/>
    <col min="2239" max="2239" width="24.77734375" style="8" customWidth="1"/>
    <col min="2240" max="2240" width="13.5546875" style="8" customWidth="1"/>
    <col min="2241" max="2241" width="8.77734375" style="8"/>
    <col min="2242" max="2242" width="6.77734375" style="8" customWidth="1"/>
    <col min="2243" max="2243" width="6.44140625" style="8" customWidth="1"/>
    <col min="2244" max="2244" width="8.21875" style="8" customWidth="1"/>
    <col min="2245" max="2245" width="6.77734375" style="8" customWidth="1"/>
    <col min="2246" max="2246" width="4.77734375" style="8" customWidth="1"/>
    <col min="2247" max="2248" width="5" style="8" customWidth="1"/>
    <col min="2249" max="2249" width="8.77734375" style="8"/>
    <col min="2250" max="2250" width="10.5546875" style="8" customWidth="1"/>
    <col min="2251" max="2251" width="3.77734375" style="8" customWidth="1"/>
    <col min="2252" max="2253" width="8.77734375" style="8"/>
    <col min="2254" max="2254" width="3.77734375" style="8" customWidth="1"/>
    <col min="2255" max="2494" width="8.77734375" style="8"/>
    <col min="2495" max="2495" width="24.77734375" style="8" customWidth="1"/>
    <col min="2496" max="2496" width="13.5546875" style="8" customWidth="1"/>
    <col min="2497" max="2497" width="8.77734375" style="8"/>
    <col min="2498" max="2498" width="6.77734375" style="8" customWidth="1"/>
    <col min="2499" max="2499" width="6.44140625" style="8" customWidth="1"/>
    <col min="2500" max="2500" width="8.21875" style="8" customWidth="1"/>
    <col min="2501" max="2501" width="6.77734375" style="8" customWidth="1"/>
    <col min="2502" max="2502" width="4.77734375" style="8" customWidth="1"/>
    <col min="2503" max="2504" width="5" style="8" customWidth="1"/>
    <col min="2505" max="2505" width="8.77734375" style="8"/>
    <col min="2506" max="2506" width="10.5546875" style="8" customWidth="1"/>
    <col min="2507" max="2507" width="3.77734375" style="8" customWidth="1"/>
    <col min="2508" max="2509" width="8.77734375" style="8"/>
    <col min="2510" max="2510" width="3.77734375" style="8" customWidth="1"/>
    <col min="2511" max="2750" width="8.77734375" style="8"/>
    <col min="2751" max="2751" width="24.77734375" style="8" customWidth="1"/>
    <col min="2752" max="2752" width="13.5546875" style="8" customWidth="1"/>
    <col min="2753" max="2753" width="8.77734375" style="8"/>
    <col min="2754" max="2754" width="6.77734375" style="8" customWidth="1"/>
    <col min="2755" max="2755" width="6.44140625" style="8" customWidth="1"/>
    <col min="2756" max="2756" width="8.21875" style="8" customWidth="1"/>
    <col min="2757" max="2757" width="6.77734375" style="8" customWidth="1"/>
    <col min="2758" max="2758" width="4.77734375" style="8" customWidth="1"/>
    <col min="2759" max="2760" width="5" style="8" customWidth="1"/>
    <col min="2761" max="2761" width="8.77734375" style="8"/>
    <col min="2762" max="2762" width="10.5546875" style="8" customWidth="1"/>
    <col min="2763" max="2763" width="3.77734375" style="8" customWidth="1"/>
    <col min="2764" max="2765" width="8.77734375" style="8"/>
    <col min="2766" max="2766" width="3.77734375" style="8" customWidth="1"/>
    <col min="2767" max="3006" width="8.77734375" style="8"/>
    <col min="3007" max="3007" width="24.77734375" style="8" customWidth="1"/>
    <col min="3008" max="3008" width="13.5546875" style="8" customWidth="1"/>
    <col min="3009" max="3009" width="8.77734375" style="8"/>
    <col min="3010" max="3010" width="6.77734375" style="8" customWidth="1"/>
    <col min="3011" max="3011" width="6.44140625" style="8" customWidth="1"/>
    <col min="3012" max="3012" width="8.21875" style="8" customWidth="1"/>
    <col min="3013" max="3013" width="6.77734375" style="8" customWidth="1"/>
    <col min="3014" max="3014" width="4.77734375" style="8" customWidth="1"/>
    <col min="3015" max="3016" width="5" style="8" customWidth="1"/>
    <col min="3017" max="3017" width="8.77734375" style="8"/>
    <col min="3018" max="3018" width="10.5546875" style="8" customWidth="1"/>
    <col min="3019" max="3019" width="3.77734375" style="8" customWidth="1"/>
    <col min="3020" max="3021" width="8.77734375" style="8"/>
    <col min="3022" max="3022" width="3.77734375" style="8" customWidth="1"/>
    <col min="3023" max="3262" width="8.77734375" style="8"/>
    <col min="3263" max="3263" width="24.77734375" style="8" customWidth="1"/>
    <col min="3264" max="3264" width="13.5546875" style="8" customWidth="1"/>
    <col min="3265" max="3265" width="8.77734375" style="8"/>
    <col min="3266" max="3266" width="6.77734375" style="8" customWidth="1"/>
    <col min="3267" max="3267" width="6.44140625" style="8" customWidth="1"/>
    <col min="3268" max="3268" width="8.21875" style="8" customWidth="1"/>
    <col min="3269" max="3269" width="6.77734375" style="8" customWidth="1"/>
    <col min="3270" max="3270" width="4.77734375" style="8" customWidth="1"/>
    <col min="3271" max="3272" width="5" style="8" customWidth="1"/>
    <col min="3273" max="3273" width="8.77734375" style="8"/>
    <col min="3274" max="3274" width="10.5546875" style="8" customWidth="1"/>
    <col min="3275" max="3275" width="3.77734375" style="8" customWidth="1"/>
    <col min="3276" max="3277" width="8.77734375" style="8"/>
    <col min="3278" max="3278" width="3.77734375" style="8" customWidth="1"/>
    <col min="3279" max="3518" width="8.77734375" style="8"/>
    <col min="3519" max="3519" width="24.77734375" style="8" customWidth="1"/>
    <col min="3520" max="3520" width="13.5546875" style="8" customWidth="1"/>
    <col min="3521" max="3521" width="8.77734375" style="8"/>
    <col min="3522" max="3522" width="6.77734375" style="8" customWidth="1"/>
    <col min="3523" max="3523" width="6.44140625" style="8" customWidth="1"/>
    <col min="3524" max="3524" width="8.21875" style="8" customWidth="1"/>
    <col min="3525" max="3525" width="6.77734375" style="8" customWidth="1"/>
    <col min="3526" max="3526" width="4.77734375" style="8" customWidth="1"/>
    <col min="3527" max="3528" width="5" style="8" customWidth="1"/>
    <col min="3529" max="3529" width="8.77734375" style="8"/>
    <col min="3530" max="3530" width="10.5546875" style="8" customWidth="1"/>
    <col min="3531" max="3531" width="3.77734375" style="8" customWidth="1"/>
    <col min="3532" max="3533" width="8.77734375" style="8"/>
    <col min="3534" max="3534" width="3.77734375" style="8" customWidth="1"/>
    <col min="3535" max="3774" width="8.77734375" style="8"/>
    <col min="3775" max="3775" width="24.77734375" style="8" customWidth="1"/>
    <col min="3776" max="3776" width="13.5546875" style="8" customWidth="1"/>
    <col min="3777" max="3777" width="8.77734375" style="8"/>
    <col min="3778" max="3778" width="6.77734375" style="8" customWidth="1"/>
    <col min="3779" max="3779" width="6.44140625" style="8" customWidth="1"/>
    <col min="3780" max="3780" width="8.21875" style="8" customWidth="1"/>
    <col min="3781" max="3781" width="6.77734375" style="8" customWidth="1"/>
    <col min="3782" max="3782" width="4.77734375" style="8" customWidth="1"/>
    <col min="3783" max="3784" width="5" style="8" customWidth="1"/>
    <col min="3785" max="3785" width="8.77734375" style="8"/>
    <col min="3786" max="3786" width="10.5546875" style="8" customWidth="1"/>
    <col min="3787" max="3787" width="3.77734375" style="8" customWidth="1"/>
    <col min="3788" max="3789" width="8.77734375" style="8"/>
    <col min="3790" max="3790" width="3.77734375" style="8" customWidth="1"/>
    <col min="3791" max="4030" width="8.77734375" style="8"/>
    <col min="4031" max="4031" width="24.77734375" style="8" customWidth="1"/>
    <col min="4032" max="4032" width="13.5546875" style="8" customWidth="1"/>
    <col min="4033" max="4033" width="8.77734375" style="8"/>
    <col min="4034" max="4034" width="6.77734375" style="8" customWidth="1"/>
    <col min="4035" max="4035" width="6.44140625" style="8" customWidth="1"/>
    <col min="4036" max="4036" width="8.21875" style="8" customWidth="1"/>
    <col min="4037" max="4037" width="6.77734375" style="8" customWidth="1"/>
    <col min="4038" max="4038" width="4.77734375" style="8" customWidth="1"/>
    <col min="4039" max="4040" width="5" style="8" customWidth="1"/>
    <col min="4041" max="4041" width="8.77734375" style="8"/>
    <col min="4042" max="4042" width="10.5546875" style="8" customWidth="1"/>
    <col min="4043" max="4043" width="3.77734375" style="8" customWidth="1"/>
    <col min="4044" max="4045" width="8.77734375" style="8"/>
    <col min="4046" max="4046" width="3.77734375" style="8" customWidth="1"/>
    <col min="4047" max="4286" width="8.77734375" style="8"/>
    <col min="4287" max="4287" width="24.77734375" style="8" customWidth="1"/>
    <col min="4288" max="4288" width="13.5546875" style="8" customWidth="1"/>
    <col min="4289" max="4289" width="8.77734375" style="8"/>
    <col min="4290" max="4290" width="6.77734375" style="8" customWidth="1"/>
    <col min="4291" max="4291" width="6.44140625" style="8" customWidth="1"/>
    <col min="4292" max="4292" width="8.21875" style="8" customWidth="1"/>
    <col min="4293" max="4293" width="6.77734375" style="8" customWidth="1"/>
    <col min="4294" max="4294" width="4.77734375" style="8" customWidth="1"/>
    <col min="4295" max="4296" width="5" style="8" customWidth="1"/>
    <col min="4297" max="4297" width="8.77734375" style="8"/>
    <col min="4298" max="4298" width="10.5546875" style="8" customWidth="1"/>
    <col min="4299" max="4299" width="3.77734375" style="8" customWidth="1"/>
    <col min="4300" max="4301" width="8.77734375" style="8"/>
    <col min="4302" max="4302" width="3.77734375" style="8" customWidth="1"/>
    <col min="4303" max="4542" width="8.77734375" style="8"/>
    <col min="4543" max="4543" width="24.77734375" style="8" customWidth="1"/>
    <col min="4544" max="4544" width="13.5546875" style="8" customWidth="1"/>
    <col min="4545" max="4545" width="8.77734375" style="8"/>
    <col min="4546" max="4546" width="6.77734375" style="8" customWidth="1"/>
    <col min="4547" max="4547" width="6.44140625" style="8" customWidth="1"/>
    <col min="4548" max="4548" width="8.21875" style="8" customWidth="1"/>
    <col min="4549" max="4549" width="6.77734375" style="8" customWidth="1"/>
    <col min="4550" max="4550" width="4.77734375" style="8" customWidth="1"/>
    <col min="4551" max="4552" width="5" style="8" customWidth="1"/>
    <col min="4553" max="4553" width="8.77734375" style="8"/>
    <col min="4554" max="4554" width="10.5546875" style="8" customWidth="1"/>
    <col min="4555" max="4555" width="3.77734375" style="8" customWidth="1"/>
    <col min="4556" max="4557" width="8.77734375" style="8"/>
    <col min="4558" max="4558" width="3.77734375" style="8" customWidth="1"/>
    <col min="4559" max="4798" width="8.77734375" style="8"/>
    <col min="4799" max="4799" width="24.77734375" style="8" customWidth="1"/>
    <col min="4800" max="4800" width="13.5546875" style="8" customWidth="1"/>
    <col min="4801" max="4801" width="8.77734375" style="8"/>
    <col min="4802" max="4802" width="6.77734375" style="8" customWidth="1"/>
    <col min="4803" max="4803" width="6.44140625" style="8" customWidth="1"/>
    <col min="4804" max="4804" width="8.21875" style="8" customWidth="1"/>
    <col min="4805" max="4805" width="6.77734375" style="8" customWidth="1"/>
    <col min="4806" max="4806" width="4.77734375" style="8" customWidth="1"/>
    <col min="4807" max="4808" width="5" style="8" customWidth="1"/>
    <col min="4809" max="4809" width="8.77734375" style="8"/>
    <col min="4810" max="4810" width="10.5546875" style="8" customWidth="1"/>
    <col min="4811" max="4811" width="3.77734375" style="8" customWidth="1"/>
    <col min="4812" max="4813" width="8.77734375" style="8"/>
    <col min="4814" max="4814" width="3.77734375" style="8" customWidth="1"/>
    <col min="4815" max="5054" width="8.77734375" style="8"/>
    <col min="5055" max="5055" width="24.77734375" style="8" customWidth="1"/>
    <col min="5056" max="5056" width="13.5546875" style="8" customWidth="1"/>
    <col min="5057" max="5057" width="8.77734375" style="8"/>
    <col min="5058" max="5058" width="6.77734375" style="8" customWidth="1"/>
    <col min="5059" max="5059" width="6.44140625" style="8" customWidth="1"/>
    <col min="5060" max="5060" width="8.21875" style="8" customWidth="1"/>
    <col min="5061" max="5061" width="6.77734375" style="8" customWidth="1"/>
    <col min="5062" max="5062" width="4.77734375" style="8" customWidth="1"/>
    <col min="5063" max="5064" width="5" style="8" customWidth="1"/>
    <col min="5065" max="5065" width="8.77734375" style="8"/>
    <col min="5066" max="5066" width="10.5546875" style="8" customWidth="1"/>
    <col min="5067" max="5067" width="3.77734375" style="8" customWidth="1"/>
    <col min="5068" max="5069" width="8.77734375" style="8"/>
    <col min="5070" max="5070" width="3.77734375" style="8" customWidth="1"/>
    <col min="5071" max="5310" width="8.77734375" style="8"/>
    <col min="5311" max="5311" width="24.77734375" style="8" customWidth="1"/>
    <col min="5312" max="5312" width="13.5546875" style="8" customWidth="1"/>
    <col min="5313" max="5313" width="8.77734375" style="8"/>
    <col min="5314" max="5314" width="6.77734375" style="8" customWidth="1"/>
    <col min="5315" max="5315" width="6.44140625" style="8" customWidth="1"/>
    <col min="5316" max="5316" width="8.21875" style="8" customWidth="1"/>
    <col min="5317" max="5317" width="6.77734375" style="8" customWidth="1"/>
    <col min="5318" max="5318" width="4.77734375" style="8" customWidth="1"/>
    <col min="5319" max="5320" width="5" style="8" customWidth="1"/>
    <col min="5321" max="5321" width="8.77734375" style="8"/>
    <col min="5322" max="5322" width="10.5546875" style="8" customWidth="1"/>
    <col min="5323" max="5323" width="3.77734375" style="8" customWidth="1"/>
    <col min="5324" max="5325" width="8.77734375" style="8"/>
    <col min="5326" max="5326" width="3.77734375" style="8" customWidth="1"/>
    <col min="5327" max="5566" width="8.77734375" style="8"/>
    <col min="5567" max="5567" width="24.77734375" style="8" customWidth="1"/>
    <col min="5568" max="5568" width="13.5546875" style="8" customWidth="1"/>
    <col min="5569" max="5569" width="8.77734375" style="8"/>
    <col min="5570" max="5570" width="6.77734375" style="8" customWidth="1"/>
    <col min="5571" max="5571" width="6.44140625" style="8" customWidth="1"/>
    <col min="5572" max="5572" width="8.21875" style="8" customWidth="1"/>
    <col min="5573" max="5573" width="6.77734375" style="8" customWidth="1"/>
    <col min="5574" max="5574" width="4.77734375" style="8" customWidth="1"/>
    <col min="5575" max="5576" width="5" style="8" customWidth="1"/>
    <col min="5577" max="5577" width="8.77734375" style="8"/>
    <col min="5578" max="5578" width="10.5546875" style="8" customWidth="1"/>
    <col min="5579" max="5579" width="3.77734375" style="8" customWidth="1"/>
    <col min="5580" max="5581" width="8.77734375" style="8"/>
    <col min="5582" max="5582" width="3.77734375" style="8" customWidth="1"/>
    <col min="5583" max="5822" width="8.77734375" style="8"/>
    <col min="5823" max="5823" width="24.77734375" style="8" customWidth="1"/>
    <col min="5824" max="5824" width="13.5546875" style="8" customWidth="1"/>
    <col min="5825" max="5825" width="8.77734375" style="8"/>
    <col min="5826" max="5826" width="6.77734375" style="8" customWidth="1"/>
    <col min="5827" max="5827" width="6.44140625" style="8" customWidth="1"/>
    <col min="5828" max="5828" width="8.21875" style="8" customWidth="1"/>
    <col min="5829" max="5829" width="6.77734375" style="8" customWidth="1"/>
    <col min="5830" max="5830" width="4.77734375" style="8" customWidth="1"/>
    <col min="5831" max="5832" width="5" style="8" customWidth="1"/>
    <col min="5833" max="5833" width="8.77734375" style="8"/>
    <col min="5834" max="5834" width="10.5546875" style="8" customWidth="1"/>
    <col min="5835" max="5835" width="3.77734375" style="8" customWidth="1"/>
    <col min="5836" max="5837" width="8.77734375" style="8"/>
    <col min="5838" max="5838" width="3.77734375" style="8" customWidth="1"/>
    <col min="5839" max="6078" width="8.77734375" style="8"/>
    <col min="6079" max="6079" width="24.77734375" style="8" customWidth="1"/>
    <col min="6080" max="6080" width="13.5546875" style="8" customWidth="1"/>
    <col min="6081" max="6081" width="8.77734375" style="8"/>
    <col min="6082" max="6082" width="6.77734375" style="8" customWidth="1"/>
    <col min="6083" max="6083" width="6.44140625" style="8" customWidth="1"/>
    <col min="6084" max="6084" width="8.21875" style="8" customWidth="1"/>
    <col min="6085" max="6085" width="6.77734375" style="8" customWidth="1"/>
    <col min="6086" max="6086" width="4.77734375" style="8" customWidth="1"/>
    <col min="6087" max="6088" width="5" style="8" customWidth="1"/>
    <col min="6089" max="6089" width="8.77734375" style="8"/>
    <col min="6090" max="6090" width="10.5546875" style="8" customWidth="1"/>
    <col min="6091" max="6091" width="3.77734375" style="8" customWidth="1"/>
    <col min="6092" max="6093" width="8.77734375" style="8"/>
    <col min="6094" max="6094" width="3.77734375" style="8" customWidth="1"/>
    <col min="6095" max="6334" width="8.77734375" style="8"/>
    <col min="6335" max="6335" width="24.77734375" style="8" customWidth="1"/>
    <col min="6336" max="6336" width="13.5546875" style="8" customWidth="1"/>
    <col min="6337" max="6337" width="8.77734375" style="8"/>
    <col min="6338" max="6338" width="6.77734375" style="8" customWidth="1"/>
    <col min="6339" max="6339" width="6.44140625" style="8" customWidth="1"/>
    <col min="6340" max="6340" width="8.21875" style="8" customWidth="1"/>
    <col min="6341" max="6341" width="6.77734375" style="8" customWidth="1"/>
    <col min="6342" max="6342" width="4.77734375" style="8" customWidth="1"/>
    <col min="6343" max="6344" width="5" style="8" customWidth="1"/>
    <col min="6345" max="6345" width="8.77734375" style="8"/>
    <col min="6346" max="6346" width="10.5546875" style="8" customWidth="1"/>
    <col min="6347" max="6347" width="3.77734375" style="8" customWidth="1"/>
    <col min="6348" max="6349" width="8.77734375" style="8"/>
    <col min="6350" max="6350" width="3.77734375" style="8" customWidth="1"/>
    <col min="6351" max="6590" width="8.77734375" style="8"/>
    <col min="6591" max="6591" width="24.77734375" style="8" customWidth="1"/>
    <col min="6592" max="6592" width="13.5546875" style="8" customWidth="1"/>
    <col min="6593" max="6593" width="8.77734375" style="8"/>
    <col min="6594" max="6594" width="6.77734375" style="8" customWidth="1"/>
    <col min="6595" max="6595" width="6.44140625" style="8" customWidth="1"/>
    <col min="6596" max="6596" width="8.21875" style="8" customWidth="1"/>
    <col min="6597" max="6597" width="6.77734375" style="8" customWidth="1"/>
    <col min="6598" max="6598" width="4.77734375" style="8" customWidth="1"/>
    <col min="6599" max="6600" width="5" style="8" customWidth="1"/>
    <col min="6601" max="6601" width="8.77734375" style="8"/>
    <col min="6602" max="6602" width="10.5546875" style="8" customWidth="1"/>
    <col min="6603" max="6603" width="3.77734375" style="8" customWidth="1"/>
    <col min="6604" max="6605" width="8.77734375" style="8"/>
    <col min="6606" max="6606" width="3.77734375" style="8" customWidth="1"/>
    <col min="6607" max="6846" width="8.77734375" style="8"/>
    <col min="6847" max="6847" width="24.77734375" style="8" customWidth="1"/>
    <col min="6848" max="6848" width="13.5546875" style="8" customWidth="1"/>
    <col min="6849" max="6849" width="8.77734375" style="8"/>
    <col min="6850" max="6850" width="6.77734375" style="8" customWidth="1"/>
    <col min="6851" max="6851" width="6.44140625" style="8" customWidth="1"/>
    <col min="6852" max="6852" width="8.21875" style="8" customWidth="1"/>
    <col min="6853" max="6853" width="6.77734375" style="8" customWidth="1"/>
    <col min="6854" max="6854" width="4.77734375" style="8" customWidth="1"/>
    <col min="6855" max="6856" width="5" style="8" customWidth="1"/>
    <col min="6857" max="6857" width="8.77734375" style="8"/>
    <col min="6858" max="6858" width="10.5546875" style="8" customWidth="1"/>
    <col min="6859" max="6859" width="3.77734375" style="8" customWidth="1"/>
    <col min="6860" max="6861" width="8.77734375" style="8"/>
    <col min="6862" max="6862" width="3.77734375" style="8" customWidth="1"/>
    <col min="6863" max="7102" width="8.77734375" style="8"/>
    <col min="7103" max="7103" width="24.77734375" style="8" customWidth="1"/>
    <col min="7104" max="7104" width="13.5546875" style="8" customWidth="1"/>
    <col min="7105" max="7105" width="8.77734375" style="8"/>
    <col min="7106" max="7106" width="6.77734375" style="8" customWidth="1"/>
    <col min="7107" max="7107" width="6.44140625" style="8" customWidth="1"/>
    <col min="7108" max="7108" width="8.21875" style="8" customWidth="1"/>
    <col min="7109" max="7109" width="6.77734375" style="8" customWidth="1"/>
    <col min="7110" max="7110" width="4.77734375" style="8" customWidth="1"/>
    <col min="7111" max="7112" width="5" style="8" customWidth="1"/>
    <col min="7113" max="7113" width="8.77734375" style="8"/>
    <col min="7114" max="7114" width="10.5546875" style="8" customWidth="1"/>
    <col min="7115" max="7115" width="3.77734375" style="8" customWidth="1"/>
    <col min="7116" max="7117" width="8.77734375" style="8"/>
    <col min="7118" max="7118" width="3.77734375" style="8" customWidth="1"/>
    <col min="7119" max="7358" width="8.77734375" style="8"/>
    <col min="7359" max="7359" width="24.77734375" style="8" customWidth="1"/>
    <col min="7360" max="7360" width="13.5546875" style="8" customWidth="1"/>
    <col min="7361" max="7361" width="8.77734375" style="8"/>
    <col min="7362" max="7362" width="6.77734375" style="8" customWidth="1"/>
    <col min="7363" max="7363" width="6.44140625" style="8" customWidth="1"/>
    <col min="7364" max="7364" width="8.21875" style="8" customWidth="1"/>
    <col min="7365" max="7365" width="6.77734375" style="8" customWidth="1"/>
    <col min="7366" max="7366" width="4.77734375" style="8" customWidth="1"/>
    <col min="7367" max="7368" width="5" style="8" customWidth="1"/>
    <col min="7369" max="7369" width="8.77734375" style="8"/>
    <col min="7370" max="7370" width="10.5546875" style="8" customWidth="1"/>
    <col min="7371" max="7371" width="3.77734375" style="8" customWidth="1"/>
    <col min="7372" max="7373" width="8.77734375" style="8"/>
    <col min="7374" max="7374" width="3.77734375" style="8" customWidth="1"/>
    <col min="7375" max="7614" width="8.77734375" style="8"/>
    <col min="7615" max="7615" width="24.77734375" style="8" customWidth="1"/>
    <col min="7616" max="7616" width="13.5546875" style="8" customWidth="1"/>
    <col min="7617" max="7617" width="8.77734375" style="8"/>
    <col min="7618" max="7618" width="6.77734375" style="8" customWidth="1"/>
    <col min="7619" max="7619" width="6.44140625" style="8" customWidth="1"/>
    <col min="7620" max="7620" width="8.21875" style="8" customWidth="1"/>
    <col min="7621" max="7621" width="6.77734375" style="8" customWidth="1"/>
    <col min="7622" max="7622" width="4.77734375" style="8" customWidth="1"/>
    <col min="7623" max="7624" width="5" style="8" customWidth="1"/>
    <col min="7625" max="7625" width="8.77734375" style="8"/>
    <col min="7626" max="7626" width="10.5546875" style="8" customWidth="1"/>
    <col min="7627" max="7627" width="3.77734375" style="8" customWidth="1"/>
    <col min="7628" max="7629" width="8.77734375" style="8"/>
    <col min="7630" max="7630" width="3.77734375" style="8" customWidth="1"/>
    <col min="7631" max="7870" width="8.77734375" style="8"/>
    <col min="7871" max="7871" width="24.77734375" style="8" customWidth="1"/>
    <col min="7872" max="7872" width="13.5546875" style="8" customWidth="1"/>
    <col min="7873" max="7873" width="8.77734375" style="8"/>
    <col min="7874" max="7874" width="6.77734375" style="8" customWidth="1"/>
    <col min="7875" max="7875" width="6.44140625" style="8" customWidth="1"/>
    <col min="7876" max="7876" width="8.21875" style="8" customWidth="1"/>
    <col min="7877" max="7877" width="6.77734375" style="8" customWidth="1"/>
    <col min="7878" max="7878" width="4.77734375" style="8" customWidth="1"/>
    <col min="7879" max="7880" width="5" style="8" customWidth="1"/>
    <col min="7881" max="7881" width="8.77734375" style="8"/>
    <col min="7882" max="7882" width="10.5546875" style="8" customWidth="1"/>
    <col min="7883" max="7883" width="3.77734375" style="8" customWidth="1"/>
    <col min="7884" max="7885" width="8.77734375" style="8"/>
    <col min="7886" max="7886" width="3.77734375" style="8" customWidth="1"/>
    <col min="7887" max="8126" width="8.77734375" style="8"/>
    <col min="8127" max="8127" width="24.77734375" style="8" customWidth="1"/>
    <col min="8128" max="8128" width="13.5546875" style="8" customWidth="1"/>
    <col min="8129" max="8129" width="8.77734375" style="8"/>
    <col min="8130" max="8130" width="6.77734375" style="8" customWidth="1"/>
    <col min="8131" max="8131" width="6.44140625" style="8" customWidth="1"/>
    <col min="8132" max="8132" width="8.21875" style="8" customWidth="1"/>
    <col min="8133" max="8133" width="6.77734375" style="8" customWidth="1"/>
    <col min="8134" max="8134" width="4.77734375" style="8" customWidth="1"/>
    <col min="8135" max="8136" width="5" style="8" customWidth="1"/>
    <col min="8137" max="8137" width="8.77734375" style="8"/>
    <col min="8138" max="8138" width="10.5546875" style="8" customWidth="1"/>
    <col min="8139" max="8139" width="3.77734375" style="8" customWidth="1"/>
    <col min="8140" max="8141" width="8.77734375" style="8"/>
    <col min="8142" max="8142" width="3.77734375" style="8" customWidth="1"/>
    <col min="8143" max="8382" width="8.77734375" style="8"/>
    <col min="8383" max="8383" width="24.77734375" style="8" customWidth="1"/>
    <col min="8384" max="8384" width="13.5546875" style="8" customWidth="1"/>
    <col min="8385" max="8385" width="8.77734375" style="8"/>
    <col min="8386" max="8386" width="6.77734375" style="8" customWidth="1"/>
    <col min="8387" max="8387" width="6.44140625" style="8" customWidth="1"/>
    <col min="8388" max="8388" width="8.21875" style="8" customWidth="1"/>
    <col min="8389" max="8389" width="6.77734375" style="8" customWidth="1"/>
    <col min="8390" max="8390" width="4.77734375" style="8" customWidth="1"/>
    <col min="8391" max="8392" width="5" style="8" customWidth="1"/>
    <col min="8393" max="8393" width="8.77734375" style="8"/>
    <col min="8394" max="8394" width="10.5546875" style="8" customWidth="1"/>
    <col min="8395" max="8395" width="3.77734375" style="8" customWidth="1"/>
    <col min="8396" max="8397" width="8.77734375" style="8"/>
    <col min="8398" max="8398" width="3.77734375" style="8" customWidth="1"/>
    <col min="8399" max="8638" width="8.77734375" style="8"/>
    <col min="8639" max="8639" width="24.77734375" style="8" customWidth="1"/>
    <col min="8640" max="8640" width="13.5546875" style="8" customWidth="1"/>
    <col min="8641" max="8641" width="8.77734375" style="8"/>
    <col min="8642" max="8642" width="6.77734375" style="8" customWidth="1"/>
    <col min="8643" max="8643" width="6.44140625" style="8" customWidth="1"/>
    <col min="8644" max="8644" width="8.21875" style="8" customWidth="1"/>
    <col min="8645" max="8645" width="6.77734375" style="8" customWidth="1"/>
    <col min="8646" max="8646" width="4.77734375" style="8" customWidth="1"/>
    <col min="8647" max="8648" width="5" style="8" customWidth="1"/>
    <col min="8649" max="8649" width="8.77734375" style="8"/>
    <col min="8650" max="8650" width="10.5546875" style="8" customWidth="1"/>
    <col min="8651" max="8651" width="3.77734375" style="8" customWidth="1"/>
    <col min="8652" max="8653" width="8.77734375" style="8"/>
    <col min="8654" max="8654" width="3.77734375" style="8" customWidth="1"/>
    <col min="8655" max="8894" width="8.77734375" style="8"/>
    <col min="8895" max="8895" width="24.77734375" style="8" customWidth="1"/>
    <col min="8896" max="8896" width="13.5546875" style="8" customWidth="1"/>
    <col min="8897" max="8897" width="8.77734375" style="8"/>
    <col min="8898" max="8898" width="6.77734375" style="8" customWidth="1"/>
    <col min="8899" max="8899" width="6.44140625" style="8" customWidth="1"/>
    <col min="8900" max="8900" width="8.21875" style="8" customWidth="1"/>
    <col min="8901" max="8901" width="6.77734375" style="8" customWidth="1"/>
    <col min="8902" max="8902" width="4.77734375" style="8" customWidth="1"/>
    <col min="8903" max="8904" width="5" style="8" customWidth="1"/>
    <col min="8905" max="8905" width="8.77734375" style="8"/>
    <col min="8906" max="8906" width="10.5546875" style="8" customWidth="1"/>
    <col min="8907" max="8907" width="3.77734375" style="8" customWidth="1"/>
    <col min="8908" max="8909" width="8.77734375" style="8"/>
    <col min="8910" max="8910" width="3.77734375" style="8" customWidth="1"/>
    <col min="8911" max="9150" width="8.77734375" style="8"/>
    <col min="9151" max="9151" width="24.77734375" style="8" customWidth="1"/>
    <col min="9152" max="9152" width="13.5546875" style="8" customWidth="1"/>
    <col min="9153" max="9153" width="8.77734375" style="8"/>
    <col min="9154" max="9154" width="6.77734375" style="8" customWidth="1"/>
    <col min="9155" max="9155" width="6.44140625" style="8" customWidth="1"/>
    <col min="9156" max="9156" width="8.21875" style="8" customWidth="1"/>
    <col min="9157" max="9157" width="6.77734375" style="8" customWidth="1"/>
    <col min="9158" max="9158" width="4.77734375" style="8" customWidth="1"/>
    <col min="9159" max="9160" width="5" style="8" customWidth="1"/>
    <col min="9161" max="9161" width="8.77734375" style="8"/>
    <col min="9162" max="9162" width="10.5546875" style="8" customWidth="1"/>
    <col min="9163" max="9163" width="3.77734375" style="8" customWidth="1"/>
    <col min="9164" max="9165" width="8.77734375" style="8"/>
    <col min="9166" max="9166" width="3.77734375" style="8" customWidth="1"/>
    <col min="9167" max="9406" width="8.77734375" style="8"/>
    <col min="9407" max="9407" width="24.77734375" style="8" customWidth="1"/>
    <col min="9408" max="9408" width="13.5546875" style="8" customWidth="1"/>
    <col min="9409" max="9409" width="8.77734375" style="8"/>
    <col min="9410" max="9410" width="6.77734375" style="8" customWidth="1"/>
    <col min="9411" max="9411" width="6.44140625" style="8" customWidth="1"/>
    <col min="9412" max="9412" width="8.21875" style="8" customWidth="1"/>
    <col min="9413" max="9413" width="6.77734375" style="8" customWidth="1"/>
    <col min="9414" max="9414" width="4.77734375" style="8" customWidth="1"/>
    <col min="9415" max="9416" width="5" style="8" customWidth="1"/>
    <col min="9417" max="9417" width="8.77734375" style="8"/>
    <col min="9418" max="9418" width="10.5546875" style="8" customWidth="1"/>
    <col min="9419" max="9419" width="3.77734375" style="8" customWidth="1"/>
    <col min="9420" max="9421" width="8.77734375" style="8"/>
    <col min="9422" max="9422" width="3.77734375" style="8" customWidth="1"/>
    <col min="9423" max="9662" width="8.77734375" style="8"/>
    <col min="9663" max="9663" width="24.77734375" style="8" customWidth="1"/>
    <col min="9664" max="9664" width="13.5546875" style="8" customWidth="1"/>
    <col min="9665" max="9665" width="8.77734375" style="8"/>
    <col min="9666" max="9666" width="6.77734375" style="8" customWidth="1"/>
    <col min="9667" max="9667" width="6.44140625" style="8" customWidth="1"/>
    <col min="9668" max="9668" width="8.21875" style="8" customWidth="1"/>
    <col min="9669" max="9669" width="6.77734375" style="8" customWidth="1"/>
    <col min="9670" max="9670" width="4.77734375" style="8" customWidth="1"/>
    <col min="9671" max="9672" width="5" style="8" customWidth="1"/>
    <col min="9673" max="9673" width="8.77734375" style="8"/>
    <col min="9674" max="9674" width="10.5546875" style="8" customWidth="1"/>
    <col min="9675" max="9675" width="3.77734375" style="8" customWidth="1"/>
    <col min="9676" max="9677" width="8.77734375" style="8"/>
    <col min="9678" max="9678" width="3.77734375" style="8" customWidth="1"/>
    <col min="9679" max="9918" width="8.77734375" style="8"/>
    <col min="9919" max="9919" width="24.77734375" style="8" customWidth="1"/>
    <col min="9920" max="9920" width="13.5546875" style="8" customWidth="1"/>
    <col min="9921" max="9921" width="8.77734375" style="8"/>
    <col min="9922" max="9922" width="6.77734375" style="8" customWidth="1"/>
    <col min="9923" max="9923" width="6.44140625" style="8" customWidth="1"/>
    <col min="9924" max="9924" width="8.21875" style="8" customWidth="1"/>
    <col min="9925" max="9925" width="6.77734375" style="8" customWidth="1"/>
    <col min="9926" max="9926" width="4.77734375" style="8" customWidth="1"/>
    <col min="9927" max="9928" width="5" style="8" customWidth="1"/>
    <col min="9929" max="9929" width="8.77734375" style="8"/>
    <col min="9930" max="9930" width="10.5546875" style="8" customWidth="1"/>
    <col min="9931" max="9931" width="3.77734375" style="8" customWidth="1"/>
    <col min="9932" max="9933" width="8.77734375" style="8"/>
    <col min="9934" max="9934" width="3.77734375" style="8" customWidth="1"/>
    <col min="9935" max="10174" width="8.77734375" style="8"/>
    <col min="10175" max="10175" width="24.77734375" style="8" customWidth="1"/>
    <col min="10176" max="10176" width="13.5546875" style="8" customWidth="1"/>
    <col min="10177" max="10177" width="8.77734375" style="8"/>
    <col min="10178" max="10178" width="6.77734375" style="8" customWidth="1"/>
    <col min="10179" max="10179" width="6.44140625" style="8" customWidth="1"/>
    <col min="10180" max="10180" width="8.21875" style="8" customWidth="1"/>
    <col min="10181" max="10181" width="6.77734375" style="8" customWidth="1"/>
    <col min="10182" max="10182" width="4.77734375" style="8" customWidth="1"/>
    <col min="10183" max="10184" width="5" style="8" customWidth="1"/>
    <col min="10185" max="10185" width="8.77734375" style="8"/>
    <col min="10186" max="10186" width="10.5546875" style="8" customWidth="1"/>
    <col min="10187" max="10187" width="3.77734375" style="8" customWidth="1"/>
    <col min="10188" max="10189" width="8.77734375" style="8"/>
    <col min="10190" max="10190" width="3.77734375" style="8" customWidth="1"/>
    <col min="10191" max="10430" width="8.77734375" style="8"/>
    <col min="10431" max="10431" width="24.77734375" style="8" customWidth="1"/>
    <col min="10432" max="10432" width="13.5546875" style="8" customWidth="1"/>
    <col min="10433" max="10433" width="8.77734375" style="8"/>
    <col min="10434" max="10434" width="6.77734375" style="8" customWidth="1"/>
    <col min="10435" max="10435" width="6.44140625" style="8" customWidth="1"/>
    <col min="10436" max="10436" width="8.21875" style="8" customWidth="1"/>
    <col min="10437" max="10437" width="6.77734375" style="8" customWidth="1"/>
    <col min="10438" max="10438" width="4.77734375" style="8" customWidth="1"/>
    <col min="10439" max="10440" width="5" style="8" customWidth="1"/>
    <col min="10441" max="10441" width="8.77734375" style="8"/>
    <col min="10442" max="10442" width="10.5546875" style="8" customWidth="1"/>
    <col min="10443" max="10443" width="3.77734375" style="8" customWidth="1"/>
    <col min="10444" max="10445" width="8.77734375" style="8"/>
    <col min="10446" max="10446" width="3.77734375" style="8" customWidth="1"/>
    <col min="10447" max="10686" width="8.77734375" style="8"/>
    <col min="10687" max="10687" width="24.77734375" style="8" customWidth="1"/>
    <col min="10688" max="10688" width="13.5546875" style="8" customWidth="1"/>
    <col min="10689" max="10689" width="8.77734375" style="8"/>
    <col min="10690" max="10690" width="6.77734375" style="8" customWidth="1"/>
    <col min="10691" max="10691" width="6.44140625" style="8" customWidth="1"/>
    <col min="10692" max="10692" width="8.21875" style="8" customWidth="1"/>
    <col min="10693" max="10693" width="6.77734375" style="8" customWidth="1"/>
    <col min="10694" max="10694" width="4.77734375" style="8" customWidth="1"/>
    <col min="10695" max="10696" width="5" style="8" customWidth="1"/>
    <col min="10697" max="10697" width="8.77734375" style="8"/>
    <col min="10698" max="10698" width="10.5546875" style="8" customWidth="1"/>
    <col min="10699" max="10699" width="3.77734375" style="8" customWidth="1"/>
    <col min="10700" max="10701" width="8.77734375" style="8"/>
    <col min="10702" max="10702" width="3.77734375" style="8" customWidth="1"/>
    <col min="10703" max="10942" width="8.77734375" style="8"/>
    <col min="10943" max="10943" width="24.77734375" style="8" customWidth="1"/>
    <col min="10944" max="10944" width="13.5546875" style="8" customWidth="1"/>
    <col min="10945" max="10945" width="8.77734375" style="8"/>
    <col min="10946" max="10946" width="6.77734375" style="8" customWidth="1"/>
    <col min="10947" max="10947" width="6.44140625" style="8" customWidth="1"/>
    <col min="10948" max="10948" width="8.21875" style="8" customWidth="1"/>
    <col min="10949" max="10949" width="6.77734375" style="8" customWidth="1"/>
    <col min="10950" max="10950" width="4.77734375" style="8" customWidth="1"/>
    <col min="10951" max="10952" width="5" style="8" customWidth="1"/>
    <col min="10953" max="10953" width="8.77734375" style="8"/>
    <col min="10954" max="10954" width="10.5546875" style="8" customWidth="1"/>
    <col min="10955" max="10955" width="3.77734375" style="8" customWidth="1"/>
    <col min="10956" max="10957" width="8.77734375" style="8"/>
    <col min="10958" max="10958" width="3.77734375" style="8" customWidth="1"/>
    <col min="10959" max="11198" width="8.77734375" style="8"/>
    <col min="11199" max="11199" width="24.77734375" style="8" customWidth="1"/>
    <col min="11200" max="11200" width="13.5546875" style="8" customWidth="1"/>
    <col min="11201" max="11201" width="8.77734375" style="8"/>
    <col min="11202" max="11202" width="6.77734375" style="8" customWidth="1"/>
    <col min="11203" max="11203" width="6.44140625" style="8" customWidth="1"/>
    <col min="11204" max="11204" width="8.21875" style="8" customWidth="1"/>
    <col min="11205" max="11205" width="6.77734375" style="8" customWidth="1"/>
    <col min="11206" max="11206" width="4.77734375" style="8" customWidth="1"/>
    <col min="11207" max="11208" width="5" style="8" customWidth="1"/>
    <col min="11209" max="11209" width="8.77734375" style="8"/>
    <col min="11210" max="11210" width="10.5546875" style="8" customWidth="1"/>
    <col min="11211" max="11211" width="3.77734375" style="8" customWidth="1"/>
    <col min="11212" max="11213" width="8.77734375" style="8"/>
    <col min="11214" max="11214" width="3.77734375" style="8" customWidth="1"/>
    <col min="11215" max="11454" width="8.77734375" style="8"/>
    <col min="11455" max="11455" width="24.77734375" style="8" customWidth="1"/>
    <col min="11456" max="11456" width="13.5546875" style="8" customWidth="1"/>
    <col min="11457" max="11457" width="8.77734375" style="8"/>
    <col min="11458" max="11458" width="6.77734375" style="8" customWidth="1"/>
    <col min="11459" max="11459" width="6.44140625" style="8" customWidth="1"/>
    <col min="11460" max="11460" width="8.21875" style="8" customWidth="1"/>
    <col min="11461" max="11461" width="6.77734375" style="8" customWidth="1"/>
    <col min="11462" max="11462" width="4.77734375" style="8" customWidth="1"/>
    <col min="11463" max="11464" width="5" style="8" customWidth="1"/>
    <col min="11465" max="11465" width="8.77734375" style="8"/>
    <col min="11466" max="11466" width="10.5546875" style="8" customWidth="1"/>
    <col min="11467" max="11467" width="3.77734375" style="8" customWidth="1"/>
    <col min="11468" max="11469" width="8.77734375" style="8"/>
    <col min="11470" max="11470" width="3.77734375" style="8" customWidth="1"/>
    <col min="11471" max="11710" width="8.77734375" style="8"/>
    <col min="11711" max="11711" width="24.77734375" style="8" customWidth="1"/>
    <col min="11712" max="11712" width="13.5546875" style="8" customWidth="1"/>
    <col min="11713" max="11713" width="8.77734375" style="8"/>
    <col min="11714" max="11714" width="6.77734375" style="8" customWidth="1"/>
    <col min="11715" max="11715" width="6.44140625" style="8" customWidth="1"/>
    <col min="11716" max="11716" width="8.21875" style="8" customWidth="1"/>
    <col min="11717" max="11717" width="6.77734375" style="8" customWidth="1"/>
    <col min="11718" max="11718" width="4.77734375" style="8" customWidth="1"/>
    <col min="11719" max="11720" width="5" style="8" customWidth="1"/>
    <col min="11721" max="11721" width="8.77734375" style="8"/>
    <col min="11722" max="11722" width="10.5546875" style="8" customWidth="1"/>
    <col min="11723" max="11723" width="3.77734375" style="8" customWidth="1"/>
    <col min="11724" max="11725" width="8.77734375" style="8"/>
    <col min="11726" max="11726" width="3.77734375" style="8" customWidth="1"/>
    <col min="11727" max="11966" width="8.77734375" style="8"/>
    <col min="11967" max="11967" width="24.77734375" style="8" customWidth="1"/>
    <col min="11968" max="11968" width="13.5546875" style="8" customWidth="1"/>
    <col min="11969" max="11969" width="8.77734375" style="8"/>
    <col min="11970" max="11970" width="6.77734375" style="8" customWidth="1"/>
    <col min="11971" max="11971" width="6.44140625" style="8" customWidth="1"/>
    <col min="11972" max="11972" width="8.21875" style="8" customWidth="1"/>
    <col min="11973" max="11973" width="6.77734375" style="8" customWidth="1"/>
    <col min="11974" max="11974" width="4.77734375" style="8" customWidth="1"/>
    <col min="11975" max="11976" width="5" style="8" customWidth="1"/>
    <col min="11977" max="11977" width="8.77734375" style="8"/>
    <col min="11978" max="11978" width="10.5546875" style="8" customWidth="1"/>
    <col min="11979" max="11979" width="3.77734375" style="8" customWidth="1"/>
    <col min="11980" max="11981" width="8.77734375" style="8"/>
    <col min="11982" max="11982" width="3.77734375" style="8" customWidth="1"/>
    <col min="11983" max="12222" width="8.77734375" style="8"/>
    <col min="12223" max="12223" width="24.77734375" style="8" customWidth="1"/>
    <col min="12224" max="12224" width="13.5546875" style="8" customWidth="1"/>
    <col min="12225" max="12225" width="8.77734375" style="8"/>
    <col min="12226" max="12226" width="6.77734375" style="8" customWidth="1"/>
    <col min="12227" max="12227" width="6.44140625" style="8" customWidth="1"/>
    <col min="12228" max="12228" width="8.21875" style="8" customWidth="1"/>
    <col min="12229" max="12229" width="6.77734375" style="8" customWidth="1"/>
    <col min="12230" max="12230" width="4.77734375" style="8" customWidth="1"/>
    <col min="12231" max="12232" width="5" style="8" customWidth="1"/>
    <col min="12233" max="12233" width="8.77734375" style="8"/>
    <col min="12234" max="12234" width="10.5546875" style="8" customWidth="1"/>
    <col min="12235" max="12235" width="3.77734375" style="8" customWidth="1"/>
    <col min="12236" max="12237" width="8.77734375" style="8"/>
    <col min="12238" max="12238" width="3.77734375" style="8" customWidth="1"/>
    <col min="12239" max="12478" width="8.77734375" style="8"/>
    <col min="12479" max="12479" width="24.77734375" style="8" customWidth="1"/>
    <col min="12480" max="12480" width="13.5546875" style="8" customWidth="1"/>
    <col min="12481" max="12481" width="8.77734375" style="8"/>
    <col min="12482" max="12482" width="6.77734375" style="8" customWidth="1"/>
    <col min="12483" max="12483" width="6.44140625" style="8" customWidth="1"/>
    <col min="12484" max="12484" width="8.21875" style="8" customWidth="1"/>
    <col min="12485" max="12485" width="6.77734375" style="8" customWidth="1"/>
    <col min="12486" max="12486" width="4.77734375" style="8" customWidth="1"/>
    <col min="12487" max="12488" width="5" style="8" customWidth="1"/>
    <col min="12489" max="12489" width="8.77734375" style="8"/>
    <col min="12490" max="12490" width="10.5546875" style="8" customWidth="1"/>
    <col min="12491" max="12491" width="3.77734375" style="8" customWidth="1"/>
    <col min="12492" max="12493" width="8.77734375" style="8"/>
    <col min="12494" max="12494" width="3.77734375" style="8" customWidth="1"/>
    <col min="12495" max="12734" width="8.77734375" style="8"/>
    <col min="12735" max="12735" width="24.77734375" style="8" customWidth="1"/>
    <col min="12736" max="12736" width="13.5546875" style="8" customWidth="1"/>
    <col min="12737" max="12737" width="8.77734375" style="8"/>
    <col min="12738" max="12738" width="6.77734375" style="8" customWidth="1"/>
    <col min="12739" max="12739" width="6.44140625" style="8" customWidth="1"/>
    <col min="12740" max="12740" width="8.21875" style="8" customWidth="1"/>
    <col min="12741" max="12741" width="6.77734375" style="8" customWidth="1"/>
    <col min="12742" max="12742" width="4.77734375" style="8" customWidth="1"/>
    <col min="12743" max="12744" width="5" style="8" customWidth="1"/>
    <col min="12745" max="12745" width="8.77734375" style="8"/>
    <col min="12746" max="12746" width="10.5546875" style="8" customWidth="1"/>
    <col min="12747" max="12747" width="3.77734375" style="8" customWidth="1"/>
    <col min="12748" max="12749" width="8.77734375" style="8"/>
    <col min="12750" max="12750" width="3.77734375" style="8" customWidth="1"/>
    <col min="12751" max="12990" width="8.77734375" style="8"/>
    <col min="12991" max="12991" width="24.77734375" style="8" customWidth="1"/>
    <col min="12992" max="12992" width="13.5546875" style="8" customWidth="1"/>
    <col min="12993" max="12993" width="8.77734375" style="8"/>
    <col min="12994" max="12994" width="6.77734375" style="8" customWidth="1"/>
    <col min="12995" max="12995" width="6.44140625" style="8" customWidth="1"/>
    <col min="12996" max="12996" width="8.21875" style="8" customWidth="1"/>
    <col min="12997" max="12997" width="6.77734375" style="8" customWidth="1"/>
    <col min="12998" max="12998" width="4.77734375" style="8" customWidth="1"/>
    <col min="12999" max="13000" width="5" style="8" customWidth="1"/>
    <col min="13001" max="13001" width="8.77734375" style="8"/>
    <col min="13002" max="13002" width="10.5546875" style="8" customWidth="1"/>
    <col min="13003" max="13003" width="3.77734375" style="8" customWidth="1"/>
    <col min="13004" max="13005" width="8.77734375" style="8"/>
    <col min="13006" max="13006" width="3.77734375" style="8" customWidth="1"/>
    <col min="13007" max="13246" width="8.77734375" style="8"/>
    <col min="13247" max="13247" width="24.77734375" style="8" customWidth="1"/>
    <col min="13248" max="13248" width="13.5546875" style="8" customWidth="1"/>
    <col min="13249" max="13249" width="8.77734375" style="8"/>
    <col min="13250" max="13250" width="6.77734375" style="8" customWidth="1"/>
    <col min="13251" max="13251" width="6.44140625" style="8" customWidth="1"/>
    <col min="13252" max="13252" width="8.21875" style="8" customWidth="1"/>
    <col min="13253" max="13253" width="6.77734375" style="8" customWidth="1"/>
    <col min="13254" max="13254" width="4.77734375" style="8" customWidth="1"/>
    <col min="13255" max="13256" width="5" style="8" customWidth="1"/>
    <col min="13257" max="13257" width="8.77734375" style="8"/>
    <col min="13258" max="13258" width="10.5546875" style="8" customWidth="1"/>
    <col min="13259" max="13259" width="3.77734375" style="8" customWidth="1"/>
    <col min="13260" max="13261" width="8.77734375" style="8"/>
    <col min="13262" max="13262" width="3.77734375" style="8" customWidth="1"/>
    <col min="13263" max="13502" width="8.77734375" style="8"/>
    <col min="13503" max="13503" width="24.77734375" style="8" customWidth="1"/>
    <col min="13504" max="13504" width="13.5546875" style="8" customWidth="1"/>
    <col min="13505" max="13505" width="8.77734375" style="8"/>
    <col min="13506" max="13506" width="6.77734375" style="8" customWidth="1"/>
    <col min="13507" max="13507" width="6.44140625" style="8" customWidth="1"/>
    <col min="13508" max="13508" width="8.21875" style="8" customWidth="1"/>
    <col min="13509" max="13509" width="6.77734375" style="8" customWidth="1"/>
    <col min="13510" max="13510" width="4.77734375" style="8" customWidth="1"/>
    <col min="13511" max="13512" width="5" style="8" customWidth="1"/>
    <col min="13513" max="13513" width="8.77734375" style="8"/>
    <col min="13514" max="13514" width="10.5546875" style="8" customWidth="1"/>
    <col min="13515" max="13515" width="3.77734375" style="8" customWidth="1"/>
    <col min="13516" max="13517" width="8.77734375" style="8"/>
    <col min="13518" max="13518" width="3.77734375" style="8" customWidth="1"/>
    <col min="13519" max="13758" width="8.77734375" style="8"/>
    <col min="13759" max="13759" width="24.77734375" style="8" customWidth="1"/>
    <col min="13760" max="13760" width="13.5546875" style="8" customWidth="1"/>
    <col min="13761" max="13761" width="8.77734375" style="8"/>
    <col min="13762" max="13762" width="6.77734375" style="8" customWidth="1"/>
    <col min="13763" max="13763" width="6.44140625" style="8" customWidth="1"/>
    <col min="13764" max="13764" width="8.21875" style="8" customWidth="1"/>
    <col min="13765" max="13765" width="6.77734375" style="8" customWidth="1"/>
    <col min="13766" max="13766" width="4.77734375" style="8" customWidth="1"/>
    <col min="13767" max="13768" width="5" style="8" customWidth="1"/>
    <col min="13769" max="13769" width="8.77734375" style="8"/>
    <col min="13770" max="13770" width="10.5546875" style="8" customWidth="1"/>
    <col min="13771" max="13771" width="3.77734375" style="8" customWidth="1"/>
    <col min="13772" max="13773" width="8.77734375" style="8"/>
    <col min="13774" max="13774" width="3.77734375" style="8" customWidth="1"/>
    <col min="13775" max="14014" width="8.77734375" style="8"/>
    <col min="14015" max="14015" width="24.77734375" style="8" customWidth="1"/>
    <col min="14016" max="14016" width="13.5546875" style="8" customWidth="1"/>
    <col min="14017" max="14017" width="8.77734375" style="8"/>
    <col min="14018" max="14018" width="6.77734375" style="8" customWidth="1"/>
    <col min="14019" max="14019" width="6.44140625" style="8" customWidth="1"/>
    <col min="14020" max="14020" width="8.21875" style="8" customWidth="1"/>
    <col min="14021" max="14021" width="6.77734375" style="8" customWidth="1"/>
    <col min="14022" max="14022" width="4.77734375" style="8" customWidth="1"/>
    <col min="14023" max="14024" width="5" style="8" customWidth="1"/>
    <col min="14025" max="14025" width="8.77734375" style="8"/>
    <col min="14026" max="14026" width="10.5546875" style="8" customWidth="1"/>
    <col min="14027" max="14027" width="3.77734375" style="8" customWidth="1"/>
    <col min="14028" max="14029" width="8.77734375" style="8"/>
    <col min="14030" max="14030" width="3.77734375" style="8" customWidth="1"/>
    <col min="14031" max="14270" width="8.77734375" style="8"/>
    <col min="14271" max="14271" width="24.77734375" style="8" customWidth="1"/>
    <col min="14272" max="14272" width="13.5546875" style="8" customWidth="1"/>
    <col min="14273" max="14273" width="8.77734375" style="8"/>
    <col min="14274" max="14274" width="6.77734375" style="8" customWidth="1"/>
    <col min="14275" max="14275" width="6.44140625" style="8" customWidth="1"/>
    <col min="14276" max="14276" width="8.21875" style="8" customWidth="1"/>
    <col min="14277" max="14277" width="6.77734375" style="8" customWidth="1"/>
    <col min="14278" max="14278" width="4.77734375" style="8" customWidth="1"/>
    <col min="14279" max="14280" width="5" style="8" customWidth="1"/>
    <col min="14281" max="14281" width="8.77734375" style="8"/>
    <col min="14282" max="14282" width="10.5546875" style="8" customWidth="1"/>
    <col min="14283" max="14283" width="3.77734375" style="8" customWidth="1"/>
    <col min="14284" max="14285" width="8.77734375" style="8"/>
    <col min="14286" max="14286" width="3.77734375" style="8" customWidth="1"/>
    <col min="14287" max="14526" width="8.77734375" style="8"/>
    <col min="14527" max="14527" width="24.77734375" style="8" customWidth="1"/>
    <col min="14528" max="14528" width="13.5546875" style="8" customWidth="1"/>
    <col min="14529" max="14529" width="8.77734375" style="8"/>
    <col min="14530" max="14530" width="6.77734375" style="8" customWidth="1"/>
    <col min="14531" max="14531" width="6.44140625" style="8" customWidth="1"/>
    <col min="14532" max="14532" width="8.21875" style="8" customWidth="1"/>
    <col min="14533" max="14533" width="6.77734375" style="8" customWidth="1"/>
    <col min="14534" max="14534" width="4.77734375" style="8" customWidth="1"/>
    <col min="14535" max="14536" width="5" style="8" customWidth="1"/>
    <col min="14537" max="14537" width="8.77734375" style="8"/>
    <col min="14538" max="14538" width="10.5546875" style="8" customWidth="1"/>
    <col min="14539" max="14539" width="3.77734375" style="8" customWidth="1"/>
    <col min="14540" max="14541" width="8.77734375" style="8"/>
    <col min="14542" max="14542" width="3.77734375" style="8" customWidth="1"/>
    <col min="14543" max="14782" width="8.77734375" style="8"/>
    <col min="14783" max="14783" width="24.77734375" style="8" customWidth="1"/>
    <col min="14784" max="14784" width="13.5546875" style="8" customWidth="1"/>
    <col min="14785" max="14785" width="8.77734375" style="8"/>
    <col min="14786" max="14786" width="6.77734375" style="8" customWidth="1"/>
    <col min="14787" max="14787" width="6.44140625" style="8" customWidth="1"/>
    <col min="14788" max="14788" width="8.21875" style="8" customWidth="1"/>
    <col min="14789" max="14789" width="6.77734375" style="8" customWidth="1"/>
    <col min="14790" max="14790" width="4.77734375" style="8" customWidth="1"/>
    <col min="14791" max="14792" width="5" style="8" customWidth="1"/>
    <col min="14793" max="14793" width="8.77734375" style="8"/>
    <col min="14794" max="14794" width="10.5546875" style="8" customWidth="1"/>
    <col min="14795" max="14795" width="3.77734375" style="8" customWidth="1"/>
    <col min="14796" max="14797" width="8.77734375" style="8"/>
    <col min="14798" max="14798" width="3.77734375" style="8" customWidth="1"/>
    <col min="14799" max="15038" width="8.77734375" style="8"/>
    <col min="15039" max="15039" width="24.77734375" style="8" customWidth="1"/>
    <col min="15040" max="15040" width="13.5546875" style="8" customWidth="1"/>
    <col min="15041" max="15041" width="8.77734375" style="8"/>
    <col min="15042" max="15042" width="6.77734375" style="8" customWidth="1"/>
    <col min="15043" max="15043" width="6.44140625" style="8" customWidth="1"/>
    <col min="15044" max="15044" width="8.21875" style="8" customWidth="1"/>
    <col min="15045" max="15045" width="6.77734375" style="8" customWidth="1"/>
    <col min="15046" max="15046" width="4.77734375" style="8" customWidth="1"/>
    <col min="15047" max="15048" width="5" style="8" customWidth="1"/>
    <col min="15049" max="15049" width="8.77734375" style="8"/>
    <col min="15050" max="15050" width="10.5546875" style="8" customWidth="1"/>
    <col min="15051" max="15051" width="3.77734375" style="8" customWidth="1"/>
    <col min="15052" max="15053" width="8.77734375" style="8"/>
    <col min="15054" max="15054" width="3.77734375" style="8" customWidth="1"/>
    <col min="15055" max="15294" width="8.77734375" style="8"/>
    <col min="15295" max="15295" width="24.77734375" style="8" customWidth="1"/>
    <col min="15296" max="15296" width="13.5546875" style="8" customWidth="1"/>
    <col min="15297" max="15297" width="8.77734375" style="8"/>
    <col min="15298" max="15298" width="6.77734375" style="8" customWidth="1"/>
    <col min="15299" max="15299" width="6.44140625" style="8" customWidth="1"/>
    <col min="15300" max="15300" width="8.21875" style="8" customWidth="1"/>
    <col min="15301" max="15301" width="6.77734375" style="8" customWidth="1"/>
    <col min="15302" max="15302" width="4.77734375" style="8" customWidth="1"/>
    <col min="15303" max="15304" width="5" style="8" customWidth="1"/>
    <col min="15305" max="15305" width="8.77734375" style="8"/>
    <col min="15306" max="15306" width="10.5546875" style="8" customWidth="1"/>
    <col min="15307" max="15307" width="3.77734375" style="8" customWidth="1"/>
    <col min="15308" max="15309" width="8.77734375" style="8"/>
    <col min="15310" max="15310" width="3.77734375" style="8" customWidth="1"/>
    <col min="15311" max="15550" width="8.77734375" style="8"/>
    <col min="15551" max="15551" width="24.77734375" style="8" customWidth="1"/>
    <col min="15552" max="15552" width="13.5546875" style="8" customWidth="1"/>
    <col min="15553" max="15553" width="8.77734375" style="8"/>
    <col min="15554" max="15554" width="6.77734375" style="8" customWidth="1"/>
    <col min="15555" max="15555" width="6.44140625" style="8" customWidth="1"/>
    <col min="15556" max="15556" width="8.21875" style="8" customWidth="1"/>
    <col min="15557" max="15557" width="6.77734375" style="8" customWidth="1"/>
    <col min="15558" max="15558" width="4.77734375" style="8" customWidth="1"/>
    <col min="15559" max="15560" width="5" style="8" customWidth="1"/>
    <col min="15561" max="15561" width="8.77734375" style="8"/>
    <col min="15562" max="15562" width="10.5546875" style="8" customWidth="1"/>
    <col min="15563" max="15563" width="3.77734375" style="8" customWidth="1"/>
    <col min="15564" max="15565" width="8.77734375" style="8"/>
    <col min="15566" max="15566" width="3.77734375" style="8" customWidth="1"/>
    <col min="15567" max="15806" width="8.77734375" style="8"/>
    <col min="15807" max="15807" width="24.77734375" style="8" customWidth="1"/>
    <col min="15808" max="15808" width="13.5546875" style="8" customWidth="1"/>
    <col min="15809" max="15809" width="8.77734375" style="8"/>
    <col min="15810" max="15810" width="6.77734375" style="8" customWidth="1"/>
    <col min="15811" max="15811" width="6.44140625" style="8" customWidth="1"/>
    <col min="15812" max="15812" width="8.21875" style="8" customWidth="1"/>
    <col min="15813" max="15813" width="6.77734375" style="8" customWidth="1"/>
    <col min="15814" max="15814" width="4.77734375" style="8" customWidth="1"/>
    <col min="15815" max="15816" width="5" style="8" customWidth="1"/>
    <col min="15817" max="15817" width="8.77734375" style="8"/>
    <col min="15818" max="15818" width="10.5546875" style="8" customWidth="1"/>
    <col min="15819" max="15819" width="3.77734375" style="8" customWidth="1"/>
    <col min="15820" max="15821" width="8.77734375" style="8"/>
    <col min="15822" max="15822" width="3.77734375" style="8" customWidth="1"/>
    <col min="15823" max="16062" width="8.77734375" style="8"/>
    <col min="16063" max="16063" width="24.77734375" style="8" customWidth="1"/>
    <col min="16064" max="16064" width="13.5546875" style="8" customWidth="1"/>
    <col min="16065" max="16065" width="8.77734375" style="8"/>
    <col min="16066" max="16066" width="6.77734375" style="8" customWidth="1"/>
    <col min="16067" max="16067" width="6.44140625" style="8" customWidth="1"/>
    <col min="16068" max="16068" width="8.21875" style="8" customWidth="1"/>
    <col min="16069" max="16069" width="6.77734375" style="8" customWidth="1"/>
    <col min="16070" max="16070" width="4.77734375" style="8" customWidth="1"/>
    <col min="16071" max="16072" width="5" style="8" customWidth="1"/>
    <col min="16073" max="16073" width="8.77734375" style="8"/>
    <col min="16074" max="16074" width="10.5546875" style="8" customWidth="1"/>
    <col min="16075" max="16075" width="3.77734375" style="8" customWidth="1"/>
    <col min="16076" max="16077" width="8.77734375" style="8"/>
    <col min="16078" max="16078" width="3.77734375" style="8" customWidth="1"/>
    <col min="16079" max="16384" width="8.77734375" style="8"/>
  </cols>
  <sheetData>
    <row r="17" spans="1:51" s="2" customFormat="1" ht="129.6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58</v>
      </c>
      <c r="X17" s="2" t="s">
        <v>59</v>
      </c>
      <c r="Y17" s="2" t="s">
        <v>41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43</v>
      </c>
      <c r="AG17" s="2" t="s">
        <v>33</v>
      </c>
      <c r="AH17" s="2" t="s">
        <v>40</v>
      </c>
      <c r="AI17" s="2" t="s">
        <v>34</v>
      </c>
      <c r="AJ17" s="2" t="s">
        <v>35</v>
      </c>
      <c r="AK17" s="2" t="s">
        <v>36</v>
      </c>
      <c r="AL17" s="2" t="s">
        <v>37</v>
      </c>
      <c r="AM17" s="2" t="s">
        <v>38</v>
      </c>
      <c r="AN17" s="2" t="s">
        <v>39</v>
      </c>
      <c r="AO17" s="2" t="s">
        <v>43</v>
      </c>
      <c r="AP17" s="2" t="s">
        <v>13</v>
      </c>
      <c r="AQ17" s="2" t="s">
        <v>42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91</v>
      </c>
    </row>
    <row r="18" spans="1:51" customFormat="1" ht="14.4" x14ac:dyDescent="0.3">
      <c r="A18" s="1">
        <v>44075</v>
      </c>
      <c r="B18" t="s">
        <v>92</v>
      </c>
      <c r="C18" t="s">
        <v>90</v>
      </c>
      <c r="D18">
        <v>1</v>
      </c>
      <c r="E18">
        <v>1</v>
      </c>
      <c r="F18">
        <v>1</v>
      </c>
      <c r="G18" t="s">
        <v>60</v>
      </c>
      <c r="H18" t="s">
        <v>61</v>
      </c>
      <c r="I18">
        <v>2.75E-2</v>
      </c>
      <c r="J18">
        <v>0.629</v>
      </c>
      <c r="K18">
        <v>13.1</v>
      </c>
      <c r="L18" t="s">
        <v>62</v>
      </c>
      <c r="M18" t="s">
        <v>63</v>
      </c>
      <c r="N18">
        <v>5.4399999999999997E-2</v>
      </c>
      <c r="O18">
        <v>0.88400000000000001</v>
      </c>
      <c r="P18">
        <v>17.8</v>
      </c>
      <c r="Q18" t="s">
        <v>93</v>
      </c>
      <c r="R18" t="s">
        <v>61</v>
      </c>
      <c r="S18">
        <v>1.9400000000000001E-2</v>
      </c>
      <c r="T18">
        <v>0.33500000000000002</v>
      </c>
      <c r="U18">
        <v>18.399999999999999</v>
      </c>
      <c r="W18" s="2">
        <v>1</v>
      </c>
      <c r="X18" t="s">
        <v>94</v>
      </c>
      <c r="Y18" s="2">
        <f t="shared" ref="Y18:Y23" si="0">K18</f>
        <v>13.1</v>
      </c>
      <c r="AF18">
        <v>1</v>
      </c>
      <c r="AH18" s="3">
        <f t="shared" ref="AH18:AH23" si="1">P18</f>
        <v>17.8</v>
      </c>
      <c r="AO18">
        <v>1</v>
      </c>
      <c r="AQ18" s="3">
        <f t="shared" ref="AQ18:AQ23" si="2">U18</f>
        <v>18.399999999999999</v>
      </c>
      <c r="AY18">
        <v>1</v>
      </c>
    </row>
    <row r="19" spans="1:51" customFormat="1" ht="14.4" x14ac:dyDescent="0.3">
      <c r="A19" s="1">
        <v>44075</v>
      </c>
      <c r="B19" t="s">
        <v>92</v>
      </c>
      <c r="C19" t="s">
        <v>90</v>
      </c>
      <c r="D19">
        <v>2</v>
      </c>
      <c r="E19">
        <v>1</v>
      </c>
      <c r="F19">
        <v>1</v>
      </c>
      <c r="G19" t="s">
        <v>60</v>
      </c>
      <c r="H19" t="s">
        <v>61</v>
      </c>
      <c r="I19">
        <v>2.7E-2</v>
      </c>
      <c r="J19">
        <v>0.69199999999999995</v>
      </c>
      <c r="K19">
        <v>14.5</v>
      </c>
      <c r="L19" t="s">
        <v>62</v>
      </c>
      <c r="M19" t="s">
        <v>63</v>
      </c>
      <c r="N19">
        <v>5.45E-2</v>
      </c>
      <c r="O19">
        <v>0.85799999999999998</v>
      </c>
      <c r="P19">
        <v>17.100000000000001</v>
      </c>
      <c r="Q19" t="s">
        <v>93</v>
      </c>
      <c r="R19" t="s">
        <v>61</v>
      </c>
      <c r="S19">
        <v>0.02</v>
      </c>
      <c r="T19">
        <v>0.34200000000000003</v>
      </c>
      <c r="U19">
        <v>18.8</v>
      </c>
      <c r="W19" s="2">
        <v>1</v>
      </c>
      <c r="X19" t="s">
        <v>94</v>
      </c>
      <c r="Y19" s="2">
        <f t="shared" si="0"/>
        <v>14.5</v>
      </c>
      <c r="AF19">
        <v>1</v>
      </c>
      <c r="AH19" s="3">
        <f t="shared" si="1"/>
        <v>17.100000000000001</v>
      </c>
      <c r="AO19">
        <v>1</v>
      </c>
      <c r="AQ19" s="3">
        <f t="shared" si="2"/>
        <v>18.8</v>
      </c>
      <c r="AY19">
        <v>2</v>
      </c>
    </row>
    <row r="20" spans="1:51" customFormat="1" ht="14.4" x14ac:dyDescent="0.3">
      <c r="A20" s="1">
        <v>44075</v>
      </c>
      <c r="B20" t="s">
        <v>92</v>
      </c>
      <c r="C20" t="s">
        <v>90</v>
      </c>
      <c r="D20">
        <v>3</v>
      </c>
      <c r="E20">
        <v>1</v>
      </c>
      <c r="F20">
        <v>1</v>
      </c>
      <c r="G20" t="s">
        <v>60</v>
      </c>
      <c r="H20" t="s">
        <v>61</v>
      </c>
      <c r="I20">
        <v>2.7E-2</v>
      </c>
      <c r="J20">
        <v>0.57399999999999995</v>
      </c>
      <c r="K20">
        <v>11.9</v>
      </c>
      <c r="L20" t="s">
        <v>62</v>
      </c>
      <c r="M20" t="s">
        <v>63</v>
      </c>
      <c r="N20">
        <v>5.5800000000000002E-2</v>
      </c>
      <c r="O20">
        <v>0.877</v>
      </c>
      <c r="P20">
        <v>17.600000000000001</v>
      </c>
      <c r="Q20" t="s">
        <v>93</v>
      </c>
      <c r="R20" t="s">
        <v>61</v>
      </c>
      <c r="S20">
        <v>2.1000000000000001E-2</v>
      </c>
      <c r="T20">
        <v>0.33700000000000002</v>
      </c>
      <c r="U20">
        <v>18.5</v>
      </c>
      <c r="W20" s="2">
        <v>1</v>
      </c>
      <c r="X20" t="s">
        <v>94</v>
      </c>
      <c r="Y20" s="2">
        <f t="shared" si="0"/>
        <v>11.9</v>
      </c>
      <c r="AF20">
        <v>1</v>
      </c>
      <c r="AH20" s="3">
        <f t="shared" si="1"/>
        <v>17.600000000000001</v>
      </c>
      <c r="AO20">
        <v>1</v>
      </c>
      <c r="AQ20" s="3">
        <f t="shared" si="2"/>
        <v>18.5</v>
      </c>
      <c r="AY20">
        <v>3</v>
      </c>
    </row>
    <row r="21" spans="1:51" customFormat="1" ht="14.4" x14ac:dyDescent="0.3">
      <c r="A21" s="1">
        <v>44089</v>
      </c>
      <c r="B21" t="s">
        <v>95</v>
      </c>
      <c r="C21" t="s">
        <v>90</v>
      </c>
      <c r="D21">
        <v>1</v>
      </c>
      <c r="E21">
        <v>1</v>
      </c>
      <c r="F21">
        <v>1</v>
      </c>
      <c r="G21" t="s">
        <v>60</v>
      </c>
      <c r="H21" t="s">
        <v>61</v>
      </c>
      <c r="I21">
        <v>2.5700000000000001E-2</v>
      </c>
      <c r="J21">
        <v>0.59699999999999998</v>
      </c>
      <c r="K21">
        <v>11.5</v>
      </c>
      <c r="L21" t="s">
        <v>62</v>
      </c>
      <c r="M21" t="s">
        <v>63</v>
      </c>
      <c r="N21">
        <v>5.2600000000000001E-2</v>
      </c>
      <c r="O21">
        <v>0.84799999999999998</v>
      </c>
      <c r="P21">
        <v>17.7</v>
      </c>
      <c r="Q21" t="s">
        <v>93</v>
      </c>
      <c r="R21" t="s">
        <v>61</v>
      </c>
      <c r="S21">
        <v>1.8700000000000001E-2</v>
      </c>
      <c r="T21">
        <v>0.312</v>
      </c>
      <c r="U21">
        <v>17</v>
      </c>
      <c r="W21" s="2">
        <v>1</v>
      </c>
      <c r="X21" t="s">
        <v>94</v>
      </c>
      <c r="Y21" s="2">
        <f t="shared" si="0"/>
        <v>11.5</v>
      </c>
      <c r="Z21" s="2"/>
      <c r="AA21" s="2"/>
      <c r="AB21" s="2"/>
      <c r="AC21" s="2"/>
      <c r="AD21" s="2"/>
      <c r="AE21" s="2"/>
      <c r="AF21" s="2">
        <v>1</v>
      </c>
      <c r="AG21" s="2"/>
      <c r="AH21" s="3">
        <f t="shared" si="1"/>
        <v>17.7</v>
      </c>
      <c r="AI21" s="2"/>
      <c r="AJ21" s="2"/>
      <c r="AK21" s="2"/>
      <c r="AL21" s="2"/>
      <c r="AM21" s="2"/>
      <c r="AN21" s="2"/>
      <c r="AO21" s="2">
        <v>1</v>
      </c>
      <c r="AP21" s="2"/>
      <c r="AQ21" s="3">
        <f t="shared" si="2"/>
        <v>17</v>
      </c>
      <c r="AR21" s="2"/>
      <c r="AS21" s="2"/>
      <c r="AT21" s="2"/>
      <c r="AU21" s="2"/>
      <c r="AV21" s="2"/>
      <c r="AW21" s="2"/>
      <c r="AY21">
        <v>4</v>
      </c>
    </row>
    <row r="22" spans="1:51" customFormat="1" ht="14.4" x14ac:dyDescent="0.3">
      <c r="A22" s="1">
        <v>44089</v>
      </c>
      <c r="B22" t="s">
        <v>95</v>
      </c>
      <c r="C22" t="s">
        <v>90</v>
      </c>
      <c r="D22">
        <v>2</v>
      </c>
      <c r="E22">
        <v>1</v>
      </c>
      <c r="F22">
        <v>1</v>
      </c>
      <c r="G22" t="s">
        <v>60</v>
      </c>
      <c r="H22" t="s">
        <v>61</v>
      </c>
      <c r="I22">
        <v>2.7E-2</v>
      </c>
      <c r="J22">
        <v>0.63400000000000001</v>
      </c>
      <c r="K22">
        <v>12.2</v>
      </c>
      <c r="L22" t="s">
        <v>62</v>
      </c>
      <c r="M22" t="s">
        <v>63</v>
      </c>
      <c r="N22">
        <v>5.6399999999999999E-2</v>
      </c>
      <c r="O22">
        <v>0.92</v>
      </c>
      <c r="P22">
        <v>19.600000000000001</v>
      </c>
      <c r="Q22" t="s">
        <v>93</v>
      </c>
      <c r="R22" t="s">
        <v>61</v>
      </c>
      <c r="S22">
        <v>1.9900000000000001E-2</v>
      </c>
      <c r="T22">
        <v>0.32500000000000001</v>
      </c>
      <c r="U22">
        <v>17.7</v>
      </c>
      <c r="W22" s="2">
        <v>1</v>
      </c>
      <c r="X22" t="s">
        <v>94</v>
      </c>
      <c r="Y22" s="2">
        <f t="shared" si="0"/>
        <v>12.2</v>
      </c>
      <c r="Z22" s="2"/>
      <c r="AA22" s="2"/>
      <c r="AB22" s="2"/>
      <c r="AC22" s="2"/>
      <c r="AD22" s="2"/>
      <c r="AE22" s="2"/>
      <c r="AF22" s="2">
        <v>1</v>
      </c>
      <c r="AG22" s="2"/>
      <c r="AH22" s="3">
        <f t="shared" si="1"/>
        <v>19.600000000000001</v>
      </c>
      <c r="AI22" s="2"/>
      <c r="AJ22" s="2"/>
      <c r="AK22" s="2"/>
      <c r="AL22" s="2"/>
      <c r="AM22" s="2"/>
      <c r="AN22" s="2"/>
      <c r="AO22" s="2">
        <v>1</v>
      </c>
      <c r="AP22" s="2"/>
      <c r="AQ22" s="3">
        <f t="shared" si="2"/>
        <v>17.7</v>
      </c>
      <c r="AR22" s="2"/>
      <c r="AS22" s="2"/>
      <c r="AT22" s="2"/>
      <c r="AU22" s="2"/>
      <c r="AV22" s="2"/>
      <c r="AW22" s="2"/>
      <c r="AY22">
        <v>5</v>
      </c>
    </row>
    <row r="23" spans="1:51" customFormat="1" ht="14.4" x14ac:dyDescent="0.3">
      <c r="A23" s="1">
        <v>44089</v>
      </c>
      <c r="B23" t="s">
        <v>95</v>
      </c>
      <c r="C23" t="s">
        <v>90</v>
      </c>
      <c r="D23">
        <v>3</v>
      </c>
      <c r="E23">
        <v>1</v>
      </c>
      <c r="F23">
        <v>1</v>
      </c>
      <c r="G23" t="s">
        <v>60</v>
      </c>
      <c r="H23" t="s">
        <v>61</v>
      </c>
      <c r="I23">
        <v>2.9100000000000001E-2</v>
      </c>
      <c r="J23">
        <v>0.52200000000000002</v>
      </c>
      <c r="K23">
        <v>10</v>
      </c>
      <c r="L23" t="s">
        <v>62</v>
      </c>
      <c r="M23" t="s">
        <v>63</v>
      </c>
      <c r="N23">
        <v>5.5599999999999997E-2</v>
      </c>
      <c r="O23">
        <v>0.91600000000000004</v>
      </c>
      <c r="P23">
        <v>19.5</v>
      </c>
      <c r="Q23" t="s">
        <v>93</v>
      </c>
      <c r="R23" t="s">
        <v>61</v>
      </c>
      <c r="S23">
        <v>2.01E-2</v>
      </c>
      <c r="T23">
        <v>0.33600000000000002</v>
      </c>
      <c r="U23">
        <v>18.3</v>
      </c>
      <c r="W23" s="2">
        <v>1</v>
      </c>
      <c r="X23" t="s">
        <v>94</v>
      </c>
      <c r="Y23" s="2">
        <f t="shared" si="0"/>
        <v>10</v>
      </c>
      <c r="Z23" s="2"/>
      <c r="AA23" s="2"/>
      <c r="AB23" s="2"/>
      <c r="AC23" s="2"/>
      <c r="AD23" s="2"/>
      <c r="AE23" s="2"/>
      <c r="AF23" s="2">
        <v>1</v>
      </c>
      <c r="AG23" s="2"/>
      <c r="AH23" s="3">
        <f t="shared" si="1"/>
        <v>19.5</v>
      </c>
      <c r="AI23" s="2"/>
      <c r="AJ23" s="2"/>
      <c r="AK23" s="2"/>
      <c r="AL23" s="2"/>
      <c r="AM23" s="2"/>
      <c r="AN23" s="2"/>
      <c r="AO23" s="2">
        <v>1</v>
      </c>
      <c r="AP23" s="2"/>
      <c r="AQ23" s="3">
        <f t="shared" si="2"/>
        <v>18.3</v>
      </c>
      <c r="AR23" s="2"/>
      <c r="AS23" s="2"/>
      <c r="AT23" s="2"/>
      <c r="AU23" s="2"/>
      <c r="AV23" s="2"/>
      <c r="AW23" s="2"/>
      <c r="AY23">
        <v>6</v>
      </c>
    </row>
    <row r="24" spans="1:51" customFormat="1" ht="14.4" x14ac:dyDescent="0.3">
      <c r="A24" s="1">
        <v>44145</v>
      </c>
      <c r="B24" t="s">
        <v>96</v>
      </c>
      <c r="C24" t="s">
        <v>90</v>
      </c>
      <c r="D24">
        <v>1</v>
      </c>
      <c r="E24">
        <v>1</v>
      </c>
      <c r="F24">
        <v>1</v>
      </c>
      <c r="G24" t="s">
        <v>60</v>
      </c>
      <c r="H24" t="s">
        <v>61</v>
      </c>
      <c r="I24">
        <v>4.2900000000000001E-2</v>
      </c>
      <c r="J24">
        <v>0.13200000000000001</v>
      </c>
      <c r="K24">
        <v>4.82</v>
      </c>
      <c r="L24" t="s">
        <v>62</v>
      </c>
      <c r="M24" t="s">
        <v>63</v>
      </c>
      <c r="N24">
        <v>4.3200000000000002E-2</v>
      </c>
      <c r="O24">
        <v>0.76900000000000002</v>
      </c>
      <c r="P24">
        <v>18</v>
      </c>
      <c r="Q24" t="s">
        <v>67</v>
      </c>
      <c r="R24" t="s">
        <v>61</v>
      </c>
      <c r="S24">
        <v>9.9900000000000006E-3</v>
      </c>
      <c r="T24">
        <v>0.13800000000000001</v>
      </c>
      <c r="U24">
        <v>25.1</v>
      </c>
      <c r="W24" s="2">
        <v>1</v>
      </c>
      <c r="X24" t="s">
        <v>94</v>
      </c>
      <c r="AF24" s="2">
        <v>1</v>
      </c>
      <c r="AH24">
        <v>18</v>
      </c>
      <c r="AO24" s="2">
        <v>3</v>
      </c>
      <c r="AP24" t="s">
        <v>97</v>
      </c>
      <c r="AY24">
        <v>7</v>
      </c>
    </row>
    <row r="25" spans="1:51" customFormat="1" ht="14.4" x14ac:dyDescent="0.3">
      <c r="A25" s="1">
        <v>44145</v>
      </c>
      <c r="B25" t="s">
        <v>96</v>
      </c>
      <c r="C25" t="s">
        <v>90</v>
      </c>
      <c r="D25">
        <v>2</v>
      </c>
      <c r="E25">
        <v>1</v>
      </c>
      <c r="F25">
        <v>1</v>
      </c>
      <c r="G25" t="s">
        <v>60</v>
      </c>
      <c r="H25" t="s">
        <v>61</v>
      </c>
      <c r="I25">
        <v>4.1500000000000002E-2</v>
      </c>
      <c r="J25">
        <v>1.01</v>
      </c>
      <c r="K25">
        <v>19.2</v>
      </c>
      <c r="L25" t="s">
        <v>62</v>
      </c>
      <c r="M25" t="s">
        <v>63</v>
      </c>
      <c r="N25">
        <v>4.4999999999999998E-2</v>
      </c>
      <c r="O25">
        <v>0.79300000000000004</v>
      </c>
      <c r="P25">
        <v>18.600000000000001</v>
      </c>
      <c r="Q25" t="s">
        <v>67</v>
      </c>
      <c r="R25" t="s">
        <v>61</v>
      </c>
      <c r="S25">
        <v>1.12E-2</v>
      </c>
      <c r="T25">
        <v>0.155</v>
      </c>
      <c r="U25">
        <v>28.1</v>
      </c>
      <c r="W25" s="2">
        <v>1</v>
      </c>
      <c r="X25" t="s">
        <v>94</v>
      </c>
      <c r="Y25">
        <v>19.2</v>
      </c>
      <c r="AF25" s="2">
        <v>1</v>
      </c>
      <c r="AH25">
        <v>18.600000000000001</v>
      </c>
      <c r="AO25" s="2">
        <v>3</v>
      </c>
      <c r="AP25" t="s">
        <v>97</v>
      </c>
      <c r="AY25">
        <v>8</v>
      </c>
    </row>
    <row r="26" spans="1:51" customFormat="1" ht="14.4" x14ac:dyDescent="0.3">
      <c r="A26" s="1">
        <v>44145</v>
      </c>
      <c r="B26" t="s">
        <v>96</v>
      </c>
      <c r="C26" t="s">
        <v>90</v>
      </c>
      <c r="D26">
        <v>3</v>
      </c>
      <c r="E26">
        <v>1</v>
      </c>
      <c r="F26">
        <v>1</v>
      </c>
      <c r="G26" t="s">
        <v>60</v>
      </c>
      <c r="H26" t="s">
        <v>61</v>
      </c>
      <c r="I26">
        <v>4.3499999999999997E-2</v>
      </c>
      <c r="J26">
        <v>1.03</v>
      </c>
      <c r="K26">
        <v>19.600000000000001</v>
      </c>
      <c r="L26" t="s">
        <v>62</v>
      </c>
      <c r="M26" t="s">
        <v>63</v>
      </c>
      <c r="N26">
        <v>4.7199999999999999E-2</v>
      </c>
      <c r="O26">
        <v>0.80400000000000005</v>
      </c>
      <c r="P26">
        <v>18.899999999999999</v>
      </c>
      <c r="Q26" t="s">
        <v>67</v>
      </c>
      <c r="R26" t="s">
        <v>61</v>
      </c>
      <c r="S26">
        <v>1.01E-2</v>
      </c>
      <c r="T26">
        <v>0.124</v>
      </c>
      <c r="U26">
        <v>22.7</v>
      </c>
      <c r="W26" s="2">
        <v>1</v>
      </c>
      <c r="X26" t="s">
        <v>94</v>
      </c>
      <c r="Y26">
        <v>19.600000000000001</v>
      </c>
      <c r="AF26" s="2">
        <v>1</v>
      </c>
      <c r="AH26">
        <v>18.899999999999999</v>
      </c>
      <c r="AO26" s="2">
        <v>3</v>
      </c>
      <c r="AP26" t="s">
        <v>97</v>
      </c>
      <c r="AY26">
        <v>9</v>
      </c>
    </row>
    <row r="27" spans="1:51" customFormat="1" ht="14.4" x14ac:dyDescent="0.3">
      <c r="A27" s="1">
        <v>44147</v>
      </c>
      <c r="B27" t="s">
        <v>98</v>
      </c>
      <c r="C27" t="s">
        <v>90</v>
      </c>
      <c r="D27">
        <v>1</v>
      </c>
      <c r="E27">
        <v>1</v>
      </c>
      <c r="F27">
        <v>1</v>
      </c>
      <c r="G27" t="s">
        <v>60</v>
      </c>
      <c r="H27" t="s">
        <v>61</v>
      </c>
      <c r="I27">
        <v>3.3700000000000001E-2</v>
      </c>
      <c r="J27">
        <v>0.82499999999999996</v>
      </c>
      <c r="K27">
        <v>19.3</v>
      </c>
      <c r="L27" t="s">
        <v>62</v>
      </c>
      <c r="M27" t="s">
        <v>63</v>
      </c>
      <c r="N27">
        <v>6.0400000000000002E-2</v>
      </c>
      <c r="O27">
        <v>0.99099999999999999</v>
      </c>
      <c r="P27">
        <v>19.600000000000001</v>
      </c>
      <c r="Q27" t="s">
        <v>67</v>
      </c>
      <c r="R27" t="s">
        <v>61</v>
      </c>
      <c r="S27">
        <v>5.8000000000000003E-2</v>
      </c>
      <c r="T27">
        <v>0.745</v>
      </c>
      <c r="U27">
        <v>21.1</v>
      </c>
      <c r="W27" s="2">
        <v>1</v>
      </c>
      <c r="X27" t="s">
        <v>94</v>
      </c>
      <c r="Y27" s="7">
        <f t="shared" ref="Y27:Y29" si="3">K27</f>
        <v>19.3</v>
      </c>
      <c r="Z27" s="2"/>
      <c r="AB27" s="2"/>
      <c r="AC27" s="2"/>
      <c r="AD27" s="2"/>
      <c r="AE27" s="2"/>
      <c r="AF27" s="2">
        <v>1</v>
      </c>
      <c r="AG27" s="2"/>
      <c r="AH27" s="5">
        <f t="shared" ref="AH27:AH29" si="4">P27</f>
        <v>19.600000000000001</v>
      </c>
      <c r="AI27" s="2"/>
      <c r="AJ27" s="2"/>
      <c r="AK27" s="2"/>
      <c r="AL27" s="2"/>
      <c r="AM27" s="2"/>
      <c r="AN27" s="2"/>
      <c r="AO27" s="2">
        <v>1</v>
      </c>
      <c r="AP27" s="2"/>
      <c r="AQ27" s="5">
        <f t="shared" ref="AQ27:AQ29" si="5">U27</f>
        <v>21.1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4" x14ac:dyDescent="0.3">
      <c r="A28" s="1">
        <v>44147</v>
      </c>
      <c r="B28" t="s">
        <v>98</v>
      </c>
      <c r="C28" t="s">
        <v>90</v>
      </c>
      <c r="D28">
        <v>2</v>
      </c>
      <c r="E28">
        <v>1</v>
      </c>
      <c r="F28">
        <v>1</v>
      </c>
      <c r="G28" t="s">
        <v>60</v>
      </c>
      <c r="H28" t="s">
        <v>61</v>
      </c>
      <c r="I28">
        <v>3.1300000000000001E-2</v>
      </c>
      <c r="J28">
        <v>0.73499999999999999</v>
      </c>
      <c r="K28">
        <v>17.3</v>
      </c>
      <c r="L28" t="s">
        <v>62</v>
      </c>
      <c r="M28" t="s">
        <v>63</v>
      </c>
      <c r="N28">
        <v>6.1100000000000002E-2</v>
      </c>
      <c r="O28">
        <v>1.02</v>
      </c>
      <c r="P28">
        <v>20.3</v>
      </c>
      <c r="Q28" t="s">
        <v>67</v>
      </c>
      <c r="R28" t="s">
        <v>61</v>
      </c>
      <c r="S28">
        <v>6.2100000000000002E-2</v>
      </c>
      <c r="T28">
        <v>0.79400000000000004</v>
      </c>
      <c r="U28">
        <v>22.5</v>
      </c>
      <c r="W28" s="2">
        <v>1</v>
      </c>
      <c r="X28" t="s">
        <v>94</v>
      </c>
      <c r="Y28" s="7">
        <f t="shared" si="3"/>
        <v>17.3</v>
      </c>
      <c r="Z28" s="2"/>
      <c r="AB28" s="2"/>
      <c r="AC28" s="2"/>
      <c r="AD28" s="2"/>
      <c r="AE28" s="2"/>
      <c r="AF28" s="2">
        <v>1</v>
      </c>
      <c r="AG28" s="2"/>
      <c r="AH28" s="5">
        <f t="shared" si="4"/>
        <v>20.3</v>
      </c>
      <c r="AI28" s="2"/>
      <c r="AJ28" s="2"/>
      <c r="AK28" s="2"/>
      <c r="AL28" s="2"/>
      <c r="AM28" s="2"/>
      <c r="AN28" s="2"/>
      <c r="AO28" s="2">
        <v>1</v>
      </c>
      <c r="AP28" s="2"/>
      <c r="AQ28" s="5">
        <f t="shared" si="5"/>
        <v>22.5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4" x14ac:dyDescent="0.3">
      <c r="A29" s="1">
        <v>44147</v>
      </c>
      <c r="B29" t="s">
        <v>98</v>
      </c>
      <c r="C29" t="s">
        <v>90</v>
      </c>
      <c r="D29">
        <v>3</v>
      </c>
      <c r="E29">
        <v>1</v>
      </c>
      <c r="F29">
        <v>1</v>
      </c>
      <c r="G29" t="s">
        <v>60</v>
      </c>
      <c r="H29" t="s">
        <v>61</v>
      </c>
      <c r="I29">
        <v>3.3099999999999997E-2</v>
      </c>
      <c r="J29">
        <v>0.82699999999999996</v>
      </c>
      <c r="K29">
        <v>19.3</v>
      </c>
      <c r="L29" t="s">
        <v>62</v>
      </c>
      <c r="M29" t="s">
        <v>63</v>
      </c>
      <c r="N29">
        <v>6.4600000000000005E-2</v>
      </c>
      <c r="O29">
        <v>1.06</v>
      </c>
      <c r="P29">
        <v>21.2</v>
      </c>
      <c r="Q29" t="s">
        <v>67</v>
      </c>
      <c r="R29" t="s">
        <v>61</v>
      </c>
      <c r="S29">
        <v>6.1499999999999999E-2</v>
      </c>
      <c r="T29">
        <v>0.753</v>
      </c>
      <c r="U29">
        <v>21.3</v>
      </c>
      <c r="W29" s="2">
        <v>1</v>
      </c>
      <c r="X29" t="s">
        <v>94</v>
      </c>
      <c r="Y29" s="7">
        <f t="shared" si="3"/>
        <v>19.3</v>
      </c>
      <c r="Z29" s="2"/>
      <c r="AB29" s="2"/>
      <c r="AC29" s="2"/>
      <c r="AD29" s="2"/>
      <c r="AE29" s="2"/>
      <c r="AF29" s="2">
        <v>1</v>
      </c>
      <c r="AG29" s="2"/>
      <c r="AH29" s="5">
        <f t="shared" si="4"/>
        <v>21.2</v>
      </c>
      <c r="AI29" s="2"/>
      <c r="AJ29" s="2"/>
      <c r="AK29" s="2"/>
      <c r="AL29" s="2"/>
      <c r="AM29" s="2"/>
      <c r="AN29" s="2"/>
      <c r="AO29" s="2">
        <v>1</v>
      </c>
      <c r="AP29" s="2"/>
      <c r="AQ29" s="5">
        <f t="shared" si="5"/>
        <v>21.3</v>
      </c>
      <c r="AR29" s="2"/>
      <c r="AS29" s="2"/>
      <c r="AT29" s="2"/>
      <c r="AU29" s="2"/>
      <c r="AV29" s="2"/>
      <c r="AW29" s="2"/>
      <c r="AY29">
        <v>12</v>
      </c>
    </row>
    <row r="30" spans="1:51" s="2" customFormat="1" ht="14.4" x14ac:dyDescent="0.3">
      <c r="A30" s="1">
        <v>44223</v>
      </c>
      <c r="B30" t="s">
        <v>99</v>
      </c>
      <c r="C30" t="s">
        <v>90</v>
      </c>
      <c r="D30">
        <v>143</v>
      </c>
      <c r="E30">
        <v>1</v>
      </c>
      <c r="F30">
        <v>1</v>
      </c>
      <c r="G30" t="s">
        <v>60</v>
      </c>
      <c r="H30" t="s">
        <v>61</v>
      </c>
      <c r="I30">
        <v>3.09E-2</v>
      </c>
      <c r="J30">
        <v>0.83599999999999997</v>
      </c>
      <c r="K30">
        <v>16</v>
      </c>
      <c r="L30" t="s">
        <v>62</v>
      </c>
      <c r="M30" t="s">
        <v>63</v>
      </c>
      <c r="N30">
        <v>5.8599999999999999E-2</v>
      </c>
      <c r="O30">
        <v>0.94199999999999995</v>
      </c>
      <c r="P30">
        <v>19.2</v>
      </c>
      <c r="Q30" t="s">
        <v>67</v>
      </c>
      <c r="R30" t="s">
        <v>61</v>
      </c>
      <c r="S30">
        <v>6.0999999999999999E-2</v>
      </c>
      <c r="T30">
        <v>0.73699999999999999</v>
      </c>
      <c r="U30">
        <v>18.3</v>
      </c>
      <c r="W30" s="2">
        <v>1</v>
      </c>
      <c r="X30" t="s">
        <v>94</v>
      </c>
      <c r="Y30" s="2">
        <v>16</v>
      </c>
      <c r="AA30"/>
      <c r="AF30" s="2">
        <v>1</v>
      </c>
      <c r="AH30" s="2">
        <v>19.2</v>
      </c>
      <c r="AM30" s="8"/>
      <c r="AO30" s="2">
        <v>1</v>
      </c>
      <c r="AQ30" s="2">
        <v>18.3</v>
      </c>
      <c r="AY30">
        <v>13</v>
      </c>
    </row>
    <row r="31" spans="1:51" s="2" customFormat="1" ht="14.4" x14ac:dyDescent="0.3">
      <c r="A31" s="1">
        <v>44223</v>
      </c>
      <c r="B31" t="s">
        <v>99</v>
      </c>
      <c r="C31" t="s">
        <v>90</v>
      </c>
      <c r="D31">
        <v>144</v>
      </c>
      <c r="E31">
        <v>1</v>
      </c>
      <c r="F31">
        <v>1</v>
      </c>
      <c r="G31" t="s">
        <v>60</v>
      </c>
      <c r="H31" t="s">
        <v>61</v>
      </c>
      <c r="I31">
        <v>3.9300000000000002E-2</v>
      </c>
      <c r="J31">
        <v>1.08</v>
      </c>
      <c r="K31">
        <v>21.1</v>
      </c>
      <c r="L31" t="s">
        <v>62</v>
      </c>
      <c r="M31" t="s">
        <v>63</v>
      </c>
      <c r="N31">
        <v>5.8400000000000001E-2</v>
      </c>
      <c r="O31">
        <v>0.95799999999999996</v>
      </c>
      <c r="P31">
        <v>19.5</v>
      </c>
      <c r="Q31" t="s">
        <v>67</v>
      </c>
      <c r="R31" t="s">
        <v>61</v>
      </c>
      <c r="S31">
        <v>6.1600000000000002E-2</v>
      </c>
      <c r="T31">
        <v>0.745</v>
      </c>
      <c r="U31">
        <v>18.5</v>
      </c>
      <c r="W31" s="2">
        <v>1</v>
      </c>
      <c r="X31" t="s">
        <v>94</v>
      </c>
      <c r="Y31" s="2">
        <v>21.1</v>
      </c>
      <c r="AA31"/>
      <c r="AF31" s="2">
        <v>1</v>
      </c>
      <c r="AH31" s="2">
        <v>19.5</v>
      </c>
      <c r="AM31" s="8"/>
      <c r="AO31" s="2">
        <v>1</v>
      </c>
      <c r="AQ31" s="2">
        <v>18.5</v>
      </c>
      <c r="AY31">
        <v>14</v>
      </c>
    </row>
    <row r="32" spans="1:51" s="2" customFormat="1" ht="14.4" x14ac:dyDescent="0.3">
      <c r="A32" s="1">
        <v>44223</v>
      </c>
      <c r="B32" t="s">
        <v>99</v>
      </c>
      <c r="C32" t="s">
        <v>90</v>
      </c>
      <c r="D32">
        <v>145</v>
      </c>
      <c r="E32">
        <v>1</v>
      </c>
      <c r="F32">
        <v>1</v>
      </c>
      <c r="G32" t="s">
        <v>60</v>
      </c>
      <c r="H32" t="s">
        <v>61</v>
      </c>
      <c r="I32">
        <v>3.4200000000000001E-2</v>
      </c>
      <c r="J32">
        <v>0.84599999999999997</v>
      </c>
      <c r="K32">
        <v>16.2</v>
      </c>
      <c r="L32" t="s">
        <v>62</v>
      </c>
      <c r="M32" t="s">
        <v>63</v>
      </c>
      <c r="N32">
        <v>5.96E-2</v>
      </c>
      <c r="O32">
        <v>0.95399999999999996</v>
      </c>
      <c r="P32">
        <v>19.399999999999999</v>
      </c>
      <c r="Q32" t="s">
        <v>67</v>
      </c>
      <c r="R32" t="s">
        <v>61</v>
      </c>
      <c r="S32">
        <v>6.54E-2</v>
      </c>
      <c r="T32">
        <v>0.79100000000000004</v>
      </c>
      <c r="U32">
        <v>19.7</v>
      </c>
      <c r="W32" s="2">
        <v>1</v>
      </c>
      <c r="X32" t="s">
        <v>94</v>
      </c>
      <c r="Y32" s="2">
        <v>16.2</v>
      </c>
      <c r="AA32"/>
      <c r="AF32" s="2">
        <v>1</v>
      </c>
      <c r="AH32" s="2">
        <v>19.399999999999999</v>
      </c>
      <c r="AM32" s="8"/>
      <c r="AO32" s="2">
        <v>1</v>
      </c>
      <c r="AQ32" s="2">
        <v>19.7</v>
      </c>
      <c r="AY32">
        <v>15</v>
      </c>
    </row>
    <row r="33" spans="1:51" s="2" customFormat="1" ht="14.4" x14ac:dyDescent="0.3">
      <c r="A33" s="1">
        <v>44363</v>
      </c>
      <c r="B33" t="s">
        <v>100</v>
      </c>
      <c r="C33" t="s">
        <v>90</v>
      </c>
      <c r="D33">
        <v>1</v>
      </c>
      <c r="E33">
        <v>1</v>
      </c>
      <c r="F33">
        <v>1</v>
      </c>
      <c r="G33" t="s">
        <v>60</v>
      </c>
      <c r="H33" t="s">
        <v>61</v>
      </c>
      <c r="I33">
        <v>3.5200000000000002E-2</v>
      </c>
      <c r="J33">
        <v>0.82399999999999995</v>
      </c>
      <c r="K33">
        <v>16.5</v>
      </c>
      <c r="L33" t="s">
        <v>62</v>
      </c>
      <c r="M33" t="s">
        <v>63</v>
      </c>
      <c r="N33">
        <v>8.43E-2</v>
      </c>
      <c r="O33">
        <v>1.08</v>
      </c>
      <c r="P33">
        <v>19.5</v>
      </c>
      <c r="Q33" t="s">
        <v>67</v>
      </c>
      <c r="R33" t="s">
        <v>61</v>
      </c>
      <c r="S33">
        <v>3.3099999999999997E-2</v>
      </c>
      <c r="T33">
        <v>0.42799999999999999</v>
      </c>
      <c r="U33">
        <v>20.399999999999999</v>
      </c>
      <c r="W33" s="2">
        <v>1</v>
      </c>
      <c r="X33" t="s">
        <v>94</v>
      </c>
      <c r="Y33" s="2">
        <v>16.5</v>
      </c>
      <c r="AA33"/>
      <c r="AF33" s="2">
        <v>1</v>
      </c>
      <c r="AH33" s="2">
        <v>19.5</v>
      </c>
      <c r="AM33" s="8"/>
      <c r="AO33" s="2">
        <v>1</v>
      </c>
      <c r="AQ33" s="2">
        <v>20.399999999999999</v>
      </c>
      <c r="AY33">
        <v>16</v>
      </c>
    </row>
    <row r="34" spans="1:51" s="2" customFormat="1" ht="14.4" x14ac:dyDescent="0.3">
      <c r="A34" s="1">
        <v>44363</v>
      </c>
      <c r="B34" t="s">
        <v>100</v>
      </c>
      <c r="C34" t="s">
        <v>90</v>
      </c>
      <c r="D34">
        <v>2</v>
      </c>
      <c r="E34">
        <v>1</v>
      </c>
      <c r="F34">
        <v>1</v>
      </c>
      <c r="G34" t="s">
        <v>60</v>
      </c>
      <c r="H34" t="s">
        <v>61</v>
      </c>
      <c r="I34">
        <v>3.4000000000000002E-2</v>
      </c>
      <c r="J34">
        <v>0.71899999999999997</v>
      </c>
      <c r="K34">
        <v>14.4</v>
      </c>
      <c r="L34" t="s">
        <v>62</v>
      </c>
      <c r="M34" t="s">
        <v>63</v>
      </c>
      <c r="N34">
        <v>7.9899999999999999E-2</v>
      </c>
      <c r="O34">
        <v>1.07</v>
      </c>
      <c r="P34">
        <v>19.399999999999999</v>
      </c>
      <c r="Q34" t="s">
        <v>67</v>
      </c>
      <c r="R34" t="s">
        <v>61</v>
      </c>
      <c r="S34">
        <v>3.1099999999999999E-2</v>
      </c>
      <c r="T34">
        <v>0.38900000000000001</v>
      </c>
      <c r="U34">
        <v>18.3</v>
      </c>
      <c r="W34" s="2">
        <v>1</v>
      </c>
      <c r="X34" t="s">
        <v>94</v>
      </c>
      <c r="Y34" s="2">
        <v>14.4</v>
      </c>
      <c r="AA34"/>
      <c r="AF34" s="2">
        <v>1</v>
      </c>
      <c r="AH34" s="2">
        <v>19.399999999999999</v>
      </c>
      <c r="AM34" s="8"/>
      <c r="AO34" s="2">
        <v>1</v>
      </c>
      <c r="AQ34" s="2">
        <v>18.3</v>
      </c>
      <c r="AY34">
        <v>17</v>
      </c>
    </row>
    <row r="35" spans="1:51" s="2" customFormat="1" ht="14.4" x14ac:dyDescent="0.3">
      <c r="A35" s="1">
        <v>44363</v>
      </c>
      <c r="B35" t="s">
        <v>100</v>
      </c>
      <c r="C35" t="s">
        <v>90</v>
      </c>
      <c r="D35">
        <v>3</v>
      </c>
      <c r="E35">
        <v>1</v>
      </c>
      <c r="F35">
        <v>1</v>
      </c>
      <c r="G35" t="s">
        <v>60</v>
      </c>
      <c r="H35" t="s">
        <v>61</v>
      </c>
      <c r="I35">
        <v>3.9399999999999998E-2</v>
      </c>
      <c r="J35">
        <v>0.70899999999999996</v>
      </c>
      <c r="K35">
        <v>14.2</v>
      </c>
      <c r="L35" t="s">
        <v>62</v>
      </c>
      <c r="M35" t="s">
        <v>63</v>
      </c>
      <c r="N35">
        <v>8.5199999999999998E-2</v>
      </c>
      <c r="O35">
        <v>1</v>
      </c>
      <c r="P35">
        <v>17.899999999999999</v>
      </c>
      <c r="Q35" t="s">
        <v>67</v>
      </c>
      <c r="R35" t="s">
        <v>61</v>
      </c>
      <c r="S35">
        <v>2.7799999999999998E-2</v>
      </c>
      <c r="T35">
        <v>0.38</v>
      </c>
      <c r="U35">
        <v>17.8</v>
      </c>
      <c r="W35" s="2">
        <v>1</v>
      </c>
      <c r="X35" t="s">
        <v>94</v>
      </c>
      <c r="Y35" s="2">
        <v>14.2</v>
      </c>
      <c r="AA35"/>
      <c r="AF35" s="2">
        <v>1</v>
      </c>
      <c r="AH35" s="2">
        <v>17.899999999999999</v>
      </c>
      <c r="AM35" s="8"/>
      <c r="AO35" s="2">
        <v>1</v>
      </c>
      <c r="AQ35" s="2">
        <v>17.8</v>
      </c>
      <c r="AY35">
        <v>18</v>
      </c>
    </row>
    <row r="36" spans="1:51" s="2" customFormat="1" ht="14.4" x14ac:dyDescent="0.3">
      <c r="A36" s="1">
        <v>44397</v>
      </c>
      <c r="B36" t="s">
        <v>101</v>
      </c>
      <c r="C36" t="s">
        <v>102</v>
      </c>
      <c r="D36">
        <v>1</v>
      </c>
      <c r="E36">
        <v>1</v>
      </c>
      <c r="F36">
        <v>1</v>
      </c>
      <c r="G36" t="s">
        <v>60</v>
      </c>
      <c r="H36" t="s">
        <v>61</v>
      </c>
      <c r="I36">
        <v>2.6499999999999999E-2</v>
      </c>
      <c r="J36">
        <v>0.64800000000000002</v>
      </c>
      <c r="K36">
        <v>13.9</v>
      </c>
      <c r="L36" t="s">
        <v>62</v>
      </c>
      <c r="M36" t="s">
        <v>63</v>
      </c>
      <c r="N36">
        <v>5.8700000000000002E-2</v>
      </c>
      <c r="O36">
        <v>0.996</v>
      </c>
      <c r="P36">
        <v>20.3</v>
      </c>
      <c r="Q36" t="s">
        <v>67</v>
      </c>
      <c r="R36" t="s">
        <v>61</v>
      </c>
      <c r="S36">
        <v>2.7900000000000001E-2</v>
      </c>
      <c r="T36">
        <v>0.35299999999999998</v>
      </c>
      <c r="U36">
        <v>18.600000000000001</v>
      </c>
      <c r="W36" s="2">
        <v>1</v>
      </c>
      <c r="X36" t="s">
        <v>94</v>
      </c>
      <c r="Y36" s="2">
        <v>13.9</v>
      </c>
      <c r="AA36"/>
      <c r="AF36" s="2">
        <v>1</v>
      </c>
      <c r="AH36" s="2">
        <v>20.3</v>
      </c>
      <c r="AM36" s="8"/>
      <c r="AO36" s="2">
        <v>1</v>
      </c>
      <c r="AQ36" s="2">
        <v>18.600000000000001</v>
      </c>
      <c r="AY36">
        <v>19</v>
      </c>
    </row>
    <row r="37" spans="1:51" s="2" customFormat="1" ht="14.4" x14ac:dyDescent="0.3">
      <c r="A37" s="1">
        <v>44397</v>
      </c>
      <c r="B37" t="s">
        <v>101</v>
      </c>
      <c r="C37" t="s">
        <v>102</v>
      </c>
      <c r="D37">
        <v>2</v>
      </c>
      <c r="E37">
        <v>1</v>
      </c>
      <c r="F37">
        <v>1</v>
      </c>
      <c r="G37" t="s">
        <v>60</v>
      </c>
      <c r="H37" t="s">
        <v>61</v>
      </c>
      <c r="I37">
        <v>2.7400000000000001E-2</v>
      </c>
      <c r="J37">
        <v>0.61399999999999999</v>
      </c>
      <c r="K37">
        <v>13.2</v>
      </c>
      <c r="L37" t="s">
        <v>62</v>
      </c>
      <c r="M37" t="s">
        <v>63</v>
      </c>
      <c r="N37">
        <v>5.8999999999999997E-2</v>
      </c>
      <c r="O37">
        <v>0.995</v>
      </c>
      <c r="P37">
        <v>20.3</v>
      </c>
      <c r="Q37" t="s">
        <v>67</v>
      </c>
      <c r="R37" t="s">
        <v>61</v>
      </c>
      <c r="S37">
        <v>2.8400000000000002E-2</v>
      </c>
      <c r="T37">
        <v>0.35199999999999998</v>
      </c>
      <c r="U37">
        <v>18.5</v>
      </c>
      <c r="W37" s="2">
        <v>1</v>
      </c>
      <c r="X37" t="s">
        <v>94</v>
      </c>
      <c r="Y37" s="2">
        <v>13.2</v>
      </c>
      <c r="AA37"/>
      <c r="AF37" s="2">
        <v>1</v>
      </c>
      <c r="AH37" s="2">
        <v>20.3</v>
      </c>
      <c r="AM37" s="8"/>
      <c r="AO37" s="2">
        <v>1</v>
      </c>
      <c r="AQ37" s="2">
        <v>18.5</v>
      </c>
      <c r="AY37">
        <v>20</v>
      </c>
    </row>
    <row r="38" spans="1:51" s="2" customFormat="1" ht="14.4" x14ac:dyDescent="0.3">
      <c r="A38" s="1">
        <v>44397</v>
      </c>
      <c r="B38" t="s">
        <v>101</v>
      </c>
      <c r="C38" t="s">
        <v>102</v>
      </c>
      <c r="D38">
        <v>3</v>
      </c>
      <c r="E38">
        <v>1</v>
      </c>
      <c r="F38">
        <v>1</v>
      </c>
      <c r="G38" t="s">
        <v>60</v>
      </c>
      <c r="H38" t="s">
        <v>61</v>
      </c>
      <c r="I38">
        <v>3.3799999999999997E-2</v>
      </c>
      <c r="J38">
        <v>0.60599999999999998</v>
      </c>
      <c r="K38">
        <v>13.1</v>
      </c>
      <c r="L38" t="s">
        <v>62</v>
      </c>
      <c r="M38" t="s">
        <v>63</v>
      </c>
      <c r="N38">
        <v>0.06</v>
      </c>
      <c r="O38">
        <v>1.02</v>
      </c>
      <c r="P38">
        <v>20.9</v>
      </c>
      <c r="Q38" t="s">
        <v>67</v>
      </c>
      <c r="R38" t="s">
        <v>61</v>
      </c>
      <c r="S38">
        <v>2.8500000000000001E-2</v>
      </c>
      <c r="T38">
        <v>0.36199999999999999</v>
      </c>
      <c r="U38">
        <v>19.100000000000001</v>
      </c>
      <c r="W38" s="2">
        <v>1</v>
      </c>
      <c r="X38" t="s">
        <v>94</v>
      </c>
      <c r="Y38" s="2">
        <v>13.1</v>
      </c>
      <c r="AA38"/>
      <c r="AF38" s="2">
        <v>1</v>
      </c>
      <c r="AH38" s="2">
        <v>20.9</v>
      </c>
      <c r="AM38" s="8"/>
      <c r="AO38" s="2">
        <v>1</v>
      </c>
      <c r="AQ38" s="2">
        <v>19.100000000000001</v>
      </c>
      <c r="AY38">
        <v>21</v>
      </c>
    </row>
    <row r="39" spans="1:51" customFormat="1" ht="14.4" x14ac:dyDescent="0.3">
      <c r="A39" s="1">
        <v>44407</v>
      </c>
      <c r="B39" t="s">
        <v>103</v>
      </c>
      <c r="C39" t="s">
        <v>104</v>
      </c>
      <c r="D39">
        <v>1</v>
      </c>
      <c r="E39">
        <v>1</v>
      </c>
      <c r="F39">
        <v>1</v>
      </c>
      <c r="G39" t="s">
        <v>60</v>
      </c>
      <c r="H39" t="s">
        <v>61</v>
      </c>
      <c r="I39">
        <v>2.81E-2</v>
      </c>
      <c r="J39">
        <v>0.65</v>
      </c>
      <c r="K39">
        <v>14.8</v>
      </c>
      <c r="L39" t="s">
        <v>62</v>
      </c>
      <c r="M39" t="s">
        <v>63</v>
      </c>
      <c r="N39">
        <v>6.0999999999999999E-2</v>
      </c>
      <c r="O39">
        <v>1.05</v>
      </c>
      <c r="P39">
        <v>21</v>
      </c>
      <c r="Q39" t="s">
        <v>67</v>
      </c>
      <c r="R39" t="s">
        <v>61</v>
      </c>
      <c r="S39">
        <v>3.1899999999999998E-2</v>
      </c>
      <c r="T39">
        <v>0.40600000000000003</v>
      </c>
      <c r="U39">
        <v>21.7</v>
      </c>
      <c r="W39" s="2">
        <v>1</v>
      </c>
      <c r="X39" t="s">
        <v>94</v>
      </c>
      <c r="Y39" s="6">
        <f t="shared" ref="Y39:Y41" si="6">K39</f>
        <v>14.8</v>
      </c>
      <c r="Z39" s="2"/>
      <c r="AB39" s="2"/>
      <c r="AC39" s="2"/>
      <c r="AD39" s="2"/>
      <c r="AE39" s="2"/>
      <c r="AF39">
        <v>1</v>
      </c>
      <c r="AH39" s="5">
        <f t="shared" ref="AH39:AH41" si="7">P39</f>
        <v>21</v>
      </c>
      <c r="AI39" s="2"/>
      <c r="AJ39" s="2"/>
      <c r="AK39" s="2"/>
      <c r="AL39" s="2"/>
      <c r="AM39" s="2"/>
      <c r="AN39" s="2"/>
      <c r="AO39">
        <v>1</v>
      </c>
      <c r="AQ39" s="5">
        <f t="shared" ref="AQ39:AQ41" si="8">U39</f>
        <v>21.7</v>
      </c>
      <c r="AR39" s="2"/>
      <c r="AS39" s="2"/>
      <c r="AT39" s="2"/>
      <c r="AU39" s="2"/>
      <c r="AV39" s="2"/>
      <c r="AW39" s="2"/>
      <c r="AY39">
        <v>22</v>
      </c>
    </row>
    <row r="40" spans="1:51" customFormat="1" ht="14.4" x14ac:dyDescent="0.3">
      <c r="A40" s="1">
        <v>44407</v>
      </c>
      <c r="B40" t="s">
        <v>103</v>
      </c>
      <c r="C40" t="s">
        <v>104</v>
      </c>
      <c r="D40">
        <v>2</v>
      </c>
      <c r="E40">
        <v>1</v>
      </c>
      <c r="F40">
        <v>1</v>
      </c>
      <c r="G40" t="s">
        <v>60</v>
      </c>
      <c r="H40" t="s">
        <v>61</v>
      </c>
      <c r="I40">
        <v>2.7699999999999999E-2</v>
      </c>
      <c r="J40">
        <v>0.71399999999999997</v>
      </c>
      <c r="K40">
        <v>16.2</v>
      </c>
      <c r="L40" t="s">
        <v>62</v>
      </c>
      <c r="M40" t="s">
        <v>63</v>
      </c>
      <c r="N40">
        <v>6.0100000000000001E-2</v>
      </c>
      <c r="O40">
        <v>1.02</v>
      </c>
      <c r="P40">
        <v>20.5</v>
      </c>
      <c r="Q40" t="s">
        <v>67</v>
      </c>
      <c r="R40" t="s">
        <v>61</v>
      </c>
      <c r="S40">
        <v>2.7199999999999998E-2</v>
      </c>
      <c r="T40">
        <v>0.36099999999999999</v>
      </c>
      <c r="U40">
        <v>19.3</v>
      </c>
      <c r="W40" s="2">
        <v>1</v>
      </c>
      <c r="X40" t="s">
        <v>94</v>
      </c>
      <c r="Y40" s="6">
        <f t="shared" si="6"/>
        <v>16.2</v>
      </c>
      <c r="Z40" s="2"/>
      <c r="AB40" s="2"/>
      <c r="AC40" s="2"/>
      <c r="AD40" s="2"/>
      <c r="AE40" s="2"/>
      <c r="AF40">
        <v>1</v>
      </c>
      <c r="AH40" s="5">
        <f t="shared" si="7"/>
        <v>20.5</v>
      </c>
      <c r="AI40" s="2"/>
      <c r="AJ40" s="2"/>
      <c r="AK40" s="2"/>
      <c r="AL40" s="2"/>
      <c r="AM40" s="2"/>
      <c r="AN40" s="2"/>
      <c r="AO40">
        <v>1</v>
      </c>
      <c r="AQ40" s="5">
        <f t="shared" si="8"/>
        <v>19.3</v>
      </c>
      <c r="AR40" s="2"/>
      <c r="AS40" s="2"/>
      <c r="AT40" s="2"/>
      <c r="AU40" s="2"/>
      <c r="AV40" s="2"/>
      <c r="AW40" s="2"/>
      <c r="AY40">
        <v>23</v>
      </c>
    </row>
    <row r="41" spans="1:51" customFormat="1" ht="14.4" x14ac:dyDescent="0.3">
      <c r="A41" s="1">
        <v>44407</v>
      </c>
      <c r="B41" t="s">
        <v>103</v>
      </c>
      <c r="C41" t="s">
        <v>104</v>
      </c>
      <c r="D41">
        <v>3</v>
      </c>
      <c r="E41">
        <v>1</v>
      </c>
      <c r="F41">
        <v>1</v>
      </c>
      <c r="G41" t="s">
        <v>60</v>
      </c>
      <c r="H41" t="s">
        <v>61</v>
      </c>
      <c r="I41">
        <v>3.1300000000000001E-2</v>
      </c>
      <c r="J41">
        <v>0.73499999999999999</v>
      </c>
      <c r="K41">
        <v>16.7</v>
      </c>
      <c r="L41" t="s">
        <v>62</v>
      </c>
      <c r="M41" t="s">
        <v>63</v>
      </c>
      <c r="N41">
        <v>5.96E-2</v>
      </c>
      <c r="O41">
        <v>1</v>
      </c>
      <c r="P41">
        <v>20</v>
      </c>
      <c r="Q41" t="s">
        <v>67</v>
      </c>
      <c r="R41" t="s">
        <v>61</v>
      </c>
      <c r="S41">
        <v>2.6800000000000001E-2</v>
      </c>
      <c r="T41">
        <v>0.35399999999999998</v>
      </c>
      <c r="U41">
        <v>19</v>
      </c>
      <c r="W41" s="2">
        <v>1</v>
      </c>
      <c r="X41" t="s">
        <v>94</v>
      </c>
      <c r="Y41" s="6">
        <f t="shared" si="6"/>
        <v>16.7</v>
      </c>
      <c r="Z41" s="2"/>
      <c r="AB41" s="2"/>
      <c r="AC41" s="2"/>
      <c r="AD41" s="2"/>
      <c r="AE41" s="2"/>
      <c r="AF41">
        <v>1</v>
      </c>
      <c r="AH41" s="5">
        <f t="shared" si="7"/>
        <v>20</v>
      </c>
      <c r="AI41" s="2"/>
      <c r="AJ41" s="2"/>
      <c r="AK41" s="2"/>
      <c r="AL41" s="2"/>
      <c r="AM41" s="2"/>
      <c r="AN41" s="2"/>
      <c r="AO41">
        <v>1</v>
      </c>
      <c r="AQ41" s="5">
        <f t="shared" si="8"/>
        <v>19</v>
      </c>
      <c r="AR41" s="2"/>
      <c r="AS41" s="2"/>
      <c r="AT41" s="2"/>
      <c r="AU41" s="2"/>
      <c r="AV41" s="2"/>
      <c r="AW41" s="2"/>
      <c r="AY41">
        <v>24</v>
      </c>
    </row>
    <row r="42" spans="1:51" customFormat="1" ht="14.4" x14ac:dyDescent="0.3">
      <c r="A42" s="1">
        <v>44411</v>
      </c>
      <c r="B42" t="s">
        <v>105</v>
      </c>
      <c r="C42" t="s">
        <v>106</v>
      </c>
      <c r="D42">
        <v>1</v>
      </c>
      <c r="E42">
        <v>1</v>
      </c>
      <c r="F42">
        <v>1</v>
      </c>
      <c r="G42" t="s">
        <v>60</v>
      </c>
      <c r="H42" t="s">
        <v>61</v>
      </c>
      <c r="I42">
        <v>3.0700000000000002E-2</v>
      </c>
      <c r="J42">
        <v>0.71</v>
      </c>
      <c r="K42">
        <v>15.3</v>
      </c>
      <c r="L42" t="s">
        <v>62</v>
      </c>
      <c r="M42" t="s">
        <v>63</v>
      </c>
      <c r="N42">
        <v>5.9900000000000002E-2</v>
      </c>
      <c r="O42">
        <v>1.02</v>
      </c>
      <c r="P42">
        <v>19.100000000000001</v>
      </c>
      <c r="Q42" t="s">
        <v>67</v>
      </c>
      <c r="R42" t="s">
        <v>61</v>
      </c>
      <c r="S42">
        <v>3.4500000000000003E-2</v>
      </c>
      <c r="T42">
        <v>0.40899999999999997</v>
      </c>
      <c r="U42">
        <v>20</v>
      </c>
      <c r="W42" s="2">
        <v>1</v>
      </c>
      <c r="X42" t="s">
        <v>94</v>
      </c>
      <c r="Y42" s="6">
        <v>15.3</v>
      </c>
      <c r="Z42" s="2"/>
      <c r="AB42" s="2"/>
      <c r="AC42" s="2"/>
      <c r="AD42" s="2"/>
      <c r="AE42" s="2"/>
      <c r="AF42">
        <v>1</v>
      </c>
      <c r="AH42" s="5">
        <v>19.100000000000001</v>
      </c>
      <c r="AI42" s="2"/>
      <c r="AJ42" s="2"/>
      <c r="AK42" s="2"/>
      <c r="AL42" s="2"/>
      <c r="AM42" s="2"/>
      <c r="AN42" s="2"/>
      <c r="AO42">
        <v>1</v>
      </c>
      <c r="AQ42" s="5">
        <v>20</v>
      </c>
      <c r="AR42" s="2"/>
      <c r="AS42" s="2"/>
      <c r="AT42" s="2"/>
      <c r="AU42" s="2"/>
      <c r="AV42" s="2"/>
      <c r="AW42" s="2"/>
      <c r="AY42">
        <v>25</v>
      </c>
    </row>
    <row r="43" spans="1:51" customFormat="1" ht="14.4" x14ac:dyDescent="0.3">
      <c r="A43" s="1">
        <v>44411</v>
      </c>
      <c r="B43" t="s">
        <v>105</v>
      </c>
      <c r="C43" t="s">
        <v>106</v>
      </c>
      <c r="D43">
        <v>2</v>
      </c>
      <c r="E43">
        <v>1</v>
      </c>
      <c r="F43">
        <v>1</v>
      </c>
      <c r="G43" t="s">
        <v>60</v>
      </c>
      <c r="H43" t="s">
        <v>61</v>
      </c>
      <c r="I43">
        <v>3.2800000000000003E-2</v>
      </c>
      <c r="J43">
        <v>0.75600000000000001</v>
      </c>
      <c r="K43">
        <v>16.2</v>
      </c>
      <c r="L43" t="s">
        <v>62</v>
      </c>
      <c r="M43" t="s">
        <v>63</v>
      </c>
      <c r="N43">
        <v>6.2199999999999998E-2</v>
      </c>
      <c r="O43">
        <v>1.05</v>
      </c>
      <c r="P43">
        <v>19.7</v>
      </c>
      <c r="Q43" t="s">
        <v>67</v>
      </c>
      <c r="R43" t="s">
        <v>61</v>
      </c>
      <c r="S43">
        <v>3.2099999999999997E-2</v>
      </c>
      <c r="T43">
        <v>0.42499999999999999</v>
      </c>
      <c r="U43">
        <v>20.8</v>
      </c>
      <c r="W43" s="2">
        <v>1</v>
      </c>
      <c r="X43" t="s">
        <v>94</v>
      </c>
      <c r="Y43" s="6">
        <v>16.2</v>
      </c>
      <c r="Z43" s="2"/>
      <c r="AB43" s="2"/>
      <c r="AC43" s="2"/>
      <c r="AD43" s="2"/>
      <c r="AE43" s="2"/>
      <c r="AF43">
        <v>1</v>
      </c>
      <c r="AH43" s="5">
        <v>19.7</v>
      </c>
      <c r="AI43" s="2"/>
      <c r="AJ43" s="2"/>
      <c r="AK43" s="2"/>
      <c r="AL43" s="2"/>
      <c r="AM43" s="2"/>
      <c r="AN43" s="2"/>
      <c r="AO43">
        <v>1</v>
      </c>
      <c r="AQ43" s="5">
        <v>20.8</v>
      </c>
      <c r="AR43" s="2"/>
      <c r="AS43" s="2"/>
      <c r="AT43" s="2"/>
      <c r="AU43" s="2"/>
      <c r="AV43" s="2"/>
      <c r="AW43" s="2"/>
      <c r="AY43">
        <v>26</v>
      </c>
    </row>
    <row r="44" spans="1:51" customFormat="1" ht="14.4" x14ac:dyDescent="0.3">
      <c r="A44" s="1">
        <v>44411</v>
      </c>
      <c r="B44" t="s">
        <v>105</v>
      </c>
      <c r="C44" t="s">
        <v>106</v>
      </c>
      <c r="D44">
        <v>3</v>
      </c>
      <c r="E44">
        <v>1</v>
      </c>
      <c r="F44">
        <v>1</v>
      </c>
      <c r="G44" t="s">
        <v>60</v>
      </c>
      <c r="H44" t="s">
        <v>61</v>
      </c>
      <c r="I44">
        <v>3.1399999999999997E-2</v>
      </c>
      <c r="J44">
        <v>0.76100000000000001</v>
      </c>
      <c r="K44">
        <v>16.3</v>
      </c>
      <c r="L44" t="s">
        <v>62</v>
      </c>
      <c r="M44" t="s">
        <v>63</v>
      </c>
      <c r="N44">
        <v>6.0900000000000003E-2</v>
      </c>
      <c r="O44">
        <v>1.05</v>
      </c>
      <c r="P44">
        <v>19.600000000000001</v>
      </c>
      <c r="Q44" t="s">
        <v>67</v>
      </c>
      <c r="R44" t="s">
        <v>61</v>
      </c>
      <c r="S44">
        <v>3.2099999999999997E-2</v>
      </c>
      <c r="T44">
        <v>0.41399999999999998</v>
      </c>
      <c r="U44">
        <v>20.3</v>
      </c>
      <c r="W44" s="2">
        <v>1</v>
      </c>
      <c r="X44" t="s">
        <v>94</v>
      </c>
      <c r="Y44" s="6">
        <v>16.3</v>
      </c>
      <c r="Z44" s="2"/>
      <c r="AB44" s="2"/>
      <c r="AC44" s="2"/>
      <c r="AD44" s="2"/>
      <c r="AE44" s="2"/>
      <c r="AF44">
        <v>1</v>
      </c>
      <c r="AH44" s="5">
        <v>19.600000000000001</v>
      </c>
      <c r="AI44" s="2"/>
      <c r="AJ44" s="2"/>
      <c r="AK44" s="2"/>
      <c r="AL44" s="2"/>
      <c r="AM44" s="2"/>
      <c r="AN44" s="2"/>
      <c r="AO44">
        <v>1</v>
      </c>
      <c r="AQ44" s="5">
        <v>20.3</v>
      </c>
      <c r="AR44" s="2"/>
      <c r="AS44" s="2"/>
      <c r="AT44" s="2"/>
      <c r="AU44" s="2"/>
      <c r="AV44" s="2"/>
      <c r="AW44" s="2"/>
      <c r="AY44">
        <v>27</v>
      </c>
    </row>
    <row r="45" spans="1:51" customFormat="1" ht="14.4" x14ac:dyDescent="0.3">
      <c r="A45" s="1">
        <v>44432</v>
      </c>
      <c r="B45" t="s">
        <v>107</v>
      </c>
      <c r="C45" t="s">
        <v>102</v>
      </c>
      <c r="D45">
        <v>1</v>
      </c>
      <c r="E45">
        <v>1</v>
      </c>
      <c r="F45">
        <v>1</v>
      </c>
      <c r="G45" t="s">
        <v>60</v>
      </c>
      <c r="H45" t="s">
        <v>61</v>
      </c>
      <c r="I45">
        <v>2.7900000000000001E-2</v>
      </c>
      <c r="J45">
        <v>0.66800000000000004</v>
      </c>
      <c r="K45">
        <v>20.6</v>
      </c>
      <c r="L45" t="s">
        <v>62</v>
      </c>
      <c r="M45" t="s">
        <v>63</v>
      </c>
      <c r="N45">
        <v>5.7599999999999998E-2</v>
      </c>
      <c r="O45">
        <v>0.97899999999999998</v>
      </c>
      <c r="P45">
        <v>19.100000000000001</v>
      </c>
      <c r="Q45" t="s">
        <v>67</v>
      </c>
      <c r="R45" t="s">
        <v>61</v>
      </c>
      <c r="S45">
        <v>2.7400000000000001E-2</v>
      </c>
      <c r="T45">
        <v>0.38400000000000001</v>
      </c>
      <c r="U45">
        <v>15.9</v>
      </c>
      <c r="W45" s="2">
        <v>1</v>
      </c>
      <c r="X45" t="s">
        <v>94</v>
      </c>
      <c r="Y45" s="6">
        <v>20.6</v>
      </c>
      <c r="Z45" s="2"/>
      <c r="AB45" s="2"/>
      <c r="AC45" s="2"/>
      <c r="AD45" s="2"/>
      <c r="AE45" s="2"/>
      <c r="AF45">
        <v>1</v>
      </c>
      <c r="AH45" s="5">
        <v>19.100000000000001</v>
      </c>
      <c r="AI45" s="2"/>
      <c r="AJ45" s="2"/>
      <c r="AK45" s="2"/>
      <c r="AL45" s="2"/>
      <c r="AM45" s="2"/>
      <c r="AN45" s="2"/>
      <c r="AO45">
        <v>1</v>
      </c>
      <c r="AQ45" s="5">
        <v>15.9</v>
      </c>
      <c r="AR45" s="2"/>
      <c r="AS45" s="2"/>
      <c r="AT45" s="2"/>
      <c r="AU45" s="2"/>
      <c r="AV45" s="2"/>
      <c r="AW45" s="2"/>
      <c r="AY45">
        <v>28</v>
      </c>
    </row>
    <row r="46" spans="1:51" customFormat="1" ht="14.4" x14ac:dyDescent="0.3">
      <c r="A46" s="1">
        <v>44432</v>
      </c>
      <c r="B46" t="s">
        <v>107</v>
      </c>
      <c r="C46" t="s">
        <v>102</v>
      </c>
      <c r="D46">
        <v>2</v>
      </c>
      <c r="E46">
        <v>1</v>
      </c>
      <c r="F46">
        <v>1</v>
      </c>
      <c r="G46" t="s">
        <v>60</v>
      </c>
      <c r="H46" t="s">
        <v>61</v>
      </c>
      <c r="I46">
        <v>6.13E-2</v>
      </c>
      <c r="J46">
        <v>0.67200000000000004</v>
      </c>
      <c r="K46">
        <v>20.6</v>
      </c>
      <c r="L46" t="s">
        <v>62</v>
      </c>
      <c r="M46" t="s">
        <v>63</v>
      </c>
      <c r="N46">
        <v>5.7099999999999998E-2</v>
      </c>
      <c r="O46">
        <v>0.97899999999999998</v>
      </c>
      <c r="P46">
        <v>19</v>
      </c>
      <c r="Q46" t="s">
        <v>67</v>
      </c>
      <c r="R46" t="s">
        <v>61</v>
      </c>
      <c r="S46">
        <v>3.1E-2</v>
      </c>
      <c r="T46">
        <v>0.40200000000000002</v>
      </c>
      <c r="U46">
        <v>16.8</v>
      </c>
      <c r="W46" s="2">
        <v>1</v>
      </c>
      <c r="X46" t="s">
        <v>94</v>
      </c>
      <c r="Y46" s="6">
        <v>20.6</v>
      </c>
      <c r="Z46" s="2"/>
      <c r="AB46" s="2"/>
      <c r="AC46" s="2"/>
      <c r="AD46" s="2"/>
      <c r="AE46" s="2"/>
      <c r="AF46">
        <v>1</v>
      </c>
      <c r="AH46" s="5">
        <v>19</v>
      </c>
      <c r="AI46" s="2"/>
      <c r="AJ46" s="2"/>
      <c r="AK46" s="2"/>
      <c r="AL46" s="2"/>
      <c r="AM46" s="2"/>
      <c r="AN46" s="2"/>
      <c r="AO46">
        <v>1</v>
      </c>
      <c r="AQ46" s="5">
        <v>16.8</v>
      </c>
      <c r="AR46" s="2"/>
      <c r="AS46" s="2"/>
      <c r="AT46" s="2"/>
      <c r="AU46" s="2"/>
      <c r="AV46" s="2"/>
      <c r="AW46" s="2"/>
      <c r="AY46">
        <v>29</v>
      </c>
    </row>
    <row r="47" spans="1:51" ht="15.6" customHeight="1" x14ac:dyDescent="0.3">
      <c r="A47" s="1">
        <v>44432</v>
      </c>
      <c r="B47" t="s">
        <v>107</v>
      </c>
      <c r="C47" t="s">
        <v>102</v>
      </c>
      <c r="D47">
        <v>3</v>
      </c>
      <c r="E47">
        <v>1</v>
      </c>
      <c r="F47">
        <v>1</v>
      </c>
      <c r="G47" t="s">
        <v>60</v>
      </c>
      <c r="H47" t="s">
        <v>61</v>
      </c>
      <c r="I47">
        <v>4.0599999999999997E-2</v>
      </c>
      <c r="J47">
        <v>0.93</v>
      </c>
      <c r="K47">
        <v>25</v>
      </c>
      <c r="L47" t="s">
        <v>62</v>
      </c>
      <c r="M47" t="s">
        <v>63</v>
      </c>
      <c r="N47">
        <v>5.7200000000000001E-2</v>
      </c>
      <c r="O47">
        <v>0.94699999999999995</v>
      </c>
      <c r="P47">
        <v>18.3</v>
      </c>
      <c r="Q47" t="s">
        <v>67</v>
      </c>
      <c r="R47" t="s">
        <v>61</v>
      </c>
      <c r="S47">
        <v>3.2899999999999999E-2</v>
      </c>
      <c r="T47">
        <v>0.42399999999999999</v>
      </c>
      <c r="U47">
        <v>17.8</v>
      </c>
      <c r="V47"/>
      <c r="W47">
        <v>1</v>
      </c>
      <c r="X47" t="s">
        <v>94</v>
      </c>
      <c r="Y47">
        <v>25</v>
      </c>
      <c r="AA47"/>
      <c r="AF47" s="8">
        <v>1</v>
      </c>
      <c r="AH47" s="8">
        <v>18.3</v>
      </c>
      <c r="AO47" s="8">
        <v>1</v>
      </c>
      <c r="AQ47" s="8">
        <v>17.8</v>
      </c>
      <c r="AY47">
        <v>30</v>
      </c>
    </row>
    <row r="48" spans="1:51" ht="15.6" customHeight="1" x14ac:dyDescent="0.3">
      <c r="A48" s="1">
        <v>44467</v>
      </c>
      <c r="B48" t="s">
        <v>108</v>
      </c>
      <c r="C48" t="s">
        <v>104</v>
      </c>
      <c r="D48">
        <v>1</v>
      </c>
      <c r="E48">
        <v>1</v>
      </c>
      <c r="F48">
        <v>1</v>
      </c>
      <c r="G48" t="s">
        <v>60</v>
      </c>
      <c r="H48" t="s">
        <v>61</v>
      </c>
      <c r="I48">
        <v>3.3000000000000002E-2</v>
      </c>
      <c r="J48">
        <v>0.73499999999999999</v>
      </c>
      <c r="K48">
        <v>16.3</v>
      </c>
      <c r="L48" t="s">
        <v>62</v>
      </c>
      <c r="M48" t="s">
        <v>63</v>
      </c>
      <c r="N48">
        <v>5.74E-2</v>
      </c>
      <c r="O48">
        <v>0.96299999999999997</v>
      </c>
      <c r="P48">
        <v>18.399999999999999</v>
      </c>
      <c r="Q48" t="s">
        <v>67</v>
      </c>
      <c r="R48" t="s">
        <v>61</v>
      </c>
      <c r="S48">
        <v>2.4E-2</v>
      </c>
      <c r="T48">
        <v>0.371</v>
      </c>
      <c r="U48">
        <v>16.7</v>
      </c>
      <c r="V48"/>
      <c r="W48">
        <v>1</v>
      </c>
      <c r="X48" t="s">
        <v>94</v>
      </c>
      <c r="Y48">
        <v>16.3</v>
      </c>
      <c r="AA48"/>
      <c r="AF48" s="8">
        <v>1</v>
      </c>
      <c r="AH48" s="8">
        <v>18.399999999999999</v>
      </c>
      <c r="AO48" s="8">
        <v>1</v>
      </c>
      <c r="AQ48" s="8">
        <v>16.7</v>
      </c>
      <c r="AY48">
        <v>31</v>
      </c>
    </row>
    <row r="49" spans="1:51" ht="15.6" customHeight="1" x14ac:dyDescent="0.3">
      <c r="A49" s="1">
        <v>44467</v>
      </c>
      <c r="B49" t="s">
        <v>108</v>
      </c>
      <c r="C49" t="s">
        <v>104</v>
      </c>
      <c r="D49">
        <v>2</v>
      </c>
      <c r="E49">
        <v>1</v>
      </c>
      <c r="F49">
        <v>1</v>
      </c>
      <c r="G49" t="s">
        <v>60</v>
      </c>
      <c r="H49" t="s">
        <v>61</v>
      </c>
      <c r="I49">
        <v>3.32E-2</v>
      </c>
      <c r="J49">
        <v>0.85699999999999998</v>
      </c>
      <c r="K49">
        <v>19</v>
      </c>
      <c r="L49" t="s">
        <v>62</v>
      </c>
      <c r="M49" t="s">
        <v>63</v>
      </c>
      <c r="N49">
        <v>6.08E-2</v>
      </c>
      <c r="O49">
        <v>0.96399999999999997</v>
      </c>
      <c r="P49">
        <v>18.5</v>
      </c>
      <c r="Q49" t="s">
        <v>67</v>
      </c>
      <c r="R49" t="s">
        <v>61</v>
      </c>
      <c r="S49">
        <v>3.0200000000000001E-2</v>
      </c>
      <c r="T49">
        <v>0.436</v>
      </c>
      <c r="U49">
        <v>19.8</v>
      </c>
      <c r="V49"/>
      <c r="W49">
        <v>1</v>
      </c>
      <c r="X49" t="s">
        <v>94</v>
      </c>
      <c r="Y49">
        <v>19</v>
      </c>
      <c r="AA49"/>
      <c r="AF49" s="8">
        <v>1</v>
      </c>
      <c r="AH49" s="8">
        <v>18.5</v>
      </c>
      <c r="AO49" s="8">
        <v>1</v>
      </c>
      <c r="AQ49" s="8">
        <v>19.8</v>
      </c>
      <c r="AY49">
        <v>32</v>
      </c>
    </row>
    <row r="50" spans="1:51" ht="15.6" customHeight="1" x14ac:dyDescent="0.3">
      <c r="A50" s="1">
        <v>44467</v>
      </c>
      <c r="B50" t="s">
        <v>108</v>
      </c>
      <c r="C50" t="s">
        <v>104</v>
      </c>
      <c r="D50">
        <v>3</v>
      </c>
      <c r="E50">
        <v>1</v>
      </c>
      <c r="F50">
        <v>1</v>
      </c>
      <c r="G50" t="s">
        <v>60</v>
      </c>
      <c r="H50" t="s">
        <v>61</v>
      </c>
      <c r="I50">
        <v>3.2899999999999999E-2</v>
      </c>
      <c r="J50">
        <v>0.88200000000000001</v>
      </c>
      <c r="K50">
        <v>19.600000000000001</v>
      </c>
      <c r="L50" t="s">
        <v>62</v>
      </c>
      <c r="M50" t="s">
        <v>63</v>
      </c>
      <c r="N50">
        <v>5.8000000000000003E-2</v>
      </c>
      <c r="O50">
        <v>0.96699999999999997</v>
      </c>
      <c r="P50">
        <v>18.5</v>
      </c>
      <c r="Q50" t="s">
        <v>67</v>
      </c>
      <c r="R50" t="s">
        <v>61</v>
      </c>
      <c r="S50">
        <v>2.8899999999999999E-2</v>
      </c>
      <c r="T50">
        <v>0.38900000000000001</v>
      </c>
      <c r="U50">
        <v>17.600000000000001</v>
      </c>
      <c r="V50"/>
      <c r="W50">
        <v>1</v>
      </c>
      <c r="X50" t="s">
        <v>94</v>
      </c>
      <c r="Y50">
        <v>19.600000000000001</v>
      </c>
      <c r="AA50"/>
      <c r="AF50" s="8">
        <v>1</v>
      </c>
      <c r="AH50" s="8">
        <v>18.5</v>
      </c>
      <c r="AO50" s="8">
        <v>1</v>
      </c>
      <c r="AQ50" s="8">
        <v>17.600000000000001</v>
      </c>
      <c r="AY50">
        <v>33</v>
      </c>
    </row>
    <row r="51" spans="1:51" ht="15.6" customHeight="1" x14ac:dyDescent="0.3">
      <c r="A51" s="1">
        <v>44474</v>
      </c>
      <c r="B51" t="s">
        <v>109</v>
      </c>
      <c r="C51" t="s">
        <v>90</v>
      </c>
      <c r="D51">
        <v>1</v>
      </c>
      <c r="E51">
        <v>1</v>
      </c>
      <c r="F51">
        <v>1</v>
      </c>
      <c r="G51" t="s">
        <v>60</v>
      </c>
      <c r="H51" t="s">
        <v>61</v>
      </c>
      <c r="I51">
        <v>2.93E-2</v>
      </c>
      <c r="J51">
        <v>0.79500000000000004</v>
      </c>
      <c r="K51">
        <v>15.4</v>
      </c>
      <c r="L51" t="s">
        <v>62</v>
      </c>
      <c r="M51" t="s">
        <v>63</v>
      </c>
      <c r="N51">
        <v>5.6399999999999999E-2</v>
      </c>
      <c r="O51">
        <v>1.03</v>
      </c>
      <c r="P51">
        <v>21.1</v>
      </c>
      <c r="Q51" t="s">
        <v>67</v>
      </c>
      <c r="R51" t="s">
        <v>61</v>
      </c>
      <c r="S51">
        <v>2.9100000000000001E-2</v>
      </c>
      <c r="T51">
        <v>0.39400000000000002</v>
      </c>
      <c r="U51">
        <v>18.5</v>
      </c>
      <c r="V51"/>
      <c r="W51">
        <v>1</v>
      </c>
      <c r="X51" t="s">
        <v>94</v>
      </c>
      <c r="Y51">
        <v>15.4</v>
      </c>
      <c r="AA51"/>
      <c r="AF51" s="8">
        <v>1</v>
      </c>
      <c r="AH51" s="8">
        <v>21.1</v>
      </c>
      <c r="AO51" s="8">
        <v>1</v>
      </c>
      <c r="AQ51" s="8">
        <v>18.5</v>
      </c>
      <c r="AY51">
        <v>34</v>
      </c>
    </row>
    <row r="52" spans="1:51" ht="15.6" customHeight="1" x14ac:dyDescent="0.3">
      <c r="A52" s="1">
        <v>44474</v>
      </c>
      <c r="B52" t="s">
        <v>109</v>
      </c>
      <c r="C52" t="s">
        <v>90</v>
      </c>
      <c r="D52">
        <v>2</v>
      </c>
      <c r="E52">
        <v>1</v>
      </c>
      <c r="F52">
        <v>1</v>
      </c>
      <c r="G52" t="s">
        <v>60</v>
      </c>
      <c r="H52" t="s">
        <v>61</v>
      </c>
      <c r="I52">
        <v>2.7199999999999998E-2</v>
      </c>
      <c r="J52">
        <v>0.66300000000000003</v>
      </c>
      <c r="K52">
        <v>12.6</v>
      </c>
      <c r="L52" t="s">
        <v>62</v>
      </c>
      <c r="M52" t="s">
        <v>63</v>
      </c>
      <c r="N52">
        <v>5.74E-2</v>
      </c>
      <c r="O52">
        <v>1.02</v>
      </c>
      <c r="P52">
        <v>20.9</v>
      </c>
      <c r="Q52" t="s">
        <v>67</v>
      </c>
      <c r="R52" t="s">
        <v>61</v>
      </c>
      <c r="S52">
        <v>2.93E-2</v>
      </c>
      <c r="T52">
        <v>0.39200000000000002</v>
      </c>
      <c r="U52">
        <v>18.399999999999999</v>
      </c>
      <c r="V52"/>
      <c r="W52">
        <v>1</v>
      </c>
      <c r="X52" t="s">
        <v>94</v>
      </c>
      <c r="Y52">
        <v>12.6</v>
      </c>
      <c r="AA52"/>
      <c r="AF52" s="8">
        <v>1</v>
      </c>
      <c r="AH52" s="8">
        <v>20.9</v>
      </c>
      <c r="AO52" s="8">
        <v>1</v>
      </c>
      <c r="AQ52" s="8">
        <v>18.399999999999999</v>
      </c>
      <c r="AY52">
        <v>35</v>
      </c>
    </row>
    <row r="53" spans="1:51" ht="15.6" customHeight="1" x14ac:dyDescent="0.3">
      <c r="A53" s="1">
        <v>44474</v>
      </c>
      <c r="B53" t="s">
        <v>109</v>
      </c>
      <c r="C53" t="s">
        <v>90</v>
      </c>
      <c r="D53">
        <v>3</v>
      </c>
      <c r="E53">
        <v>1</v>
      </c>
      <c r="F53">
        <v>1</v>
      </c>
      <c r="G53" t="s">
        <v>60</v>
      </c>
      <c r="H53" t="s">
        <v>61</v>
      </c>
      <c r="I53">
        <v>3.5000000000000003E-2</v>
      </c>
      <c r="J53">
        <v>0.86599999999999999</v>
      </c>
      <c r="K53">
        <v>16.8</v>
      </c>
      <c r="L53" t="s">
        <v>62</v>
      </c>
      <c r="M53" t="s">
        <v>63</v>
      </c>
      <c r="N53">
        <v>5.7500000000000002E-2</v>
      </c>
      <c r="O53">
        <v>1.01</v>
      </c>
      <c r="P53">
        <v>20.8</v>
      </c>
      <c r="Q53" t="s">
        <v>67</v>
      </c>
      <c r="R53" t="s">
        <v>61</v>
      </c>
      <c r="S53">
        <v>2.9600000000000001E-2</v>
      </c>
      <c r="T53">
        <v>0.42799999999999999</v>
      </c>
      <c r="U53">
        <v>20.100000000000001</v>
      </c>
      <c r="V53"/>
      <c r="W53">
        <v>1</v>
      </c>
      <c r="X53" t="s">
        <v>94</v>
      </c>
      <c r="Y53">
        <v>16.8</v>
      </c>
      <c r="AA53"/>
      <c r="AF53" s="8">
        <v>1</v>
      </c>
      <c r="AH53" s="8">
        <v>20.8</v>
      </c>
      <c r="AO53" s="8">
        <v>1</v>
      </c>
      <c r="AQ53" s="8">
        <v>20.100000000000001</v>
      </c>
      <c r="AY53">
        <v>36</v>
      </c>
    </row>
    <row r="54" spans="1:51" ht="15.6" customHeight="1" x14ac:dyDescent="0.3">
      <c r="A54" s="1">
        <v>44490</v>
      </c>
      <c r="B54" t="s">
        <v>110</v>
      </c>
      <c r="C54" t="s">
        <v>90</v>
      </c>
      <c r="D54">
        <v>1</v>
      </c>
      <c r="E54">
        <v>1</v>
      </c>
      <c r="F54">
        <v>1</v>
      </c>
      <c r="G54" t="s">
        <v>60</v>
      </c>
      <c r="H54" t="s">
        <v>61</v>
      </c>
      <c r="I54">
        <v>3.39E-2</v>
      </c>
      <c r="J54">
        <v>0.77900000000000003</v>
      </c>
      <c r="K54">
        <v>17.7</v>
      </c>
      <c r="L54" t="s">
        <v>62</v>
      </c>
      <c r="M54" t="s">
        <v>63</v>
      </c>
      <c r="N54">
        <v>5.6099999999999997E-2</v>
      </c>
      <c r="O54">
        <v>1</v>
      </c>
      <c r="P54">
        <v>19.2</v>
      </c>
      <c r="Q54" t="s">
        <v>67</v>
      </c>
      <c r="R54" t="s">
        <v>61</v>
      </c>
      <c r="S54">
        <v>2.8899999999999999E-2</v>
      </c>
      <c r="T54">
        <v>0.42599999999999999</v>
      </c>
      <c r="U54">
        <v>20.5</v>
      </c>
      <c r="V54"/>
      <c r="W54">
        <v>1</v>
      </c>
      <c r="X54" t="s">
        <v>94</v>
      </c>
      <c r="Y54">
        <v>17.7</v>
      </c>
      <c r="AA54"/>
      <c r="AF54" s="8">
        <v>1</v>
      </c>
      <c r="AH54" s="8">
        <v>19.2</v>
      </c>
      <c r="AO54" s="8">
        <v>1</v>
      </c>
      <c r="AQ54" s="8">
        <v>20.5</v>
      </c>
      <c r="AY54">
        <v>37</v>
      </c>
    </row>
    <row r="55" spans="1:51" ht="15.6" customHeight="1" x14ac:dyDescent="0.3">
      <c r="A55" s="1">
        <v>44490</v>
      </c>
      <c r="B55" t="s">
        <v>110</v>
      </c>
      <c r="C55" t="s">
        <v>90</v>
      </c>
      <c r="D55">
        <v>2</v>
      </c>
      <c r="E55">
        <v>1</v>
      </c>
      <c r="F55">
        <v>1</v>
      </c>
      <c r="G55" t="s">
        <v>60</v>
      </c>
      <c r="H55" t="s">
        <v>61</v>
      </c>
      <c r="I55">
        <v>2.5899999999999999E-2</v>
      </c>
      <c r="J55">
        <v>0.58899999999999997</v>
      </c>
      <c r="K55">
        <v>13.7</v>
      </c>
      <c r="L55" t="s">
        <v>62</v>
      </c>
      <c r="M55" t="s">
        <v>63</v>
      </c>
      <c r="N55">
        <v>5.6800000000000003E-2</v>
      </c>
      <c r="O55">
        <v>0.97599999999999998</v>
      </c>
      <c r="P55">
        <v>18.600000000000001</v>
      </c>
      <c r="Q55" t="s">
        <v>67</v>
      </c>
      <c r="R55" t="s">
        <v>61</v>
      </c>
      <c r="S55">
        <v>2.98E-2</v>
      </c>
      <c r="T55">
        <v>0.39900000000000002</v>
      </c>
      <c r="U55">
        <v>19.2</v>
      </c>
      <c r="V55"/>
      <c r="W55">
        <v>1</v>
      </c>
      <c r="X55" t="s">
        <v>94</v>
      </c>
      <c r="Y55">
        <v>13.7</v>
      </c>
      <c r="AA55"/>
      <c r="AF55" s="8">
        <v>1</v>
      </c>
      <c r="AH55" s="8">
        <v>18.600000000000001</v>
      </c>
      <c r="AO55" s="8">
        <v>1</v>
      </c>
      <c r="AQ55" s="8">
        <v>19.2</v>
      </c>
      <c r="AY55">
        <v>38</v>
      </c>
    </row>
    <row r="56" spans="1:51" ht="15.6" customHeight="1" x14ac:dyDescent="0.3">
      <c r="A56" s="1">
        <v>44490</v>
      </c>
      <c r="B56" t="s">
        <v>110</v>
      </c>
      <c r="C56" t="s">
        <v>90</v>
      </c>
      <c r="D56">
        <v>3</v>
      </c>
      <c r="E56">
        <v>1</v>
      </c>
      <c r="F56">
        <v>1</v>
      </c>
      <c r="G56" t="s">
        <v>60</v>
      </c>
      <c r="H56" t="s">
        <v>61</v>
      </c>
      <c r="I56">
        <v>2.8899999999999999E-2</v>
      </c>
      <c r="J56">
        <v>0.76900000000000002</v>
      </c>
      <c r="K56">
        <v>17.5</v>
      </c>
      <c r="L56" t="s">
        <v>62</v>
      </c>
      <c r="M56" t="s">
        <v>63</v>
      </c>
      <c r="N56">
        <v>5.8099999999999999E-2</v>
      </c>
      <c r="O56">
        <v>1.02</v>
      </c>
      <c r="P56">
        <v>19.600000000000001</v>
      </c>
      <c r="Q56" t="s">
        <v>67</v>
      </c>
      <c r="R56" t="s">
        <v>61</v>
      </c>
      <c r="S56">
        <v>3.04E-2</v>
      </c>
      <c r="T56">
        <v>0.41399999999999998</v>
      </c>
      <c r="U56">
        <v>19.899999999999999</v>
      </c>
      <c r="V56"/>
      <c r="W56">
        <v>1</v>
      </c>
      <c r="X56" t="s">
        <v>94</v>
      </c>
      <c r="Y56">
        <v>17.5</v>
      </c>
      <c r="AA56"/>
      <c r="AF56" s="8">
        <v>1</v>
      </c>
      <c r="AH56" s="8">
        <v>19.600000000000001</v>
      </c>
      <c r="AO56" s="8">
        <v>1</v>
      </c>
      <c r="AQ56" s="8">
        <v>19.899999999999999</v>
      </c>
      <c r="AY56">
        <v>39</v>
      </c>
    </row>
    <row r="57" spans="1:51" ht="15.6" customHeight="1" x14ac:dyDescent="0.3">
      <c r="A57" s="1">
        <v>44497</v>
      </c>
      <c r="B57" t="s">
        <v>111</v>
      </c>
      <c r="C57" t="s">
        <v>104</v>
      </c>
      <c r="D57">
        <v>1</v>
      </c>
      <c r="E57">
        <v>1</v>
      </c>
      <c r="F57">
        <v>1</v>
      </c>
      <c r="G57" t="s">
        <v>60</v>
      </c>
      <c r="H57" t="s">
        <v>61</v>
      </c>
      <c r="I57">
        <v>2.75E-2</v>
      </c>
      <c r="J57">
        <v>0.67500000000000004</v>
      </c>
      <c r="K57">
        <v>10.5</v>
      </c>
      <c r="L57" t="s">
        <v>62</v>
      </c>
      <c r="M57" t="s">
        <v>63</v>
      </c>
      <c r="N57">
        <v>5.7299999999999997E-2</v>
      </c>
      <c r="O57">
        <v>0.96899999999999997</v>
      </c>
      <c r="P57">
        <v>19.2</v>
      </c>
      <c r="Q57" t="s">
        <v>67</v>
      </c>
      <c r="R57" t="s">
        <v>61</v>
      </c>
      <c r="S57">
        <v>2.53E-2</v>
      </c>
      <c r="T57">
        <v>0.36599999999999999</v>
      </c>
      <c r="U57">
        <v>17.899999999999999</v>
      </c>
      <c r="V57"/>
      <c r="W57">
        <v>2</v>
      </c>
      <c r="X57" t="s">
        <v>94</v>
      </c>
      <c r="Y57">
        <v>14.4124873125</v>
      </c>
      <c r="AA57"/>
      <c r="AF57" s="8">
        <v>1</v>
      </c>
      <c r="AH57" s="8">
        <v>19.2</v>
      </c>
      <c r="AO57" s="8">
        <v>1</v>
      </c>
      <c r="AQ57" s="8">
        <v>17.899999999999999</v>
      </c>
      <c r="AY57">
        <v>40</v>
      </c>
    </row>
    <row r="58" spans="1:51" ht="15.6" customHeight="1" x14ac:dyDescent="0.3">
      <c r="A58" s="1">
        <v>44497</v>
      </c>
      <c r="B58" t="s">
        <v>111</v>
      </c>
      <c r="C58" t="s">
        <v>104</v>
      </c>
      <c r="D58">
        <v>2</v>
      </c>
      <c r="E58">
        <v>1</v>
      </c>
      <c r="F58">
        <v>1</v>
      </c>
      <c r="G58" t="s">
        <v>60</v>
      </c>
      <c r="H58" t="s">
        <v>61</v>
      </c>
      <c r="I58">
        <v>3.4599999999999999E-2</v>
      </c>
      <c r="J58">
        <v>0.748</v>
      </c>
      <c r="K58">
        <v>11.9</v>
      </c>
      <c r="L58" t="s">
        <v>62</v>
      </c>
      <c r="M58" t="s">
        <v>63</v>
      </c>
      <c r="N58">
        <v>5.6099999999999997E-2</v>
      </c>
      <c r="O58">
        <v>0.92300000000000004</v>
      </c>
      <c r="P58">
        <v>18.100000000000001</v>
      </c>
      <c r="Q58" t="s">
        <v>67</v>
      </c>
      <c r="R58" t="s">
        <v>61</v>
      </c>
      <c r="S58">
        <v>2.6499999999999999E-2</v>
      </c>
      <c r="T58">
        <v>0.36899999999999999</v>
      </c>
      <c r="U58">
        <v>18.100000000000001</v>
      </c>
      <c r="V58"/>
      <c r="W58">
        <v>2</v>
      </c>
      <c r="X58" t="s">
        <v>94</v>
      </c>
      <c r="Y58">
        <v>16.244649627199998</v>
      </c>
      <c r="AA58"/>
      <c r="AF58" s="8">
        <v>1</v>
      </c>
      <c r="AH58" s="8">
        <v>18.100000000000001</v>
      </c>
      <c r="AO58" s="8">
        <v>1</v>
      </c>
      <c r="AQ58" s="8">
        <v>18.100000000000001</v>
      </c>
      <c r="AY58">
        <v>41</v>
      </c>
    </row>
    <row r="59" spans="1:51" ht="15.6" customHeight="1" x14ac:dyDescent="0.3">
      <c r="A59" s="1">
        <v>44497</v>
      </c>
      <c r="B59" t="s">
        <v>111</v>
      </c>
      <c r="C59" t="s">
        <v>104</v>
      </c>
      <c r="D59">
        <v>3</v>
      </c>
      <c r="E59">
        <v>1</v>
      </c>
      <c r="F59">
        <v>1</v>
      </c>
      <c r="G59" t="s">
        <v>60</v>
      </c>
      <c r="H59" t="s">
        <v>61</v>
      </c>
      <c r="I59">
        <v>3.3099999999999997E-2</v>
      </c>
      <c r="J59">
        <v>0.82399999999999995</v>
      </c>
      <c r="K59">
        <v>13.4</v>
      </c>
      <c r="L59" t="s">
        <v>62</v>
      </c>
      <c r="M59" t="s">
        <v>63</v>
      </c>
      <c r="N59">
        <v>5.6399999999999999E-2</v>
      </c>
      <c r="O59">
        <v>0.95199999999999996</v>
      </c>
      <c r="P59">
        <v>18.8</v>
      </c>
      <c r="Q59" t="s">
        <v>67</v>
      </c>
      <c r="R59" t="s">
        <v>61</v>
      </c>
      <c r="S59">
        <v>2.7E-2</v>
      </c>
      <c r="T59">
        <v>0.371</v>
      </c>
      <c r="U59">
        <v>18.100000000000001</v>
      </c>
      <c r="V59"/>
      <c r="W59">
        <v>2</v>
      </c>
      <c r="X59" t="s">
        <v>94</v>
      </c>
      <c r="Y59">
        <v>18.147229036799999</v>
      </c>
      <c r="AA59"/>
      <c r="AF59" s="8">
        <v>1</v>
      </c>
      <c r="AH59" s="8">
        <v>18.8</v>
      </c>
      <c r="AO59" s="8">
        <v>1</v>
      </c>
      <c r="AQ59" s="8">
        <v>18.100000000000001</v>
      </c>
      <c r="AY59">
        <v>42</v>
      </c>
    </row>
    <row r="60" spans="1:51" ht="15.6" customHeight="1" x14ac:dyDescent="0.3">
      <c r="A60" s="1">
        <v>44502</v>
      </c>
      <c r="B60" t="s">
        <v>112</v>
      </c>
      <c r="C60" t="s">
        <v>113</v>
      </c>
      <c r="D60">
        <v>1</v>
      </c>
      <c r="E60">
        <v>1</v>
      </c>
      <c r="F60">
        <v>1</v>
      </c>
      <c r="G60" t="s">
        <v>60</v>
      </c>
      <c r="H60" t="s">
        <v>61</v>
      </c>
      <c r="I60">
        <v>3.15E-2</v>
      </c>
      <c r="J60">
        <v>0.67800000000000005</v>
      </c>
      <c r="K60">
        <v>12.9</v>
      </c>
      <c r="L60" t="s">
        <v>62</v>
      </c>
      <c r="M60" t="s">
        <v>63</v>
      </c>
      <c r="N60">
        <v>7.46E-2</v>
      </c>
      <c r="O60">
        <v>1.17</v>
      </c>
      <c r="P60">
        <v>22.3</v>
      </c>
      <c r="Q60" t="s">
        <v>67</v>
      </c>
      <c r="R60" t="s">
        <v>61</v>
      </c>
      <c r="S60">
        <v>2.9000000000000001E-2</v>
      </c>
      <c r="T60">
        <v>0.42799999999999999</v>
      </c>
      <c r="U60">
        <v>20.6</v>
      </c>
      <c r="V60"/>
      <c r="W60">
        <v>1</v>
      </c>
      <c r="X60" t="s">
        <v>94</v>
      </c>
      <c r="Y60">
        <v>14.487872101200002</v>
      </c>
      <c r="AA60"/>
      <c r="AF60" s="8">
        <v>1</v>
      </c>
      <c r="AH60" s="8">
        <v>22.3</v>
      </c>
      <c r="AO60" s="8">
        <v>1</v>
      </c>
      <c r="AQ60" s="8">
        <v>20.6</v>
      </c>
      <c r="AY60">
        <v>43</v>
      </c>
    </row>
    <row r="61" spans="1:51" ht="15.6" customHeight="1" x14ac:dyDescent="0.3">
      <c r="A61" s="1">
        <v>44502</v>
      </c>
      <c r="B61" t="s">
        <v>112</v>
      </c>
      <c r="C61" t="s">
        <v>113</v>
      </c>
      <c r="D61">
        <v>2</v>
      </c>
      <c r="E61">
        <v>1</v>
      </c>
      <c r="F61">
        <v>1</v>
      </c>
      <c r="G61" t="s">
        <v>60</v>
      </c>
      <c r="H61" t="s">
        <v>61</v>
      </c>
      <c r="I61">
        <v>3.2399999999999998E-2</v>
      </c>
      <c r="J61">
        <v>0.85299999999999998</v>
      </c>
      <c r="K61">
        <v>16.7</v>
      </c>
      <c r="L61" t="s">
        <v>62</v>
      </c>
      <c r="M61" t="s">
        <v>63</v>
      </c>
      <c r="N61">
        <v>7.5200000000000003E-2</v>
      </c>
      <c r="O61">
        <v>1.21</v>
      </c>
      <c r="P61">
        <v>23</v>
      </c>
      <c r="Q61" t="s">
        <v>67</v>
      </c>
      <c r="R61" t="s">
        <v>61</v>
      </c>
      <c r="S61">
        <v>0.03</v>
      </c>
      <c r="T61">
        <v>0.46100000000000002</v>
      </c>
      <c r="U61">
        <v>22.3</v>
      </c>
      <c r="V61"/>
      <c r="W61">
        <v>1</v>
      </c>
      <c r="X61" t="s">
        <v>94</v>
      </c>
      <c r="Y61">
        <v>18.871901803699998</v>
      </c>
      <c r="AA61"/>
      <c r="AF61" s="8">
        <v>1</v>
      </c>
      <c r="AH61" s="8">
        <v>23</v>
      </c>
      <c r="AO61" s="8">
        <v>1</v>
      </c>
      <c r="AQ61" s="8">
        <v>22.3</v>
      </c>
      <c r="AY61">
        <v>44</v>
      </c>
    </row>
    <row r="62" spans="1:51" ht="15.6" customHeight="1" x14ac:dyDescent="0.3">
      <c r="A62" s="1">
        <v>44502</v>
      </c>
      <c r="B62" t="s">
        <v>112</v>
      </c>
      <c r="C62" t="s">
        <v>113</v>
      </c>
      <c r="D62">
        <v>3</v>
      </c>
      <c r="E62">
        <v>1</v>
      </c>
      <c r="F62">
        <v>1</v>
      </c>
      <c r="G62" t="s">
        <v>60</v>
      </c>
      <c r="H62" t="s">
        <v>61</v>
      </c>
      <c r="I62">
        <v>3.4200000000000001E-2</v>
      </c>
      <c r="J62">
        <v>0.89200000000000002</v>
      </c>
      <c r="K62">
        <v>17.5</v>
      </c>
      <c r="L62" t="s">
        <v>62</v>
      </c>
      <c r="M62" t="s">
        <v>63</v>
      </c>
      <c r="N62">
        <v>7.5600000000000001E-2</v>
      </c>
      <c r="O62">
        <v>1.19</v>
      </c>
      <c r="P62">
        <v>22.6</v>
      </c>
      <c r="Q62" t="s">
        <v>67</v>
      </c>
      <c r="R62" t="s">
        <v>61</v>
      </c>
      <c r="S62">
        <v>2.9100000000000001E-2</v>
      </c>
      <c r="T62">
        <v>0.45900000000000002</v>
      </c>
      <c r="U62">
        <v>22.2</v>
      </c>
      <c r="V62"/>
      <c r="W62">
        <v>1</v>
      </c>
      <c r="X62" t="s">
        <v>94</v>
      </c>
      <c r="Y62">
        <v>19.845319515199996</v>
      </c>
      <c r="AA62"/>
      <c r="AF62" s="8">
        <v>1</v>
      </c>
      <c r="AH62" s="8">
        <v>22.6</v>
      </c>
      <c r="AO62" s="8">
        <v>1</v>
      </c>
      <c r="AQ62" s="8">
        <v>22.2</v>
      </c>
      <c r="AY62">
        <v>45</v>
      </c>
    </row>
    <row r="63" spans="1:51" ht="15.6" customHeight="1" x14ac:dyDescent="0.3">
      <c r="A63" s="1">
        <v>44511</v>
      </c>
      <c r="B63" t="s">
        <v>114</v>
      </c>
      <c r="C63" t="s">
        <v>90</v>
      </c>
      <c r="D63">
        <v>1</v>
      </c>
      <c r="E63">
        <v>1</v>
      </c>
      <c r="F63">
        <v>1</v>
      </c>
      <c r="G63" t="s">
        <v>60</v>
      </c>
      <c r="H63" t="s">
        <v>61</v>
      </c>
      <c r="I63">
        <v>3.4099999999999998E-2</v>
      </c>
      <c r="J63">
        <v>0.84699999999999998</v>
      </c>
      <c r="K63">
        <v>17.899999999999999</v>
      </c>
      <c r="L63" t="s">
        <v>62</v>
      </c>
      <c r="M63" t="s">
        <v>63</v>
      </c>
      <c r="N63">
        <v>6.2399999999999997E-2</v>
      </c>
      <c r="O63">
        <v>0.96399999999999997</v>
      </c>
      <c r="P63">
        <v>18.7</v>
      </c>
      <c r="Q63" t="s">
        <v>67</v>
      </c>
      <c r="R63" t="s">
        <v>61</v>
      </c>
      <c r="S63">
        <v>2.69E-2</v>
      </c>
      <c r="T63">
        <v>0.378</v>
      </c>
      <c r="U63">
        <v>20.6</v>
      </c>
      <c r="V63"/>
      <c r="W63">
        <v>1</v>
      </c>
      <c r="X63" t="s">
        <v>94</v>
      </c>
      <c r="Y63">
        <v>17.899999999999999</v>
      </c>
      <c r="AA63"/>
      <c r="AF63" s="8">
        <v>1</v>
      </c>
      <c r="AH63" s="8">
        <v>18.7</v>
      </c>
      <c r="AO63" s="8">
        <v>1</v>
      </c>
      <c r="AQ63" s="8">
        <v>20.6</v>
      </c>
      <c r="AY63">
        <v>46</v>
      </c>
    </row>
    <row r="64" spans="1:51" ht="15.6" customHeight="1" x14ac:dyDescent="0.3">
      <c r="A64" s="1">
        <v>44511</v>
      </c>
      <c r="B64" t="s">
        <v>114</v>
      </c>
      <c r="C64" t="s">
        <v>90</v>
      </c>
      <c r="D64">
        <v>2</v>
      </c>
      <c r="E64">
        <v>1</v>
      </c>
      <c r="F64">
        <v>1</v>
      </c>
      <c r="G64" t="s">
        <v>60</v>
      </c>
      <c r="H64" t="s">
        <v>61</v>
      </c>
      <c r="I64">
        <v>3.4599999999999999E-2</v>
      </c>
      <c r="J64">
        <v>0.88200000000000001</v>
      </c>
      <c r="K64">
        <v>18.5</v>
      </c>
      <c r="L64" t="s">
        <v>62</v>
      </c>
      <c r="M64" t="s">
        <v>63</v>
      </c>
      <c r="N64">
        <v>6.2199999999999998E-2</v>
      </c>
      <c r="O64">
        <v>0.95499999999999996</v>
      </c>
      <c r="P64">
        <v>18.5</v>
      </c>
      <c r="Q64" t="s">
        <v>67</v>
      </c>
      <c r="R64" t="s">
        <v>61</v>
      </c>
      <c r="S64">
        <v>2.64E-2</v>
      </c>
      <c r="T64">
        <v>0.36799999999999999</v>
      </c>
      <c r="U64">
        <v>20</v>
      </c>
      <c r="V64"/>
      <c r="W64">
        <v>1</v>
      </c>
      <c r="X64" t="s">
        <v>94</v>
      </c>
      <c r="Y64">
        <v>18.5</v>
      </c>
      <c r="AA64"/>
      <c r="AF64" s="8">
        <v>1</v>
      </c>
      <c r="AH64" s="8">
        <v>18.5</v>
      </c>
      <c r="AO64" s="8">
        <v>1</v>
      </c>
      <c r="AQ64" s="8">
        <v>20</v>
      </c>
      <c r="AY64">
        <v>47</v>
      </c>
    </row>
    <row r="65" spans="1:89" ht="15.6" customHeight="1" x14ac:dyDescent="0.3">
      <c r="A65" s="1">
        <v>44511</v>
      </c>
      <c r="B65" t="s">
        <v>114</v>
      </c>
      <c r="C65" t="s">
        <v>90</v>
      </c>
      <c r="D65">
        <v>3</v>
      </c>
      <c r="E65">
        <v>1</v>
      </c>
      <c r="F65">
        <v>1</v>
      </c>
      <c r="G65" t="s">
        <v>60</v>
      </c>
      <c r="H65" t="s">
        <v>61</v>
      </c>
      <c r="I65">
        <v>3.4299999999999997E-2</v>
      </c>
      <c r="J65">
        <v>0.72499999999999998</v>
      </c>
      <c r="K65">
        <v>15.5</v>
      </c>
      <c r="L65" t="s">
        <v>62</v>
      </c>
      <c r="M65" t="s">
        <v>63</v>
      </c>
      <c r="N65">
        <v>6.2199999999999998E-2</v>
      </c>
      <c r="O65">
        <v>0.97099999999999997</v>
      </c>
      <c r="P65">
        <v>18.8</v>
      </c>
      <c r="Q65" t="s">
        <v>67</v>
      </c>
      <c r="R65" t="s">
        <v>61</v>
      </c>
      <c r="S65">
        <v>2.5600000000000001E-2</v>
      </c>
      <c r="T65">
        <v>0.36</v>
      </c>
      <c r="U65">
        <v>19.600000000000001</v>
      </c>
      <c r="V65"/>
      <c r="W65">
        <v>1</v>
      </c>
      <c r="X65" t="s">
        <v>94</v>
      </c>
      <c r="Y65">
        <v>15.5</v>
      </c>
      <c r="AA65"/>
      <c r="AF65" s="8">
        <v>1</v>
      </c>
      <c r="AH65" s="8">
        <v>18.8</v>
      </c>
      <c r="AO65" s="8">
        <v>1</v>
      </c>
      <c r="AQ65" s="8">
        <v>19.600000000000001</v>
      </c>
      <c r="AY65">
        <v>48</v>
      </c>
    </row>
    <row r="66" spans="1:89" s="2" customFormat="1" ht="14.4" x14ac:dyDescent="0.3">
      <c r="A66" s="1">
        <v>44539</v>
      </c>
      <c r="B66" t="s">
        <v>115</v>
      </c>
      <c r="C66" t="s">
        <v>116</v>
      </c>
      <c r="D66">
        <v>1</v>
      </c>
      <c r="E66">
        <v>1</v>
      </c>
      <c r="F66">
        <v>1</v>
      </c>
      <c r="G66" t="s">
        <v>60</v>
      </c>
      <c r="H66" t="s">
        <v>61</v>
      </c>
      <c r="I66">
        <v>3.3000000000000002E-2</v>
      </c>
      <c r="J66">
        <v>0.89700000000000002</v>
      </c>
      <c r="K66">
        <v>18.399999999999999</v>
      </c>
      <c r="L66" t="s">
        <v>62</v>
      </c>
      <c r="M66" t="s">
        <v>63</v>
      </c>
      <c r="N66">
        <v>6.2E-2</v>
      </c>
      <c r="O66">
        <v>0.97</v>
      </c>
      <c r="P66">
        <v>19.3</v>
      </c>
      <c r="Q66" t="s">
        <v>67</v>
      </c>
      <c r="R66" t="s">
        <v>61</v>
      </c>
      <c r="S66">
        <v>3.1099999999999999E-2</v>
      </c>
      <c r="T66">
        <v>0.40500000000000003</v>
      </c>
      <c r="U66">
        <v>17.5</v>
      </c>
      <c r="W66" s="2">
        <v>1</v>
      </c>
      <c r="X66" t="s">
        <v>94</v>
      </c>
      <c r="Y66" s="6">
        <f t="shared" ref="Y66:Y80" si="9">K66</f>
        <v>18.399999999999999</v>
      </c>
      <c r="AF66">
        <v>1</v>
      </c>
      <c r="AG66"/>
      <c r="AH66" s="5">
        <f t="shared" ref="AH66:AH68" si="10">P66</f>
        <v>19.3</v>
      </c>
      <c r="AO66">
        <v>1</v>
      </c>
      <c r="AP66"/>
      <c r="AQ66" s="5">
        <f t="shared" ref="AQ66:AQ68" si="11">U66</f>
        <v>17.5</v>
      </c>
      <c r="AX66"/>
      <c r="AY66">
        <v>49</v>
      </c>
      <c r="AZ66"/>
      <c r="BA66"/>
      <c r="BB66"/>
    </row>
    <row r="67" spans="1:89" s="2" customFormat="1" ht="14.4" x14ac:dyDescent="0.3">
      <c r="A67" s="1">
        <v>44539</v>
      </c>
      <c r="B67" t="s">
        <v>115</v>
      </c>
      <c r="C67" t="s">
        <v>106</v>
      </c>
      <c r="D67">
        <v>2</v>
      </c>
      <c r="E67">
        <v>1</v>
      </c>
      <c r="F67">
        <v>1</v>
      </c>
      <c r="G67" t="s">
        <v>60</v>
      </c>
      <c r="H67" t="s">
        <v>61</v>
      </c>
      <c r="I67">
        <v>4.48E-2</v>
      </c>
      <c r="J67">
        <v>0.93600000000000005</v>
      </c>
      <c r="K67">
        <v>19.3</v>
      </c>
      <c r="L67" t="s">
        <v>62</v>
      </c>
      <c r="M67" t="s">
        <v>63</v>
      </c>
      <c r="N67">
        <v>6.3299999999999995E-2</v>
      </c>
      <c r="O67">
        <v>1.01</v>
      </c>
      <c r="P67">
        <v>20.2</v>
      </c>
      <c r="Q67" t="s">
        <v>67</v>
      </c>
      <c r="R67" t="s">
        <v>61</v>
      </c>
      <c r="S67">
        <v>3.2599999999999997E-2</v>
      </c>
      <c r="T67">
        <v>0.42699999999999999</v>
      </c>
      <c r="U67">
        <v>18.5</v>
      </c>
      <c r="W67" s="2">
        <v>1</v>
      </c>
      <c r="X67" t="s">
        <v>94</v>
      </c>
      <c r="Y67" s="6">
        <f t="shared" si="9"/>
        <v>19.3</v>
      </c>
      <c r="AF67">
        <v>1</v>
      </c>
      <c r="AG67"/>
      <c r="AH67" s="5">
        <f t="shared" si="10"/>
        <v>20.2</v>
      </c>
      <c r="AO67" s="2">
        <v>1</v>
      </c>
      <c r="AP67"/>
      <c r="AQ67" s="5">
        <f t="shared" si="11"/>
        <v>18.5</v>
      </c>
      <c r="AX67"/>
      <c r="AY67">
        <v>50</v>
      </c>
      <c r="AZ67"/>
      <c r="BA67"/>
      <c r="BB67"/>
    </row>
    <row r="68" spans="1:89" s="2" customFormat="1" ht="14.4" x14ac:dyDescent="0.3">
      <c r="A68" s="1">
        <v>44539</v>
      </c>
      <c r="B68" t="s">
        <v>115</v>
      </c>
      <c r="C68" t="s">
        <v>106</v>
      </c>
      <c r="D68">
        <v>3</v>
      </c>
      <c r="E68">
        <v>1</v>
      </c>
      <c r="F68">
        <v>1</v>
      </c>
      <c r="G68" t="s">
        <v>60</v>
      </c>
      <c r="H68" t="s">
        <v>61</v>
      </c>
      <c r="I68">
        <v>2.9000000000000001E-2</v>
      </c>
      <c r="J68">
        <v>0.68100000000000005</v>
      </c>
      <c r="K68">
        <v>13.8</v>
      </c>
      <c r="L68" t="s">
        <v>62</v>
      </c>
      <c r="M68" t="s">
        <v>63</v>
      </c>
      <c r="N68">
        <v>6.3E-2</v>
      </c>
      <c r="O68">
        <v>1</v>
      </c>
      <c r="P68">
        <v>20.100000000000001</v>
      </c>
      <c r="Q68" t="s">
        <v>67</v>
      </c>
      <c r="R68" t="s">
        <v>61</v>
      </c>
      <c r="S68">
        <v>3.5799999999999998E-2</v>
      </c>
      <c r="T68">
        <v>0.46200000000000002</v>
      </c>
      <c r="U68">
        <v>20.2</v>
      </c>
      <c r="W68" s="2">
        <v>1</v>
      </c>
      <c r="X68" t="s">
        <v>94</v>
      </c>
      <c r="Y68" s="6">
        <f t="shared" si="9"/>
        <v>13.8</v>
      </c>
      <c r="AF68">
        <v>1</v>
      </c>
      <c r="AG68"/>
      <c r="AH68" s="5">
        <f t="shared" si="10"/>
        <v>20.100000000000001</v>
      </c>
      <c r="AO68">
        <v>1</v>
      </c>
      <c r="AP68"/>
      <c r="AQ68" s="5">
        <f t="shared" si="11"/>
        <v>20.2</v>
      </c>
      <c r="AX68"/>
      <c r="AY68">
        <v>51</v>
      </c>
      <c r="AZ68"/>
      <c r="BA68"/>
      <c r="BB68"/>
    </row>
    <row r="69" spans="1:89" ht="15.6" customHeight="1" x14ac:dyDescent="0.3">
      <c r="A69" s="1">
        <v>44607</v>
      </c>
      <c r="B69" t="s">
        <v>117</v>
      </c>
      <c r="C69" t="s">
        <v>106</v>
      </c>
      <c r="D69">
        <v>1</v>
      </c>
      <c r="E69">
        <v>1</v>
      </c>
      <c r="F69">
        <v>1</v>
      </c>
      <c r="G69" t="s">
        <v>118</v>
      </c>
      <c r="H69" t="s">
        <v>61</v>
      </c>
      <c r="I69">
        <v>2.9700000000000001E-2</v>
      </c>
      <c r="J69">
        <v>0.65400000000000003</v>
      </c>
      <c r="K69">
        <v>12.6</v>
      </c>
      <c r="L69"/>
      <c r="M69"/>
      <c r="N69"/>
      <c r="O69"/>
      <c r="P69"/>
      <c r="Q69" s="2"/>
      <c r="R69" s="2"/>
      <c r="S69"/>
      <c r="T69" s="6"/>
      <c r="U69" s="2"/>
      <c r="V69" s="2"/>
      <c r="W69" s="2">
        <v>1</v>
      </c>
      <c r="X69" t="s">
        <v>119</v>
      </c>
      <c r="Y69" s="6">
        <f t="shared" si="9"/>
        <v>12.6</v>
      </c>
      <c r="Z69" s="2"/>
      <c r="AA69" s="2"/>
      <c r="AB69"/>
      <c r="AC69" s="5"/>
      <c r="AD69" s="2"/>
      <c r="AE69" s="2"/>
      <c r="AF69" s="2">
        <v>3</v>
      </c>
      <c r="AG69" s="2" t="s">
        <v>120</v>
      </c>
      <c r="AH69" s="2"/>
      <c r="AI69" s="2"/>
      <c r="AJ69" s="2"/>
      <c r="AK69" s="2"/>
      <c r="AL69" s="2"/>
      <c r="AM69"/>
      <c r="AN69" s="2"/>
      <c r="AO69" s="2">
        <v>3</v>
      </c>
      <c r="AP69" s="2" t="s">
        <v>120</v>
      </c>
      <c r="AQ69" s="2"/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</row>
    <row r="70" spans="1:89" ht="15.6" customHeight="1" x14ac:dyDescent="0.3">
      <c r="A70" s="1">
        <v>44607</v>
      </c>
      <c r="B70" t="s">
        <v>117</v>
      </c>
      <c r="C70" t="s">
        <v>106</v>
      </c>
      <c r="D70">
        <v>2</v>
      </c>
      <c r="E70">
        <v>1</v>
      </c>
      <c r="F70">
        <v>1</v>
      </c>
      <c r="G70" t="s">
        <v>118</v>
      </c>
      <c r="H70" t="s">
        <v>61</v>
      </c>
      <c r="I70">
        <v>2.5399999999999999E-2</v>
      </c>
      <c r="J70">
        <v>0.65600000000000003</v>
      </c>
      <c r="K70">
        <v>12.6</v>
      </c>
      <c r="L70"/>
      <c r="M70"/>
      <c r="N70"/>
      <c r="O70"/>
      <c r="P70"/>
      <c r="Q70" s="2"/>
      <c r="R70" s="2"/>
      <c r="S70"/>
      <c r="T70" s="6"/>
      <c r="U70" s="2"/>
      <c r="V70" s="2"/>
      <c r="W70" s="2">
        <v>1</v>
      </c>
      <c r="X70" t="s">
        <v>119</v>
      </c>
      <c r="Y70" s="6">
        <f t="shared" si="9"/>
        <v>12.6</v>
      </c>
      <c r="Z70" s="2"/>
      <c r="AA70"/>
      <c r="AB70"/>
      <c r="AC70" s="5"/>
      <c r="AD70" s="2"/>
      <c r="AE70" s="2"/>
      <c r="AF70" s="2">
        <v>3</v>
      </c>
      <c r="AG70" s="2" t="s">
        <v>120</v>
      </c>
      <c r="AH70" s="2"/>
      <c r="AI70" s="2"/>
      <c r="AJ70" s="2"/>
      <c r="AK70" s="2"/>
      <c r="AL70" s="2"/>
      <c r="AM70"/>
      <c r="AN70" s="2"/>
      <c r="AO70" s="2">
        <v>3</v>
      </c>
      <c r="AP70" s="2" t="s">
        <v>120</v>
      </c>
      <c r="AQ70" s="2"/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</row>
    <row r="71" spans="1:89" ht="15.6" customHeight="1" x14ac:dyDescent="0.3">
      <c r="A71" s="1">
        <v>44607</v>
      </c>
      <c r="B71" t="s">
        <v>117</v>
      </c>
      <c r="C71" t="s">
        <v>106</v>
      </c>
      <c r="D71">
        <v>3</v>
      </c>
      <c r="E71">
        <v>1</v>
      </c>
      <c r="F71">
        <v>1</v>
      </c>
      <c r="G71" t="s">
        <v>118</v>
      </c>
      <c r="H71" t="s">
        <v>61</v>
      </c>
      <c r="I71">
        <v>3.3300000000000003E-2</v>
      </c>
      <c r="J71">
        <v>0.63600000000000001</v>
      </c>
      <c r="K71">
        <v>12.2</v>
      </c>
      <c r="L71"/>
      <c r="M71"/>
      <c r="N71"/>
      <c r="O71"/>
      <c r="P71"/>
      <c r="Q71" s="2"/>
      <c r="R71" s="2"/>
      <c r="S71"/>
      <c r="T71" s="6"/>
      <c r="U71" s="2"/>
      <c r="V71" s="2"/>
      <c r="W71" s="2">
        <v>1</v>
      </c>
      <c r="X71" t="s">
        <v>119</v>
      </c>
      <c r="Y71" s="6">
        <f t="shared" si="9"/>
        <v>12.2</v>
      </c>
      <c r="Z71" s="2"/>
      <c r="AA71"/>
      <c r="AB71"/>
      <c r="AC71" s="5"/>
      <c r="AD71" s="2"/>
      <c r="AE71" s="2"/>
      <c r="AF71" s="2">
        <v>3</v>
      </c>
      <c r="AG71" s="2" t="s">
        <v>120</v>
      </c>
      <c r="AH71" s="2"/>
      <c r="AI71" s="2"/>
      <c r="AJ71" s="2"/>
      <c r="AK71" s="2"/>
      <c r="AL71" s="2"/>
      <c r="AM71"/>
      <c r="AN71" s="2"/>
      <c r="AO71" s="2">
        <v>3</v>
      </c>
      <c r="AP71" s="2" t="s">
        <v>120</v>
      </c>
      <c r="AQ71" s="2"/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</row>
    <row r="72" spans="1:89" ht="15.6" customHeight="1" x14ac:dyDescent="0.3">
      <c r="A72" s="1">
        <v>44607</v>
      </c>
      <c r="B72" t="s">
        <v>121</v>
      </c>
      <c r="C72" t="s">
        <v>90</v>
      </c>
      <c r="D72">
        <v>1</v>
      </c>
      <c r="E72">
        <v>1</v>
      </c>
      <c r="F72">
        <v>1</v>
      </c>
      <c r="G72" t="s">
        <v>118</v>
      </c>
      <c r="H72" t="s">
        <v>61</v>
      </c>
      <c r="I72">
        <v>2.64E-2</v>
      </c>
      <c r="J72">
        <v>0.57199999999999995</v>
      </c>
      <c r="K72">
        <v>11.6</v>
      </c>
      <c r="L72"/>
      <c r="M72"/>
      <c r="N72"/>
      <c r="O72"/>
      <c r="P72"/>
      <c r="Q72"/>
      <c r="R72" s="2"/>
      <c r="S72"/>
      <c r="T72" s="6"/>
      <c r="U72"/>
      <c r="V72"/>
      <c r="W72" s="2">
        <v>1</v>
      </c>
      <c r="X72" t="s">
        <v>119</v>
      </c>
      <c r="Y72" s="6">
        <f t="shared" si="9"/>
        <v>11.6</v>
      </c>
      <c r="Z72"/>
      <c r="AA72"/>
      <c r="AB72"/>
      <c r="AC72" s="5"/>
      <c r="AD72"/>
      <c r="AE72"/>
      <c r="AF72" s="2">
        <v>3</v>
      </c>
      <c r="AG72" s="2" t="s">
        <v>120</v>
      </c>
      <c r="AH72"/>
      <c r="AI72"/>
      <c r="AJ72"/>
      <c r="AK72"/>
      <c r="AL72"/>
      <c r="AM72"/>
      <c r="AN72"/>
      <c r="AO72" s="2">
        <v>3</v>
      </c>
      <c r="AP72" s="2" t="s">
        <v>120</v>
      </c>
      <c r="AQ72"/>
      <c r="AR72"/>
      <c r="AS72"/>
      <c r="AT72"/>
      <c r="AU72"/>
      <c r="AV72"/>
      <c r="AW72"/>
      <c r="AX72"/>
      <c r="AY72">
        <v>55</v>
      </c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</row>
    <row r="73" spans="1:89" ht="15.6" customHeight="1" x14ac:dyDescent="0.3">
      <c r="A73" s="1">
        <v>44607</v>
      </c>
      <c r="B73" t="s">
        <v>121</v>
      </c>
      <c r="C73" t="s">
        <v>90</v>
      </c>
      <c r="D73">
        <v>2</v>
      </c>
      <c r="E73">
        <v>1</v>
      </c>
      <c r="F73">
        <v>1</v>
      </c>
      <c r="G73" t="s">
        <v>118</v>
      </c>
      <c r="H73" t="s">
        <v>61</v>
      </c>
      <c r="I73">
        <v>2.9600000000000001E-2</v>
      </c>
      <c r="J73">
        <v>0.61399999999999999</v>
      </c>
      <c r="K73">
        <v>12.7</v>
      </c>
      <c r="L73"/>
      <c r="M73"/>
      <c r="N73"/>
      <c r="O73"/>
      <c r="P73"/>
      <c r="Q73"/>
      <c r="R73" s="2"/>
      <c r="S73"/>
      <c r="T73" s="6"/>
      <c r="U73"/>
      <c r="V73"/>
      <c r="W73" s="2">
        <v>1</v>
      </c>
      <c r="X73" t="s">
        <v>119</v>
      </c>
      <c r="Y73" s="6">
        <f t="shared" si="9"/>
        <v>12.7</v>
      </c>
      <c r="Z73"/>
      <c r="AA73"/>
      <c r="AB73"/>
      <c r="AC73" s="5"/>
      <c r="AD73"/>
      <c r="AE73"/>
      <c r="AF73" s="2">
        <v>3</v>
      </c>
      <c r="AG73" s="2" t="s">
        <v>120</v>
      </c>
      <c r="AH73"/>
      <c r="AI73"/>
      <c r="AJ73"/>
      <c r="AK73"/>
      <c r="AL73"/>
      <c r="AM73"/>
      <c r="AN73"/>
      <c r="AO73" s="2">
        <v>3</v>
      </c>
      <c r="AP73" s="2" t="s">
        <v>120</v>
      </c>
      <c r="AQ73"/>
      <c r="AR73"/>
      <c r="AS73"/>
      <c r="AT73"/>
      <c r="AU73"/>
      <c r="AV73"/>
      <c r="AW73"/>
      <c r="AX73"/>
      <c r="AY73">
        <v>56</v>
      </c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</row>
    <row r="74" spans="1:89" ht="15.6" customHeight="1" x14ac:dyDescent="0.3">
      <c r="A74" s="1">
        <v>44607</v>
      </c>
      <c r="B74" t="s">
        <v>121</v>
      </c>
      <c r="C74" t="s">
        <v>90</v>
      </c>
      <c r="D74">
        <v>3</v>
      </c>
      <c r="E74">
        <v>1</v>
      </c>
      <c r="F74">
        <v>1</v>
      </c>
      <c r="G74" t="s">
        <v>118</v>
      </c>
      <c r="H74" t="s">
        <v>61</v>
      </c>
      <c r="I74">
        <v>3.0800000000000001E-2</v>
      </c>
      <c r="J74">
        <v>0.69099999999999995</v>
      </c>
      <c r="K74">
        <v>14.6</v>
      </c>
      <c r="L74"/>
      <c r="M74"/>
      <c r="N74"/>
      <c r="O74"/>
      <c r="P74"/>
      <c r="Q74"/>
      <c r="R74" s="2"/>
      <c r="S74"/>
      <c r="T74" s="6"/>
      <c r="U74"/>
      <c r="V74"/>
      <c r="W74" s="2">
        <v>1</v>
      </c>
      <c r="X74" t="s">
        <v>119</v>
      </c>
      <c r="Y74" s="6">
        <f t="shared" si="9"/>
        <v>14.6</v>
      </c>
      <c r="Z74"/>
      <c r="AA74" s="2"/>
      <c r="AB74"/>
      <c r="AC74" s="5"/>
      <c r="AD74"/>
      <c r="AE74"/>
      <c r="AF74" s="2">
        <v>3</v>
      </c>
      <c r="AG74" s="2" t="s">
        <v>120</v>
      </c>
      <c r="AH74"/>
      <c r="AI74"/>
      <c r="AJ74"/>
      <c r="AK74"/>
      <c r="AL74"/>
      <c r="AM74"/>
      <c r="AN74"/>
      <c r="AO74" s="2">
        <v>3</v>
      </c>
      <c r="AP74" s="2" t="s">
        <v>120</v>
      </c>
      <c r="AQ74"/>
      <c r="AR74"/>
      <c r="AS74"/>
      <c r="AT74"/>
      <c r="AU74"/>
      <c r="AV74"/>
      <c r="AW74"/>
      <c r="AX74"/>
      <c r="AY74">
        <v>57</v>
      </c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</row>
    <row r="75" spans="1:89" ht="15.6" customHeight="1" x14ac:dyDescent="0.3">
      <c r="A75" s="1">
        <v>44609</v>
      </c>
      <c r="B75" t="s">
        <v>122</v>
      </c>
      <c r="C75" t="s">
        <v>106</v>
      </c>
      <c r="D75">
        <v>1</v>
      </c>
      <c r="E75">
        <v>1</v>
      </c>
      <c r="F75">
        <v>1</v>
      </c>
      <c r="G75" t="s">
        <v>118</v>
      </c>
      <c r="H75" t="s">
        <v>61</v>
      </c>
      <c r="I75">
        <v>2.3800000000000002E-2</v>
      </c>
      <c r="J75">
        <v>0.57199999999999995</v>
      </c>
      <c r="K75">
        <v>11.9</v>
      </c>
      <c r="L75"/>
      <c r="M75"/>
      <c r="N75"/>
      <c r="O75"/>
      <c r="P75"/>
      <c r="Q75" s="2"/>
      <c r="R75" s="2"/>
      <c r="S75"/>
      <c r="T75" s="6"/>
      <c r="U75" s="2"/>
      <c r="V75" s="2"/>
      <c r="W75" s="2">
        <v>1</v>
      </c>
      <c r="X75" t="s">
        <v>119</v>
      </c>
      <c r="Y75" s="6">
        <f t="shared" si="9"/>
        <v>11.9</v>
      </c>
      <c r="Z75" s="2"/>
      <c r="AA75"/>
      <c r="AB75"/>
      <c r="AC75" s="5"/>
      <c r="AD75" s="2"/>
      <c r="AE75" s="2"/>
      <c r="AF75" s="2">
        <v>3</v>
      </c>
      <c r="AG75" s="2" t="s">
        <v>120</v>
      </c>
      <c r="AH75" s="2"/>
      <c r="AI75" s="2"/>
      <c r="AJ75" s="2"/>
      <c r="AK75" s="2"/>
      <c r="AL75" s="2"/>
      <c r="AM75"/>
      <c r="AN75" s="2"/>
      <c r="AO75" s="2">
        <v>3</v>
      </c>
      <c r="AP75" s="2" t="s">
        <v>120</v>
      </c>
      <c r="AQ75" s="2"/>
      <c r="AR75" s="2"/>
      <c r="AS75" s="2"/>
      <c r="AT75" s="2"/>
      <c r="AU75" s="2"/>
      <c r="AV75" s="2"/>
      <c r="AW75" s="2"/>
      <c r="AX75" s="2"/>
      <c r="AY75">
        <v>58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</row>
    <row r="76" spans="1:89" ht="15.6" customHeight="1" x14ac:dyDescent="0.3">
      <c r="A76" s="1">
        <v>44609</v>
      </c>
      <c r="B76" t="s">
        <v>122</v>
      </c>
      <c r="C76" t="s">
        <v>106</v>
      </c>
      <c r="D76">
        <v>2</v>
      </c>
      <c r="E76">
        <v>1</v>
      </c>
      <c r="F76">
        <v>1</v>
      </c>
      <c r="G76" t="s">
        <v>118</v>
      </c>
      <c r="H76" t="s">
        <v>61</v>
      </c>
      <c r="I76">
        <v>2.9100000000000001E-2</v>
      </c>
      <c r="J76">
        <v>0.69099999999999995</v>
      </c>
      <c r="K76">
        <v>14.6</v>
      </c>
      <c r="L76"/>
      <c r="M76"/>
      <c r="N76"/>
      <c r="O76"/>
      <c r="P76"/>
      <c r="Q76" s="2"/>
      <c r="R76" s="2"/>
      <c r="S76"/>
      <c r="T76" s="6"/>
      <c r="U76" s="2"/>
      <c r="V76" s="2"/>
      <c r="W76" s="2">
        <v>1</v>
      </c>
      <c r="X76" t="s">
        <v>119</v>
      </c>
      <c r="Y76" s="6">
        <f t="shared" si="9"/>
        <v>14.6</v>
      </c>
      <c r="Z76" s="2"/>
      <c r="AA76" s="2"/>
      <c r="AB76"/>
      <c r="AC76" s="5"/>
      <c r="AD76" s="2"/>
      <c r="AE76" s="2"/>
      <c r="AF76" s="2">
        <v>3</v>
      </c>
      <c r="AG76" s="2" t="s">
        <v>120</v>
      </c>
      <c r="AH76" s="2"/>
      <c r="AI76" s="2"/>
      <c r="AJ76" s="2"/>
      <c r="AK76" s="2"/>
      <c r="AL76" s="2"/>
      <c r="AM76"/>
      <c r="AN76" s="2"/>
      <c r="AO76" s="2">
        <v>3</v>
      </c>
      <c r="AP76" s="2" t="s">
        <v>120</v>
      </c>
      <c r="AQ76" s="2"/>
      <c r="AR76" s="2"/>
      <c r="AS76" s="2"/>
      <c r="AT76" s="2"/>
      <c r="AU76" s="2"/>
      <c r="AV76" s="2"/>
      <c r="AW76" s="2"/>
      <c r="AX76" s="2"/>
      <c r="AY76">
        <v>59</v>
      </c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</row>
    <row r="77" spans="1:89" ht="15.6" customHeight="1" x14ac:dyDescent="0.3">
      <c r="A77" s="1">
        <v>44609</v>
      </c>
      <c r="B77" t="s">
        <v>122</v>
      </c>
      <c r="C77" t="s">
        <v>106</v>
      </c>
      <c r="D77">
        <v>3</v>
      </c>
      <c r="E77">
        <v>1</v>
      </c>
      <c r="F77">
        <v>1</v>
      </c>
      <c r="G77" t="s">
        <v>118</v>
      </c>
      <c r="H77" t="s">
        <v>61</v>
      </c>
      <c r="I77">
        <v>2.5700000000000001E-2</v>
      </c>
      <c r="J77">
        <v>0.62</v>
      </c>
      <c r="K77">
        <v>13</v>
      </c>
      <c r="L77"/>
      <c r="M77"/>
      <c r="N77"/>
      <c r="O77"/>
      <c r="P77"/>
      <c r="Q77" s="2"/>
      <c r="R77" s="2"/>
      <c r="S77"/>
      <c r="T77" s="6"/>
      <c r="U77" s="2"/>
      <c r="V77" s="2"/>
      <c r="W77" s="2">
        <v>1</v>
      </c>
      <c r="X77" t="s">
        <v>119</v>
      </c>
      <c r="Y77" s="6">
        <f t="shared" si="9"/>
        <v>13</v>
      </c>
      <c r="Z77" s="2"/>
      <c r="AA77"/>
      <c r="AB77"/>
      <c r="AC77" s="5"/>
      <c r="AD77" s="2"/>
      <c r="AE77" s="2"/>
      <c r="AF77" s="2">
        <v>3</v>
      </c>
      <c r="AG77" s="2" t="s">
        <v>120</v>
      </c>
      <c r="AH77" s="2"/>
      <c r="AI77" s="2"/>
      <c r="AJ77" s="2"/>
      <c r="AK77" s="2"/>
      <c r="AL77" s="2"/>
      <c r="AM77"/>
      <c r="AN77" s="2"/>
      <c r="AO77" s="2">
        <v>3</v>
      </c>
      <c r="AP77" s="2" t="s">
        <v>120</v>
      </c>
      <c r="AQ77" s="2"/>
      <c r="AR77" s="2"/>
      <c r="AS77" s="2"/>
      <c r="AT77" s="2"/>
      <c r="AU77" s="2"/>
      <c r="AV77" s="2"/>
      <c r="AW77" s="2"/>
      <c r="AX77" s="2"/>
      <c r="AY77">
        <v>60</v>
      </c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</row>
    <row r="78" spans="1:89" ht="14.4" x14ac:dyDescent="0.3">
      <c r="A78" s="1">
        <v>44610</v>
      </c>
      <c r="B78" t="s">
        <v>123</v>
      </c>
      <c r="C78" t="s">
        <v>106</v>
      </c>
      <c r="D78">
        <v>1</v>
      </c>
      <c r="E78">
        <v>1</v>
      </c>
      <c r="F78">
        <v>1</v>
      </c>
      <c r="G78" t="s">
        <v>118</v>
      </c>
      <c r="H78" t="s">
        <v>61</v>
      </c>
      <c r="I78">
        <v>3.1399999999999997E-2</v>
      </c>
      <c r="J78">
        <v>0.61699999999999999</v>
      </c>
      <c r="K78">
        <v>12.7</v>
      </c>
      <c r="L78"/>
      <c r="M78"/>
      <c r="N78"/>
      <c r="O78"/>
      <c r="P78"/>
      <c r="Q78" s="2"/>
      <c r="R78" s="2"/>
      <c r="S78"/>
      <c r="T78" s="6"/>
      <c r="U78"/>
      <c r="V78"/>
      <c r="W78" s="2">
        <v>1</v>
      </c>
      <c r="X78" t="s">
        <v>119</v>
      </c>
      <c r="Y78" s="6">
        <f t="shared" si="9"/>
        <v>12.7</v>
      </c>
      <c r="Z78" s="2"/>
      <c r="AA78"/>
      <c r="AB78"/>
      <c r="AC78" s="5"/>
      <c r="AD78"/>
      <c r="AE78"/>
      <c r="AF78" s="2">
        <v>3</v>
      </c>
      <c r="AG78" s="2" t="s">
        <v>120</v>
      </c>
      <c r="AH78" s="2"/>
      <c r="AI78" s="2"/>
      <c r="AJ78"/>
      <c r="AK78"/>
      <c r="AL78"/>
      <c r="AM78"/>
      <c r="AN78" s="2"/>
      <c r="AO78" s="2">
        <v>3</v>
      </c>
      <c r="AP78" s="2" t="s">
        <v>120</v>
      </c>
      <c r="AQ78" s="2"/>
      <c r="AR78" s="2"/>
      <c r="AS78" s="2"/>
      <c r="AT78" s="2"/>
      <c r="AU78" s="2"/>
      <c r="AV78" s="2"/>
      <c r="AW78" s="2"/>
      <c r="AX78" s="2"/>
      <c r="AY78">
        <v>61</v>
      </c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</row>
    <row r="79" spans="1:89" ht="14.4" x14ac:dyDescent="0.3">
      <c r="A79" s="1">
        <v>44610</v>
      </c>
      <c r="B79" t="s">
        <v>123</v>
      </c>
      <c r="C79" t="s">
        <v>106</v>
      </c>
      <c r="D79">
        <v>2</v>
      </c>
      <c r="E79">
        <v>1</v>
      </c>
      <c r="F79">
        <v>1</v>
      </c>
      <c r="G79" t="s">
        <v>118</v>
      </c>
      <c r="H79" t="s">
        <v>61</v>
      </c>
      <c r="I79">
        <v>2.3199999999999998E-2</v>
      </c>
      <c r="J79">
        <v>0.53900000000000003</v>
      </c>
      <c r="K79">
        <v>10.9</v>
      </c>
      <c r="L79"/>
      <c r="M79"/>
      <c r="N79"/>
      <c r="O79"/>
      <c r="P79"/>
      <c r="Q79" s="2"/>
      <c r="R79" s="2"/>
      <c r="S79"/>
      <c r="T79" s="6"/>
      <c r="U79"/>
      <c r="V79"/>
      <c r="W79" s="2">
        <v>1</v>
      </c>
      <c r="X79" t="s">
        <v>119</v>
      </c>
      <c r="Y79" s="6">
        <f t="shared" si="9"/>
        <v>10.9</v>
      </c>
      <c r="Z79" s="2"/>
      <c r="AA79" s="2"/>
      <c r="AB79"/>
      <c r="AC79" s="5"/>
      <c r="AD79"/>
      <c r="AE79"/>
      <c r="AF79" s="2">
        <v>3</v>
      </c>
      <c r="AG79" s="2" t="s">
        <v>120</v>
      </c>
      <c r="AH79" s="2"/>
      <c r="AI79" s="2"/>
      <c r="AJ79"/>
      <c r="AK79"/>
      <c r="AL79"/>
      <c r="AM79"/>
      <c r="AN79" s="2"/>
      <c r="AO79" s="2">
        <v>3</v>
      </c>
      <c r="AP79" s="2" t="s">
        <v>120</v>
      </c>
      <c r="AQ79" s="2"/>
      <c r="AR79" s="2"/>
      <c r="AS79" s="2"/>
      <c r="AT79" s="2"/>
      <c r="AU79" s="2"/>
      <c r="AV79" s="2"/>
      <c r="AW79" s="2"/>
      <c r="AX79" s="2"/>
      <c r="AY79">
        <v>62</v>
      </c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89" ht="14.4" x14ac:dyDescent="0.3">
      <c r="A80" s="1">
        <v>44610</v>
      </c>
      <c r="B80" t="s">
        <v>123</v>
      </c>
      <c r="C80" t="s">
        <v>106</v>
      </c>
      <c r="D80">
        <v>3</v>
      </c>
      <c r="E80">
        <v>1</v>
      </c>
      <c r="F80">
        <v>1</v>
      </c>
      <c r="G80" t="s">
        <v>118</v>
      </c>
      <c r="H80" t="s">
        <v>61</v>
      </c>
      <c r="I80">
        <v>2.5700000000000001E-2</v>
      </c>
      <c r="J80">
        <v>0.48199999999999998</v>
      </c>
      <c r="K80">
        <v>9.61</v>
      </c>
      <c r="L80"/>
      <c r="M80"/>
      <c r="N80"/>
      <c r="O80"/>
      <c r="P80"/>
      <c r="Q80" s="2"/>
      <c r="R80" s="2"/>
      <c r="S80"/>
      <c r="T80" s="6"/>
      <c r="U80"/>
      <c r="V80"/>
      <c r="W80" s="2">
        <v>1</v>
      </c>
      <c r="X80" t="s">
        <v>119</v>
      </c>
      <c r="Y80" s="6">
        <f t="shared" si="9"/>
        <v>9.61</v>
      </c>
      <c r="Z80" s="2"/>
      <c r="AA80" s="2"/>
      <c r="AB80"/>
      <c r="AC80" s="5"/>
      <c r="AD80"/>
      <c r="AE80"/>
      <c r="AF80" s="2">
        <v>3</v>
      </c>
      <c r="AG80" s="2" t="s">
        <v>120</v>
      </c>
      <c r="AH80" s="2"/>
      <c r="AI80" s="2"/>
      <c r="AJ80"/>
      <c r="AK80"/>
      <c r="AL80"/>
      <c r="AM80"/>
      <c r="AN80" s="2"/>
      <c r="AO80" s="2">
        <v>3</v>
      </c>
      <c r="AP80" s="2" t="s">
        <v>120</v>
      </c>
      <c r="AQ80" s="2"/>
      <c r="AR80" s="2"/>
      <c r="AS80" s="2"/>
      <c r="AT80" s="2"/>
      <c r="AU80" s="2"/>
      <c r="AV80" s="2"/>
      <c r="AW80" s="2"/>
      <c r="AX80" s="2"/>
      <c r="AY80">
        <v>63</v>
      </c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63" customFormat="1" ht="14.4" x14ac:dyDescent="0.3">
      <c r="A81" s="1">
        <v>44783</v>
      </c>
      <c r="B81" t="s">
        <v>124</v>
      </c>
      <c r="C81" t="s">
        <v>90</v>
      </c>
      <c r="D81">
        <v>1</v>
      </c>
      <c r="E81">
        <v>1</v>
      </c>
      <c r="F81">
        <v>1</v>
      </c>
      <c r="G81" t="s">
        <v>60</v>
      </c>
      <c r="H81" t="s">
        <v>61</v>
      </c>
      <c r="I81">
        <v>4.1399999999999999E-2</v>
      </c>
      <c r="J81">
        <v>0.80700000000000005</v>
      </c>
      <c r="K81">
        <v>15.7</v>
      </c>
      <c r="L81" t="s">
        <v>62</v>
      </c>
      <c r="M81" t="s">
        <v>63</v>
      </c>
      <c r="N81">
        <v>6.0199999999999997E-2</v>
      </c>
      <c r="O81">
        <v>0.94299999999999995</v>
      </c>
      <c r="P81">
        <v>21.1</v>
      </c>
      <c r="Q81" s="2" t="s">
        <v>67</v>
      </c>
      <c r="R81" s="2" t="s">
        <v>61</v>
      </c>
      <c r="S81">
        <v>2.58E-2</v>
      </c>
      <c r="T81" s="6">
        <v>0.35699999999999998</v>
      </c>
      <c r="U81">
        <v>18.7</v>
      </c>
      <c r="W81" s="2">
        <v>1</v>
      </c>
      <c r="X81" t="s">
        <v>119</v>
      </c>
      <c r="Y81" s="2">
        <v>15.7</v>
      </c>
      <c r="Z81" s="2"/>
      <c r="AA81" s="2"/>
      <c r="AC81" s="5"/>
      <c r="AF81" s="2">
        <v>1</v>
      </c>
      <c r="AG81" s="2"/>
      <c r="AH81" s="2">
        <v>21.1</v>
      </c>
      <c r="AI81" s="2"/>
      <c r="AN81" s="2"/>
      <c r="AO81" s="2">
        <v>1</v>
      </c>
      <c r="AP81" s="2"/>
      <c r="AQ81" s="2">
        <v>18.7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3" customFormat="1" ht="14.4" x14ac:dyDescent="0.3">
      <c r="A82" s="1">
        <v>44783</v>
      </c>
      <c r="B82" t="s">
        <v>124</v>
      </c>
      <c r="C82" t="s">
        <v>90</v>
      </c>
      <c r="D82">
        <v>2</v>
      </c>
      <c r="E82">
        <v>1</v>
      </c>
      <c r="F82">
        <v>1</v>
      </c>
      <c r="G82" t="s">
        <v>60</v>
      </c>
      <c r="H82" t="s">
        <v>61</v>
      </c>
      <c r="I82">
        <v>3.7699999999999997E-2</v>
      </c>
      <c r="J82">
        <v>0.69799999999999995</v>
      </c>
      <c r="K82">
        <v>13.1</v>
      </c>
      <c r="L82" t="s">
        <v>62</v>
      </c>
      <c r="M82" t="s">
        <v>63</v>
      </c>
      <c r="N82">
        <v>5.9799999999999999E-2</v>
      </c>
      <c r="O82">
        <v>0.93600000000000005</v>
      </c>
      <c r="P82">
        <v>20.9</v>
      </c>
      <c r="Q82" s="2" t="s">
        <v>67</v>
      </c>
      <c r="R82" s="2" t="s">
        <v>61</v>
      </c>
      <c r="S82">
        <v>2.4400000000000002E-2</v>
      </c>
      <c r="T82" s="6">
        <v>0.35399999999999998</v>
      </c>
      <c r="U82">
        <v>18.5</v>
      </c>
      <c r="W82" s="2">
        <v>1</v>
      </c>
      <c r="X82" t="s">
        <v>119</v>
      </c>
      <c r="Y82" s="2">
        <v>13.1</v>
      </c>
      <c r="Z82" s="2"/>
      <c r="AA82" s="2"/>
      <c r="AC82" s="5"/>
      <c r="AF82" s="2">
        <v>1</v>
      </c>
      <c r="AG82" s="2"/>
      <c r="AH82" s="2">
        <v>20.9</v>
      </c>
      <c r="AI82" s="2"/>
      <c r="AN82" s="2"/>
      <c r="AO82" s="2">
        <v>1</v>
      </c>
      <c r="AP82" s="2"/>
      <c r="AQ82" s="2">
        <v>18.5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 customFormat="1" ht="14.4" x14ac:dyDescent="0.3">
      <c r="A83" s="1">
        <v>44783</v>
      </c>
      <c r="B83" t="s">
        <v>124</v>
      </c>
      <c r="C83" t="s">
        <v>90</v>
      </c>
      <c r="D83">
        <v>3</v>
      </c>
      <c r="E83">
        <v>1</v>
      </c>
      <c r="F83">
        <v>1</v>
      </c>
      <c r="G83" t="s">
        <v>60</v>
      </c>
      <c r="H83" t="s">
        <v>61</v>
      </c>
      <c r="I83">
        <v>3.6499999999999998E-2</v>
      </c>
      <c r="J83">
        <v>0.72899999999999998</v>
      </c>
      <c r="K83">
        <v>13.9</v>
      </c>
      <c r="L83" t="s">
        <v>62</v>
      </c>
      <c r="M83" t="s">
        <v>63</v>
      </c>
      <c r="N83">
        <v>6.0999999999999999E-2</v>
      </c>
      <c r="O83">
        <v>0.93700000000000006</v>
      </c>
      <c r="P83">
        <v>20.9</v>
      </c>
      <c r="Q83" s="2" t="s">
        <v>67</v>
      </c>
      <c r="R83" s="2" t="s">
        <v>61</v>
      </c>
      <c r="S83">
        <v>2.4500000000000001E-2</v>
      </c>
      <c r="T83" s="6">
        <v>0.34899999999999998</v>
      </c>
      <c r="U83">
        <v>18.3</v>
      </c>
      <c r="W83" s="2">
        <v>1</v>
      </c>
      <c r="X83" t="s">
        <v>119</v>
      </c>
      <c r="Y83" s="2">
        <v>13.9</v>
      </c>
      <c r="Z83" s="2"/>
      <c r="AA83" s="2"/>
      <c r="AC83" s="5"/>
      <c r="AF83" s="2">
        <v>1</v>
      </c>
      <c r="AG83" s="2"/>
      <c r="AH83" s="2">
        <v>20.9</v>
      </c>
      <c r="AI83" s="2"/>
      <c r="AN83" s="2"/>
      <c r="AO83" s="2">
        <v>1</v>
      </c>
      <c r="AP83" s="2"/>
      <c r="AQ83" s="2">
        <v>18.3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</row>
    <row r="84" spans="1:63" customFormat="1" ht="14.4" x14ac:dyDescent="0.3">
      <c r="A84" s="1">
        <v>44812</v>
      </c>
      <c r="B84" t="s">
        <v>125</v>
      </c>
      <c r="C84" t="s">
        <v>90</v>
      </c>
      <c r="D84">
        <v>1</v>
      </c>
      <c r="E84">
        <v>1</v>
      </c>
      <c r="F84">
        <v>1</v>
      </c>
      <c r="G84" t="s">
        <v>60</v>
      </c>
      <c r="H84" t="s">
        <v>61</v>
      </c>
      <c r="I84">
        <v>3.3500000000000002E-2</v>
      </c>
      <c r="J84">
        <v>0.73699999999999999</v>
      </c>
      <c r="K84">
        <v>15.8</v>
      </c>
      <c r="L84" t="s">
        <v>62</v>
      </c>
      <c r="M84" t="s">
        <v>63</v>
      </c>
      <c r="N84">
        <v>5.8200000000000002E-2</v>
      </c>
      <c r="O84">
        <v>0.89800000000000002</v>
      </c>
      <c r="P84">
        <v>18.8</v>
      </c>
      <c r="Q84" t="s">
        <v>67</v>
      </c>
      <c r="R84" t="s">
        <v>61</v>
      </c>
      <c r="S84">
        <v>2.5000000000000001E-2</v>
      </c>
      <c r="T84">
        <v>0.36399999999999999</v>
      </c>
      <c r="U84">
        <v>20.5</v>
      </c>
      <c r="V84" s="2"/>
      <c r="W84" s="2">
        <v>1</v>
      </c>
      <c r="X84" t="s">
        <v>119</v>
      </c>
      <c r="Y84" s="6">
        <f t="shared" ref="Y84:Y107" si="12">K84</f>
        <v>15.8</v>
      </c>
      <c r="AF84">
        <v>1</v>
      </c>
      <c r="AH84" s="5">
        <f t="shared" ref="AH84:AH107" si="13">P84</f>
        <v>18.8</v>
      </c>
      <c r="AO84">
        <v>1</v>
      </c>
      <c r="AQ84" s="5">
        <f t="shared" ref="AQ84:AQ128" si="14">U84</f>
        <v>20.5</v>
      </c>
      <c r="AY84">
        <v>67</v>
      </c>
    </row>
    <row r="85" spans="1:63" customFormat="1" ht="14.4" x14ac:dyDescent="0.3">
      <c r="A85" s="1">
        <v>44812</v>
      </c>
      <c r="B85" t="s">
        <v>125</v>
      </c>
      <c r="C85" t="s">
        <v>90</v>
      </c>
      <c r="D85">
        <v>2</v>
      </c>
      <c r="E85">
        <v>1</v>
      </c>
      <c r="F85">
        <v>1</v>
      </c>
      <c r="G85" t="s">
        <v>60</v>
      </c>
      <c r="H85" t="s">
        <v>61</v>
      </c>
      <c r="I85">
        <v>3.3799999999999997E-2</v>
      </c>
      <c r="J85">
        <v>0.65200000000000002</v>
      </c>
      <c r="K85">
        <v>13.9</v>
      </c>
      <c r="L85" t="s">
        <v>62</v>
      </c>
      <c r="M85" t="s">
        <v>63</v>
      </c>
      <c r="N85">
        <v>5.7799999999999997E-2</v>
      </c>
      <c r="O85">
        <v>0.89600000000000002</v>
      </c>
      <c r="P85">
        <v>18.8</v>
      </c>
      <c r="Q85" t="s">
        <v>67</v>
      </c>
      <c r="R85" t="s">
        <v>61</v>
      </c>
      <c r="S85">
        <v>2.4500000000000001E-2</v>
      </c>
      <c r="T85">
        <v>0.35199999999999998</v>
      </c>
      <c r="U85">
        <v>19.8</v>
      </c>
      <c r="W85" s="2">
        <v>1</v>
      </c>
      <c r="X85" t="s">
        <v>119</v>
      </c>
      <c r="Y85" s="6">
        <f t="shared" si="12"/>
        <v>13.9</v>
      </c>
      <c r="Z85" s="2"/>
      <c r="AA85" s="2"/>
      <c r="AB85" s="2"/>
      <c r="AC85" s="2"/>
      <c r="AD85" s="2"/>
      <c r="AE85" s="2"/>
      <c r="AF85">
        <v>1</v>
      </c>
      <c r="AH85" s="5">
        <f t="shared" si="13"/>
        <v>18.8</v>
      </c>
      <c r="AI85" s="2"/>
      <c r="AJ85" s="2"/>
      <c r="AK85" s="2"/>
      <c r="AL85" s="2"/>
      <c r="AM85" s="2"/>
      <c r="AN85" s="2"/>
      <c r="AO85">
        <v>1</v>
      </c>
      <c r="AQ85" s="5">
        <f t="shared" si="14"/>
        <v>19.8</v>
      </c>
      <c r="AR85" s="2"/>
      <c r="AS85" s="2"/>
      <c r="AT85" s="2"/>
      <c r="AU85" s="2"/>
      <c r="AV85" s="2"/>
      <c r="AW85" s="2"/>
      <c r="AY85">
        <v>68</v>
      </c>
    </row>
    <row r="86" spans="1:63" customFormat="1" ht="14.4" x14ac:dyDescent="0.3">
      <c r="A86" s="1">
        <v>44812</v>
      </c>
      <c r="B86" t="s">
        <v>125</v>
      </c>
      <c r="C86" t="s">
        <v>90</v>
      </c>
      <c r="D86">
        <v>3</v>
      </c>
      <c r="E86">
        <v>1</v>
      </c>
      <c r="F86">
        <v>1</v>
      </c>
      <c r="G86" t="s">
        <v>60</v>
      </c>
      <c r="H86" t="s">
        <v>61</v>
      </c>
      <c r="I86">
        <v>4.1099999999999998E-2</v>
      </c>
      <c r="J86">
        <v>0.76</v>
      </c>
      <c r="K86">
        <v>16.3</v>
      </c>
      <c r="L86" t="s">
        <v>62</v>
      </c>
      <c r="M86" t="s">
        <v>63</v>
      </c>
      <c r="N86">
        <v>5.96E-2</v>
      </c>
      <c r="O86">
        <v>0.88400000000000001</v>
      </c>
      <c r="P86">
        <v>18.5</v>
      </c>
      <c r="Q86" t="s">
        <v>67</v>
      </c>
      <c r="R86" t="s">
        <v>61</v>
      </c>
      <c r="S86">
        <v>2.41E-2</v>
      </c>
      <c r="T86">
        <v>0.35499999999999998</v>
      </c>
      <c r="U86">
        <v>20</v>
      </c>
      <c r="W86" s="2">
        <v>1</v>
      </c>
      <c r="X86" t="s">
        <v>119</v>
      </c>
      <c r="Y86" s="6">
        <f t="shared" si="12"/>
        <v>16.3</v>
      </c>
      <c r="Z86" s="2"/>
      <c r="AA86" s="2"/>
      <c r="AB86" s="2"/>
      <c r="AC86" s="2"/>
      <c r="AD86" s="2"/>
      <c r="AE86" s="2"/>
      <c r="AF86">
        <v>1</v>
      </c>
      <c r="AH86" s="5">
        <f t="shared" si="13"/>
        <v>18.5</v>
      </c>
      <c r="AI86" s="2"/>
      <c r="AJ86" s="2"/>
      <c r="AK86" s="2"/>
      <c r="AL86" s="2"/>
      <c r="AM86" s="2"/>
      <c r="AN86" s="2"/>
      <c r="AO86">
        <v>1</v>
      </c>
      <c r="AQ86" s="5">
        <f t="shared" si="14"/>
        <v>20</v>
      </c>
      <c r="AR86" s="2"/>
      <c r="AS86" s="2"/>
      <c r="AT86" s="2"/>
      <c r="AU86" s="2"/>
      <c r="AV86" s="2"/>
      <c r="AW86" s="2"/>
      <c r="AY86">
        <v>69</v>
      </c>
    </row>
    <row r="87" spans="1:63" customFormat="1" ht="14.4" x14ac:dyDescent="0.3">
      <c r="A87" s="1">
        <v>44825</v>
      </c>
      <c r="B87" t="s">
        <v>126</v>
      </c>
      <c r="C87" t="s">
        <v>106</v>
      </c>
      <c r="D87">
        <v>1</v>
      </c>
      <c r="E87">
        <v>1</v>
      </c>
      <c r="F87">
        <v>1</v>
      </c>
      <c r="G87" t="s">
        <v>60</v>
      </c>
      <c r="H87" t="s">
        <v>61</v>
      </c>
      <c r="I87">
        <v>3.2800000000000003E-2</v>
      </c>
      <c r="J87">
        <v>0.68500000000000005</v>
      </c>
      <c r="K87">
        <v>15.8</v>
      </c>
      <c r="L87" t="s">
        <v>62</v>
      </c>
      <c r="M87" t="s">
        <v>63</v>
      </c>
      <c r="N87">
        <v>6.0400000000000002E-2</v>
      </c>
      <c r="O87">
        <v>0.94399999999999995</v>
      </c>
      <c r="P87">
        <v>21</v>
      </c>
      <c r="Q87" t="s">
        <v>67</v>
      </c>
      <c r="R87" t="s">
        <v>61</v>
      </c>
      <c r="S87">
        <v>2.3E-2</v>
      </c>
      <c r="T87">
        <v>0.35399999999999998</v>
      </c>
      <c r="U87">
        <v>19.899999999999999</v>
      </c>
      <c r="V87" s="2"/>
      <c r="W87" s="2">
        <v>1</v>
      </c>
      <c r="X87" t="s">
        <v>119</v>
      </c>
      <c r="Y87" s="6">
        <f t="shared" si="12"/>
        <v>15.8</v>
      </c>
      <c r="AF87">
        <v>1</v>
      </c>
      <c r="AH87" s="5">
        <f t="shared" si="13"/>
        <v>21</v>
      </c>
      <c r="AO87">
        <v>1</v>
      </c>
      <c r="AQ87" s="5">
        <f t="shared" si="14"/>
        <v>19.899999999999999</v>
      </c>
      <c r="AY87">
        <v>70</v>
      </c>
    </row>
    <row r="88" spans="1:63" customFormat="1" ht="14.4" x14ac:dyDescent="0.3">
      <c r="A88" s="1">
        <v>44825</v>
      </c>
      <c r="B88" t="s">
        <v>126</v>
      </c>
      <c r="C88" t="s">
        <v>106</v>
      </c>
      <c r="D88">
        <v>2</v>
      </c>
      <c r="E88">
        <v>1</v>
      </c>
      <c r="F88">
        <v>1</v>
      </c>
      <c r="G88" t="s">
        <v>60</v>
      </c>
      <c r="H88" t="s">
        <v>61</v>
      </c>
      <c r="I88">
        <v>3.49E-2</v>
      </c>
      <c r="J88">
        <v>0.72199999999999998</v>
      </c>
      <c r="K88">
        <v>16.7</v>
      </c>
      <c r="L88" t="s">
        <v>62</v>
      </c>
      <c r="M88" t="s">
        <v>63</v>
      </c>
      <c r="N88">
        <v>6.13E-2</v>
      </c>
      <c r="O88">
        <v>0.96299999999999997</v>
      </c>
      <c r="P88">
        <v>21.4</v>
      </c>
      <c r="Q88" t="s">
        <v>67</v>
      </c>
      <c r="R88" t="s">
        <v>61</v>
      </c>
      <c r="S88">
        <v>2.35E-2</v>
      </c>
      <c r="T88">
        <v>0.36499999999999999</v>
      </c>
      <c r="U88">
        <v>20.5</v>
      </c>
      <c r="W88" s="2">
        <v>1</v>
      </c>
      <c r="X88" t="s">
        <v>119</v>
      </c>
      <c r="Y88" s="6">
        <f t="shared" si="12"/>
        <v>16.7</v>
      </c>
      <c r="Z88" s="2"/>
      <c r="AA88" s="2"/>
      <c r="AB88" s="2"/>
      <c r="AC88" s="2"/>
      <c r="AD88" s="2"/>
      <c r="AE88" s="2"/>
      <c r="AF88">
        <v>1</v>
      </c>
      <c r="AH88" s="5">
        <f t="shared" si="13"/>
        <v>21.4</v>
      </c>
      <c r="AI88" s="2"/>
      <c r="AJ88" s="2"/>
      <c r="AK88" s="2"/>
      <c r="AL88" s="2"/>
      <c r="AM88" s="2"/>
      <c r="AN88" s="2"/>
      <c r="AO88">
        <v>1</v>
      </c>
      <c r="AQ88" s="5">
        <f t="shared" si="14"/>
        <v>20.5</v>
      </c>
      <c r="AR88" s="2"/>
      <c r="AS88" s="2"/>
      <c r="AT88" s="2"/>
      <c r="AU88" s="2"/>
      <c r="AV88" s="2"/>
      <c r="AW88" s="2"/>
      <c r="AY88">
        <v>71</v>
      </c>
    </row>
    <row r="89" spans="1:63" customFormat="1" ht="14.4" x14ac:dyDescent="0.3">
      <c r="A89" s="1">
        <v>44825</v>
      </c>
      <c r="B89" t="s">
        <v>126</v>
      </c>
      <c r="C89" t="s">
        <v>106</v>
      </c>
      <c r="D89">
        <v>3</v>
      </c>
      <c r="E89">
        <v>1</v>
      </c>
      <c r="F89">
        <v>1</v>
      </c>
      <c r="G89" t="s">
        <v>60</v>
      </c>
      <c r="H89" t="s">
        <v>61</v>
      </c>
      <c r="I89">
        <v>3.5200000000000002E-2</v>
      </c>
      <c r="J89">
        <v>0.66100000000000003</v>
      </c>
      <c r="K89">
        <v>15.2</v>
      </c>
      <c r="L89" t="s">
        <v>62</v>
      </c>
      <c r="M89" t="s">
        <v>63</v>
      </c>
      <c r="N89">
        <v>6.0299999999999999E-2</v>
      </c>
      <c r="O89">
        <v>0.92300000000000004</v>
      </c>
      <c r="P89">
        <v>20.5</v>
      </c>
      <c r="Q89" t="s">
        <v>67</v>
      </c>
      <c r="R89" t="s">
        <v>61</v>
      </c>
      <c r="S89">
        <v>2.3199999999999998E-2</v>
      </c>
      <c r="T89">
        <v>0.36599999999999999</v>
      </c>
      <c r="U89">
        <v>20.6</v>
      </c>
      <c r="W89" s="2">
        <v>1</v>
      </c>
      <c r="X89" t="s">
        <v>119</v>
      </c>
      <c r="Y89" s="6">
        <f t="shared" si="12"/>
        <v>15.2</v>
      </c>
      <c r="Z89" s="2"/>
      <c r="AA89" s="2"/>
      <c r="AB89" s="2"/>
      <c r="AC89" s="2"/>
      <c r="AD89" s="2"/>
      <c r="AE89" s="2"/>
      <c r="AF89">
        <v>1</v>
      </c>
      <c r="AH89" s="5">
        <f t="shared" si="13"/>
        <v>20.5</v>
      </c>
      <c r="AI89" s="2"/>
      <c r="AJ89" s="2"/>
      <c r="AK89" s="2"/>
      <c r="AL89" s="2"/>
      <c r="AM89" s="2"/>
      <c r="AN89" s="2"/>
      <c r="AO89">
        <v>1</v>
      </c>
      <c r="AQ89" s="5">
        <f t="shared" si="14"/>
        <v>20.6</v>
      </c>
      <c r="AR89" s="2"/>
      <c r="AS89" s="2"/>
      <c r="AT89" s="2"/>
      <c r="AU89" s="2"/>
      <c r="AV89" s="2"/>
      <c r="AW89" s="2"/>
      <c r="AY89">
        <v>72</v>
      </c>
    </row>
    <row r="90" spans="1:63" customFormat="1" ht="14.4" x14ac:dyDescent="0.3">
      <c r="A90" s="1">
        <v>44839</v>
      </c>
      <c r="B90" t="s">
        <v>127</v>
      </c>
      <c r="C90" t="s">
        <v>106</v>
      </c>
      <c r="D90">
        <v>1</v>
      </c>
      <c r="E90">
        <v>1</v>
      </c>
      <c r="F90">
        <v>1</v>
      </c>
      <c r="G90" t="s">
        <v>60</v>
      </c>
      <c r="H90" t="s">
        <v>61</v>
      </c>
      <c r="I90">
        <v>3.4299999999999997E-2</v>
      </c>
      <c r="J90">
        <v>0.67900000000000005</v>
      </c>
      <c r="K90">
        <v>13.7</v>
      </c>
      <c r="L90" t="s">
        <v>62</v>
      </c>
      <c r="M90" t="s">
        <v>63</v>
      </c>
      <c r="N90">
        <v>5.8900000000000001E-2</v>
      </c>
      <c r="O90">
        <v>0.94099999999999995</v>
      </c>
      <c r="P90">
        <v>21.2</v>
      </c>
      <c r="Q90" t="s">
        <v>67</v>
      </c>
      <c r="R90" t="s">
        <v>61</v>
      </c>
      <c r="S90">
        <v>2.2800000000000001E-2</v>
      </c>
      <c r="T90">
        <v>0.33200000000000002</v>
      </c>
      <c r="U90">
        <v>18.7</v>
      </c>
      <c r="V90" s="2"/>
      <c r="W90" s="2">
        <v>1</v>
      </c>
      <c r="X90" t="s">
        <v>119</v>
      </c>
      <c r="Y90" s="6">
        <f t="shared" si="12"/>
        <v>13.7</v>
      </c>
      <c r="AF90">
        <v>1</v>
      </c>
      <c r="AH90" s="5">
        <f t="shared" si="13"/>
        <v>21.2</v>
      </c>
      <c r="AO90">
        <v>1</v>
      </c>
      <c r="AQ90" s="5">
        <f t="shared" si="14"/>
        <v>18.7</v>
      </c>
      <c r="AY90">
        <v>73</v>
      </c>
    </row>
    <row r="91" spans="1:63" customFormat="1" ht="14.4" x14ac:dyDescent="0.3">
      <c r="A91" s="1">
        <v>44839</v>
      </c>
      <c r="B91" t="s">
        <v>127</v>
      </c>
      <c r="C91" t="s">
        <v>106</v>
      </c>
      <c r="D91">
        <v>2</v>
      </c>
      <c r="E91">
        <v>1</v>
      </c>
      <c r="F91">
        <v>1</v>
      </c>
      <c r="G91" t="s">
        <v>60</v>
      </c>
      <c r="H91" t="s">
        <v>61</v>
      </c>
      <c r="I91">
        <v>3.4099999999999998E-2</v>
      </c>
      <c r="J91">
        <v>0.67100000000000004</v>
      </c>
      <c r="K91">
        <v>13.5</v>
      </c>
      <c r="L91" t="s">
        <v>62</v>
      </c>
      <c r="M91" t="s">
        <v>63</v>
      </c>
      <c r="N91">
        <v>6.0199999999999997E-2</v>
      </c>
      <c r="O91">
        <v>0.93899999999999995</v>
      </c>
      <c r="P91">
        <v>21.1</v>
      </c>
      <c r="Q91" t="s">
        <v>67</v>
      </c>
      <c r="R91" t="s">
        <v>61</v>
      </c>
      <c r="S91">
        <v>2.47E-2</v>
      </c>
      <c r="T91">
        <v>0.34300000000000003</v>
      </c>
      <c r="U91">
        <v>19.3</v>
      </c>
      <c r="W91" s="2">
        <v>1</v>
      </c>
      <c r="X91" t="s">
        <v>119</v>
      </c>
      <c r="Y91" s="6">
        <f t="shared" si="12"/>
        <v>13.5</v>
      </c>
      <c r="Z91" s="2"/>
      <c r="AA91" s="2"/>
      <c r="AB91" s="2"/>
      <c r="AC91" s="2"/>
      <c r="AD91" s="2"/>
      <c r="AE91" s="2"/>
      <c r="AF91">
        <v>1</v>
      </c>
      <c r="AH91" s="5">
        <f t="shared" si="13"/>
        <v>21.1</v>
      </c>
      <c r="AI91" s="2"/>
      <c r="AJ91" s="2"/>
      <c r="AK91" s="2"/>
      <c r="AL91" s="2"/>
      <c r="AM91" s="2"/>
      <c r="AN91" s="2"/>
      <c r="AO91">
        <v>1</v>
      </c>
      <c r="AQ91" s="5">
        <f t="shared" si="14"/>
        <v>19.3</v>
      </c>
      <c r="AR91" s="2"/>
      <c r="AS91" s="2"/>
      <c r="AT91" s="2"/>
      <c r="AU91" s="2"/>
      <c r="AV91" s="2"/>
      <c r="AW91" s="2"/>
      <c r="AY91">
        <v>74</v>
      </c>
    </row>
    <row r="92" spans="1:63" customFormat="1" ht="14.4" x14ac:dyDescent="0.3">
      <c r="A92" s="1">
        <v>44839</v>
      </c>
      <c r="B92" t="s">
        <v>127</v>
      </c>
      <c r="C92" t="s">
        <v>106</v>
      </c>
      <c r="D92">
        <v>3</v>
      </c>
      <c r="E92">
        <v>1</v>
      </c>
      <c r="F92">
        <v>1</v>
      </c>
      <c r="G92" t="s">
        <v>60</v>
      </c>
      <c r="H92" t="s">
        <v>61</v>
      </c>
      <c r="I92">
        <v>3.3700000000000001E-2</v>
      </c>
      <c r="J92">
        <v>0.625</v>
      </c>
      <c r="K92">
        <v>12.5</v>
      </c>
      <c r="L92" t="s">
        <v>62</v>
      </c>
      <c r="M92" t="s">
        <v>63</v>
      </c>
      <c r="N92">
        <v>5.8999999999999997E-2</v>
      </c>
      <c r="O92">
        <v>0.90600000000000003</v>
      </c>
      <c r="P92">
        <v>20.399999999999999</v>
      </c>
      <c r="Q92" t="s">
        <v>67</v>
      </c>
      <c r="R92" t="s">
        <v>61</v>
      </c>
      <c r="S92">
        <v>2.1399999999999999E-2</v>
      </c>
      <c r="T92">
        <v>0.33500000000000002</v>
      </c>
      <c r="U92">
        <v>18.8</v>
      </c>
      <c r="W92" s="2">
        <v>1</v>
      </c>
      <c r="X92" t="s">
        <v>119</v>
      </c>
      <c r="Y92" s="6">
        <f t="shared" si="12"/>
        <v>12.5</v>
      </c>
      <c r="Z92" s="2"/>
      <c r="AA92" s="2"/>
      <c r="AB92" s="2"/>
      <c r="AC92" s="2"/>
      <c r="AD92" s="2"/>
      <c r="AE92" s="2"/>
      <c r="AF92">
        <v>1</v>
      </c>
      <c r="AH92" s="5">
        <f t="shared" si="13"/>
        <v>20.399999999999999</v>
      </c>
      <c r="AI92" s="2"/>
      <c r="AJ92" s="2"/>
      <c r="AK92" s="2"/>
      <c r="AL92" s="2"/>
      <c r="AM92" s="2"/>
      <c r="AN92" s="2"/>
      <c r="AO92">
        <v>1</v>
      </c>
      <c r="AQ92" s="5">
        <f t="shared" si="14"/>
        <v>18.8</v>
      </c>
      <c r="AR92" s="2"/>
      <c r="AS92" s="2"/>
      <c r="AT92" s="2"/>
      <c r="AU92" s="2"/>
      <c r="AV92" s="2"/>
      <c r="AW92" s="2"/>
      <c r="AY92">
        <v>75</v>
      </c>
    </row>
    <row r="93" spans="1:63" customFormat="1" ht="14.4" x14ac:dyDescent="0.3">
      <c r="A93" s="1">
        <v>44862</v>
      </c>
      <c r="B93" t="s">
        <v>128</v>
      </c>
      <c r="C93" t="s">
        <v>90</v>
      </c>
      <c r="D93">
        <v>1</v>
      </c>
      <c r="E93">
        <v>1</v>
      </c>
      <c r="F93">
        <v>1</v>
      </c>
      <c r="G93" t="s">
        <v>60</v>
      </c>
      <c r="H93" t="s">
        <v>61</v>
      </c>
      <c r="I93">
        <v>3.4700000000000002E-2</v>
      </c>
      <c r="J93">
        <v>0.65500000000000003</v>
      </c>
      <c r="K93">
        <v>12.4</v>
      </c>
      <c r="L93" t="s">
        <v>62</v>
      </c>
      <c r="M93" t="s">
        <v>63</v>
      </c>
      <c r="N93">
        <v>5.8400000000000001E-2</v>
      </c>
      <c r="O93">
        <v>0.89400000000000002</v>
      </c>
      <c r="P93">
        <v>18.899999999999999</v>
      </c>
      <c r="Q93" t="s">
        <v>67</v>
      </c>
      <c r="R93" t="s">
        <v>61</v>
      </c>
      <c r="S93">
        <v>2.1499999999999998E-2</v>
      </c>
      <c r="T93">
        <v>0.33300000000000002</v>
      </c>
      <c r="U93">
        <v>19.100000000000001</v>
      </c>
      <c r="V93" s="2"/>
      <c r="W93" s="2">
        <v>1</v>
      </c>
      <c r="X93" t="s">
        <v>119</v>
      </c>
      <c r="Y93" s="6">
        <f t="shared" si="12"/>
        <v>12.4</v>
      </c>
      <c r="AF93">
        <v>1</v>
      </c>
      <c r="AH93" s="5">
        <f t="shared" si="13"/>
        <v>18.899999999999999</v>
      </c>
      <c r="AO93">
        <v>1</v>
      </c>
      <c r="AQ93" s="5">
        <f t="shared" si="14"/>
        <v>19.100000000000001</v>
      </c>
      <c r="AY93">
        <v>76</v>
      </c>
    </row>
    <row r="94" spans="1:63" customFormat="1" ht="14.4" x14ac:dyDescent="0.3">
      <c r="A94" s="1">
        <v>44862</v>
      </c>
      <c r="B94" t="s">
        <v>128</v>
      </c>
      <c r="C94" t="s">
        <v>90</v>
      </c>
      <c r="D94">
        <v>2</v>
      </c>
      <c r="E94">
        <v>1</v>
      </c>
      <c r="F94">
        <v>1</v>
      </c>
      <c r="G94" t="s">
        <v>60</v>
      </c>
      <c r="H94" t="s">
        <v>61</v>
      </c>
      <c r="I94">
        <v>3.5799999999999998E-2</v>
      </c>
      <c r="J94">
        <v>0.67700000000000005</v>
      </c>
      <c r="K94">
        <v>12.9</v>
      </c>
      <c r="L94" t="s">
        <v>62</v>
      </c>
      <c r="M94" t="s">
        <v>63</v>
      </c>
      <c r="N94">
        <v>5.6800000000000003E-2</v>
      </c>
      <c r="O94">
        <v>0.85899999999999999</v>
      </c>
      <c r="P94">
        <v>18</v>
      </c>
      <c r="Q94" t="s">
        <v>67</v>
      </c>
      <c r="R94" t="s">
        <v>61</v>
      </c>
      <c r="S94">
        <v>2.4799999999999999E-2</v>
      </c>
      <c r="T94">
        <v>0.34699999999999998</v>
      </c>
      <c r="U94">
        <v>20</v>
      </c>
      <c r="W94" s="2">
        <v>1</v>
      </c>
      <c r="X94" t="s">
        <v>119</v>
      </c>
      <c r="Y94" s="6">
        <f t="shared" si="12"/>
        <v>12.9</v>
      </c>
      <c r="Z94" s="2"/>
      <c r="AA94" s="2"/>
      <c r="AB94" s="2"/>
      <c r="AC94" s="2"/>
      <c r="AD94" s="2"/>
      <c r="AE94" s="2"/>
      <c r="AF94">
        <v>1</v>
      </c>
      <c r="AH94" s="5">
        <f t="shared" si="13"/>
        <v>18</v>
      </c>
      <c r="AI94" s="2"/>
      <c r="AJ94" s="2"/>
      <c r="AK94" s="2"/>
      <c r="AL94" s="2"/>
      <c r="AM94" s="2"/>
      <c r="AN94" s="2"/>
      <c r="AO94">
        <v>1</v>
      </c>
      <c r="AQ94" s="5">
        <f t="shared" si="14"/>
        <v>20</v>
      </c>
      <c r="AR94" s="2"/>
      <c r="AS94" s="2"/>
      <c r="AT94" s="2"/>
      <c r="AU94" s="2"/>
      <c r="AV94" s="2"/>
      <c r="AW94" s="2"/>
      <c r="AY94">
        <v>77</v>
      </c>
    </row>
    <row r="95" spans="1:63" customFormat="1" ht="14.4" x14ac:dyDescent="0.3">
      <c r="A95" s="1">
        <v>44862</v>
      </c>
      <c r="B95" t="s">
        <v>128</v>
      </c>
      <c r="C95" t="s">
        <v>90</v>
      </c>
      <c r="D95">
        <v>3</v>
      </c>
      <c r="E95">
        <v>1</v>
      </c>
      <c r="F95">
        <v>1</v>
      </c>
      <c r="G95" t="s">
        <v>60</v>
      </c>
      <c r="H95" t="s">
        <v>61</v>
      </c>
      <c r="I95">
        <v>3.8699999999999998E-2</v>
      </c>
      <c r="J95">
        <v>0.746</v>
      </c>
      <c r="K95">
        <v>14.5</v>
      </c>
      <c r="L95" t="s">
        <v>62</v>
      </c>
      <c r="M95" t="s">
        <v>63</v>
      </c>
      <c r="N95">
        <v>5.7200000000000001E-2</v>
      </c>
      <c r="O95">
        <v>0.9</v>
      </c>
      <c r="P95">
        <v>19</v>
      </c>
      <c r="Q95" t="s">
        <v>67</v>
      </c>
      <c r="R95" t="s">
        <v>61</v>
      </c>
      <c r="S95">
        <v>2.2700000000000001E-2</v>
      </c>
      <c r="T95">
        <v>0.33400000000000002</v>
      </c>
      <c r="U95">
        <v>19.2</v>
      </c>
      <c r="W95" s="2">
        <v>1</v>
      </c>
      <c r="X95" t="s">
        <v>119</v>
      </c>
      <c r="Y95" s="6">
        <f t="shared" si="12"/>
        <v>14.5</v>
      </c>
      <c r="Z95" s="2"/>
      <c r="AA95" s="2"/>
      <c r="AB95" s="2"/>
      <c r="AC95" s="2"/>
      <c r="AD95" s="2"/>
      <c r="AE95" s="2"/>
      <c r="AF95">
        <v>1</v>
      </c>
      <c r="AH95" s="5">
        <f t="shared" si="13"/>
        <v>19</v>
      </c>
      <c r="AI95" s="2"/>
      <c r="AJ95" s="2"/>
      <c r="AK95" s="2"/>
      <c r="AL95" s="2"/>
      <c r="AM95" s="2"/>
      <c r="AN95" s="2"/>
      <c r="AO95">
        <v>1</v>
      </c>
      <c r="AQ95" s="5">
        <f t="shared" si="14"/>
        <v>19.2</v>
      </c>
      <c r="AR95" s="2"/>
      <c r="AS95" s="2"/>
      <c r="AT95" s="2"/>
      <c r="AU95" s="2"/>
      <c r="AV95" s="2"/>
      <c r="AW95" s="2"/>
      <c r="AY95">
        <v>78</v>
      </c>
    </row>
    <row r="96" spans="1:63" customFormat="1" ht="14.4" x14ac:dyDescent="0.3">
      <c r="A96" s="1">
        <v>44874</v>
      </c>
      <c r="B96" t="s">
        <v>129</v>
      </c>
      <c r="C96" t="s">
        <v>90</v>
      </c>
      <c r="D96">
        <v>1</v>
      </c>
      <c r="E96">
        <v>1</v>
      </c>
      <c r="F96">
        <v>1</v>
      </c>
      <c r="G96" t="s">
        <v>60</v>
      </c>
      <c r="H96" t="s">
        <v>61</v>
      </c>
      <c r="I96">
        <v>3.5000000000000003E-2</v>
      </c>
      <c r="J96">
        <v>0.74199999999999999</v>
      </c>
      <c r="K96">
        <v>14.8</v>
      </c>
      <c r="L96" t="s">
        <v>62</v>
      </c>
      <c r="M96" t="s">
        <v>63</v>
      </c>
      <c r="N96">
        <v>6.2199999999999998E-2</v>
      </c>
      <c r="O96">
        <v>0.92100000000000004</v>
      </c>
      <c r="P96">
        <v>20.2</v>
      </c>
      <c r="Q96" t="s">
        <v>67</v>
      </c>
      <c r="R96" t="s">
        <v>61</v>
      </c>
      <c r="S96">
        <v>1.9900000000000001E-2</v>
      </c>
      <c r="T96">
        <v>0.32400000000000001</v>
      </c>
      <c r="U96">
        <v>20.100000000000001</v>
      </c>
      <c r="V96" s="2"/>
      <c r="W96" s="2">
        <v>1</v>
      </c>
      <c r="X96" t="s">
        <v>119</v>
      </c>
      <c r="Y96" s="6">
        <f t="shared" si="12"/>
        <v>14.8</v>
      </c>
      <c r="AF96">
        <v>1</v>
      </c>
      <c r="AH96" s="5">
        <f t="shared" si="13"/>
        <v>20.2</v>
      </c>
      <c r="AO96">
        <v>1</v>
      </c>
      <c r="AQ96" s="5">
        <f t="shared" si="14"/>
        <v>20.100000000000001</v>
      </c>
      <c r="AY96">
        <v>79</v>
      </c>
    </row>
    <row r="97" spans="1:51" customFormat="1" ht="14.4" x14ac:dyDescent="0.3">
      <c r="A97" s="1">
        <v>44874</v>
      </c>
      <c r="B97" t="s">
        <v>129</v>
      </c>
      <c r="C97" t="s">
        <v>90</v>
      </c>
      <c r="D97">
        <v>2</v>
      </c>
      <c r="E97">
        <v>1</v>
      </c>
      <c r="F97">
        <v>1</v>
      </c>
      <c r="G97" t="s">
        <v>60</v>
      </c>
      <c r="H97" t="s">
        <v>61</v>
      </c>
      <c r="I97">
        <v>3.2599999999999997E-2</v>
      </c>
      <c r="J97">
        <v>0.66300000000000003</v>
      </c>
      <c r="K97">
        <v>13</v>
      </c>
      <c r="L97" t="s">
        <v>62</v>
      </c>
      <c r="M97" t="s">
        <v>63</v>
      </c>
      <c r="N97">
        <v>5.96E-2</v>
      </c>
      <c r="O97">
        <v>0.89500000000000002</v>
      </c>
      <c r="P97">
        <v>19.5</v>
      </c>
      <c r="Q97" t="s">
        <v>67</v>
      </c>
      <c r="R97" t="s">
        <v>61</v>
      </c>
      <c r="S97">
        <v>2.0400000000000001E-2</v>
      </c>
      <c r="T97">
        <v>0.315</v>
      </c>
      <c r="U97">
        <v>19.5</v>
      </c>
      <c r="W97" s="2">
        <v>1</v>
      </c>
      <c r="X97" t="s">
        <v>119</v>
      </c>
      <c r="Y97" s="6">
        <f t="shared" si="12"/>
        <v>13</v>
      </c>
      <c r="Z97" s="2"/>
      <c r="AA97" s="2"/>
      <c r="AB97" s="2"/>
      <c r="AC97" s="2"/>
      <c r="AD97" s="2"/>
      <c r="AE97" s="2"/>
      <c r="AF97">
        <v>1</v>
      </c>
      <c r="AH97" s="5">
        <f t="shared" si="13"/>
        <v>19.5</v>
      </c>
      <c r="AI97" s="2"/>
      <c r="AJ97" s="2"/>
      <c r="AK97" s="2"/>
      <c r="AL97" s="2"/>
      <c r="AM97" s="2"/>
      <c r="AN97" s="2"/>
      <c r="AO97">
        <v>1</v>
      </c>
      <c r="AQ97" s="5">
        <f t="shared" si="14"/>
        <v>19.5</v>
      </c>
      <c r="AR97" s="2"/>
      <c r="AS97" s="2"/>
      <c r="AT97" s="2"/>
      <c r="AU97" s="2"/>
      <c r="AV97" s="2"/>
      <c r="AW97" s="2"/>
      <c r="AY97">
        <v>80</v>
      </c>
    </row>
    <row r="98" spans="1:51" customFormat="1" ht="14.4" x14ac:dyDescent="0.3">
      <c r="A98" s="1">
        <v>44874</v>
      </c>
      <c r="B98" t="s">
        <v>129</v>
      </c>
      <c r="C98" t="s">
        <v>90</v>
      </c>
      <c r="D98">
        <v>3</v>
      </c>
      <c r="E98">
        <v>1</v>
      </c>
      <c r="F98">
        <v>1</v>
      </c>
      <c r="G98" t="s">
        <v>60</v>
      </c>
      <c r="H98" t="s">
        <v>61</v>
      </c>
      <c r="I98">
        <v>3.3399999999999999E-2</v>
      </c>
      <c r="J98">
        <v>0.64300000000000002</v>
      </c>
      <c r="K98">
        <v>12.5</v>
      </c>
      <c r="L98" t="s">
        <v>62</v>
      </c>
      <c r="M98" t="s">
        <v>63</v>
      </c>
      <c r="N98">
        <v>5.8400000000000001E-2</v>
      </c>
      <c r="O98">
        <v>0.871</v>
      </c>
      <c r="P98">
        <v>18.899999999999999</v>
      </c>
      <c r="Q98" t="s">
        <v>67</v>
      </c>
      <c r="R98" t="s">
        <v>61</v>
      </c>
      <c r="S98">
        <v>2.1100000000000001E-2</v>
      </c>
      <c r="T98">
        <v>0.32300000000000001</v>
      </c>
      <c r="U98">
        <v>20</v>
      </c>
      <c r="W98" s="2">
        <v>1</v>
      </c>
      <c r="X98" t="s">
        <v>119</v>
      </c>
      <c r="Y98" s="6">
        <f t="shared" si="12"/>
        <v>12.5</v>
      </c>
      <c r="Z98" s="2"/>
      <c r="AA98" s="2"/>
      <c r="AB98" s="2"/>
      <c r="AC98" s="2"/>
      <c r="AD98" s="2"/>
      <c r="AE98" s="2"/>
      <c r="AF98">
        <v>1</v>
      </c>
      <c r="AH98" s="5">
        <f t="shared" si="13"/>
        <v>18.899999999999999</v>
      </c>
      <c r="AI98" s="2"/>
      <c r="AJ98" s="2"/>
      <c r="AK98" s="2"/>
      <c r="AL98" s="2"/>
      <c r="AM98" s="2"/>
      <c r="AN98" s="2"/>
      <c r="AO98">
        <v>1</v>
      </c>
      <c r="AQ98" s="5">
        <f t="shared" si="14"/>
        <v>20</v>
      </c>
      <c r="AR98" s="2"/>
      <c r="AS98" s="2"/>
      <c r="AT98" s="2"/>
      <c r="AU98" s="2"/>
      <c r="AV98" s="2"/>
      <c r="AW98" s="2"/>
      <c r="AY98">
        <v>81</v>
      </c>
    </row>
    <row r="99" spans="1:51" customFormat="1" ht="14.4" x14ac:dyDescent="0.3">
      <c r="A99" s="1">
        <v>44902</v>
      </c>
      <c r="B99" t="s">
        <v>130</v>
      </c>
      <c r="C99" t="s">
        <v>90</v>
      </c>
      <c r="D99">
        <v>1</v>
      </c>
      <c r="E99">
        <v>1</v>
      </c>
      <c r="F99">
        <v>1</v>
      </c>
      <c r="G99" t="s">
        <v>60</v>
      </c>
      <c r="H99" t="s">
        <v>61</v>
      </c>
      <c r="I99">
        <v>4.3999999999999997E-2</v>
      </c>
      <c r="J99">
        <v>0.83699999999999997</v>
      </c>
      <c r="K99">
        <v>19.8</v>
      </c>
      <c r="L99" t="s">
        <v>62</v>
      </c>
      <c r="M99" t="s">
        <v>63</v>
      </c>
      <c r="N99">
        <v>6.3200000000000006E-2</v>
      </c>
      <c r="O99">
        <v>0.88800000000000001</v>
      </c>
      <c r="P99">
        <v>20.9</v>
      </c>
      <c r="Q99" t="s">
        <v>67</v>
      </c>
      <c r="R99" t="s">
        <v>61</v>
      </c>
      <c r="S99">
        <v>2.5999999999999999E-2</v>
      </c>
      <c r="T99">
        <v>0.35399999999999998</v>
      </c>
      <c r="U99">
        <v>22.8</v>
      </c>
      <c r="V99" s="2"/>
      <c r="W99" s="2">
        <v>1</v>
      </c>
      <c r="X99" t="s">
        <v>119</v>
      </c>
      <c r="Y99" s="6">
        <f t="shared" si="12"/>
        <v>19.8</v>
      </c>
      <c r="AF99" s="2">
        <v>1</v>
      </c>
      <c r="AH99" s="5">
        <f t="shared" si="13"/>
        <v>20.9</v>
      </c>
      <c r="AO99" s="2">
        <v>1</v>
      </c>
      <c r="AQ99" s="5">
        <f t="shared" si="14"/>
        <v>22.8</v>
      </c>
      <c r="AY99">
        <v>82</v>
      </c>
    </row>
    <row r="100" spans="1:51" customFormat="1" ht="14.4" x14ac:dyDescent="0.3">
      <c r="A100" s="1">
        <v>44902</v>
      </c>
      <c r="B100" t="s">
        <v>130</v>
      </c>
      <c r="C100" t="s">
        <v>90</v>
      </c>
      <c r="D100">
        <v>2</v>
      </c>
      <c r="E100">
        <v>1</v>
      </c>
      <c r="F100">
        <v>1</v>
      </c>
      <c r="G100" t="s">
        <v>60</v>
      </c>
      <c r="H100" t="s">
        <v>61</v>
      </c>
      <c r="I100">
        <v>4.3099999999999999E-2</v>
      </c>
      <c r="J100">
        <v>0.83699999999999997</v>
      </c>
      <c r="K100">
        <v>19.8</v>
      </c>
      <c r="L100" t="s">
        <v>62</v>
      </c>
      <c r="M100" t="s">
        <v>63</v>
      </c>
      <c r="N100">
        <v>5.6300000000000003E-2</v>
      </c>
      <c r="O100">
        <v>0.86499999999999999</v>
      </c>
      <c r="P100">
        <v>20.3</v>
      </c>
      <c r="Q100" t="s">
        <v>67</v>
      </c>
      <c r="R100" t="s">
        <v>61</v>
      </c>
      <c r="S100">
        <v>2.2200000000000001E-2</v>
      </c>
      <c r="T100">
        <v>0.32100000000000001</v>
      </c>
      <c r="U100">
        <v>20.7</v>
      </c>
      <c r="V100" s="2"/>
      <c r="W100" s="2">
        <v>1</v>
      </c>
      <c r="X100" t="s">
        <v>119</v>
      </c>
      <c r="Y100" s="6">
        <f t="shared" si="12"/>
        <v>19.8</v>
      </c>
      <c r="AF100" s="2">
        <v>1</v>
      </c>
      <c r="AH100" s="5">
        <f t="shared" si="13"/>
        <v>20.3</v>
      </c>
      <c r="AO100">
        <v>1</v>
      </c>
      <c r="AQ100" s="5">
        <f t="shared" si="14"/>
        <v>20.7</v>
      </c>
      <c r="AY100">
        <v>83</v>
      </c>
    </row>
    <row r="101" spans="1:51" customFormat="1" ht="14.4" x14ac:dyDescent="0.3">
      <c r="A101" s="1">
        <v>44902</v>
      </c>
      <c r="B101" t="s">
        <v>130</v>
      </c>
      <c r="C101" t="s">
        <v>90</v>
      </c>
      <c r="D101">
        <v>3</v>
      </c>
      <c r="E101">
        <v>1</v>
      </c>
      <c r="F101">
        <v>1</v>
      </c>
      <c r="G101" t="s">
        <v>60</v>
      </c>
      <c r="H101" t="s">
        <v>61</v>
      </c>
      <c r="I101">
        <v>4.4400000000000002E-2</v>
      </c>
      <c r="J101">
        <v>0.878</v>
      </c>
      <c r="K101">
        <v>20.8</v>
      </c>
      <c r="L101" t="s">
        <v>62</v>
      </c>
      <c r="M101" t="s">
        <v>63</v>
      </c>
      <c r="N101">
        <v>5.5500000000000001E-2</v>
      </c>
      <c r="O101">
        <v>0.85</v>
      </c>
      <c r="P101">
        <v>20</v>
      </c>
      <c r="Q101" t="s">
        <v>67</v>
      </c>
      <c r="R101" t="s">
        <v>61</v>
      </c>
      <c r="S101">
        <v>2.18E-2</v>
      </c>
      <c r="T101">
        <v>0.32100000000000001</v>
      </c>
      <c r="U101">
        <v>20.7</v>
      </c>
      <c r="V101" s="2"/>
      <c r="W101" s="2">
        <v>1</v>
      </c>
      <c r="X101" t="s">
        <v>119</v>
      </c>
      <c r="Y101" s="6">
        <f t="shared" si="12"/>
        <v>20.8</v>
      </c>
      <c r="AF101" s="2">
        <v>1</v>
      </c>
      <c r="AH101" s="5">
        <f t="shared" si="13"/>
        <v>20</v>
      </c>
      <c r="AO101">
        <v>1</v>
      </c>
      <c r="AQ101" s="5">
        <f t="shared" si="14"/>
        <v>20.7</v>
      </c>
      <c r="AY101">
        <v>84</v>
      </c>
    </row>
    <row r="102" spans="1:51" customFormat="1" ht="15.6" x14ac:dyDescent="0.3">
      <c r="A102" s="1">
        <v>44937</v>
      </c>
      <c r="B102" t="s">
        <v>131</v>
      </c>
      <c r="C102" t="s">
        <v>132</v>
      </c>
      <c r="D102">
        <v>1</v>
      </c>
      <c r="E102">
        <v>1</v>
      </c>
      <c r="F102">
        <v>1</v>
      </c>
      <c r="G102" t="s">
        <v>60</v>
      </c>
      <c r="H102" t="s">
        <v>61</v>
      </c>
      <c r="I102">
        <v>3.6600000000000001E-2</v>
      </c>
      <c r="J102">
        <v>0.68899999999999995</v>
      </c>
      <c r="K102">
        <v>14.6</v>
      </c>
      <c r="L102" s="9"/>
      <c r="M102" s="9"/>
      <c r="N102" s="10"/>
      <c r="O102" s="8"/>
      <c r="P102" s="8"/>
      <c r="Q102" t="s">
        <v>133</v>
      </c>
      <c r="R102" t="s">
        <v>63</v>
      </c>
      <c r="S102">
        <v>3.5700000000000003E-2</v>
      </c>
      <c r="T102">
        <v>0.433</v>
      </c>
      <c r="U102">
        <v>20.3</v>
      </c>
      <c r="V102" s="11"/>
      <c r="W102" s="2">
        <v>1</v>
      </c>
      <c r="X102" t="s">
        <v>119</v>
      </c>
      <c r="Y102" s="6">
        <f t="shared" si="12"/>
        <v>14.6</v>
      </c>
      <c r="AF102" s="2">
        <v>3</v>
      </c>
      <c r="AG102" s="2" t="s">
        <v>120</v>
      </c>
      <c r="AH102" s="5"/>
      <c r="AO102">
        <v>1</v>
      </c>
      <c r="AQ102" s="5">
        <f t="shared" si="14"/>
        <v>20.3</v>
      </c>
      <c r="AY102">
        <v>85</v>
      </c>
    </row>
    <row r="103" spans="1:51" customFormat="1" ht="15.6" x14ac:dyDescent="0.3">
      <c r="A103" s="1">
        <v>44937</v>
      </c>
      <c r="B103" t="s">
        <v>131</v>
      </c>
      <c r="C103" t="s">
        <v>134</v>
      </c>
      <c r="D103">
        <v>2</v>
      </c>
      <c r="E103">
        <v>1</v>
      </c>
      <c r="F103">
        <v>1</v>
      </c>
      <c r="G103" t="s">
        <v>60</v>
      </c>
      <c r="H103" t="s">
        <v>61</v>
      </c>
      <c r="I103">
        <v>4.0899999999999999E-2</v>
      </c>
      <c r="J103">
        <v>0.76500000000000001</v>
      </c>
      <c r="K103">
        <v>16.3</v>
      </c>
      <c r="L103" s="9"/>
      <c r="M103" s="9"/>
      <c r="N103" s="10"/>
      <c r="O103" s="8"/>
      <c r="P103" s="8"/>
      <c r="Q103" t="s">
        <v>133</v>
      </c>
      <c r="R103" t="s">
        <v>63</v>
      </c>
      <c r="S103">
        <v>3.7100000000000001E-2</v>
      </c>
      <c r="T103">
        <v>0.44900000000000001</v>
      </c>
      <c r="U103">
        <v>21.1</v>
      </c>
      <c r="V103" s="11"/>
      <c r="W103" s="2">
        <v>1</v>
      </c>
      <c r="X103" t="s">
        <v>119</v>
      </c>
      <c r="Y103" s="6">
        <f t="shared" si="12"/>
        <v>16.3</v>
      </c>
      <c r="AF103" s="2">
        <v>3</v>
      </c>
      <c r="AG103" s="2" t="s">
        <v>120</v>
      </c>
      <c r="AH103" s="5"/>
      <c r="AO103">
        <v>1</v>
      </c>
      <c r="AQ103" s="5">
        <f t="shared" si="14"/>
        <v>21.1</v>
      </c>
      <c r="AY103">
        <v>86</v>
      </c>
    </row>
    <row r="104" spans="1:51" customFormat="1" ht="15.6" x14ac:dyDescent="0.3">
      <c r="A104" s="1">
        <v>44937</v>
      </c>
      <c r="B104" t="s">
        <v>131</v>
      </c>
      <c r="C104" t="s">
        <v>90</v>
      </c>
      <c r="D104">
        <v>3</v>
      </c>
      <c r="E104">
        <v>1</v>
      </c>
      <c r="F104">
        <v>1</v>
      </c>
      <c r="G104" t="s">
        <v>60</v>
      </c>
      <c r="H104" t="s">
        <v>61</v>
      </c>
      <c r="I104">
        <v>3.8199999999999998E-2</v>
      </c>
      <c r="J104">
        <v>0.78200000000000003</v>
      </c>
      <c r="K104">
        <v>16.7</v>
      </c>
      <c r="L104" s="9"/>
      <c r="M104" s="9"/>
      <c r="N104" s="10"/>
      <c r="O104" s="8"/>
      <c r="P104" s="8"/>
      <c r="Q104" t="s">
        <v>133</v>
      </c>
      <c r="R104" t="s">
        <v>63</v>
      </c>
      <c r="S104">
        <v>3.44E-2</v>
      </c>
      <c r="T104">
        <v>0.40699999999999997</v>
      </c>
      <c r="U104">
        <v>19</v>
      </c>
      <c r="V104" s="11"/>
      <c r="W104" s="2">
        <v>1</v>
      </c>
      <c r="X104" t="s">
        <v>119</v>
      </c>
      <c r="Y104" s="6">
        <f t="shared" si="12"/>
        <v>16.7</v>
      </c>
      <c r="AF104" s="2">
        <v>3</v>
      </c>
      <c r="AG104" s="2" t="s">
        <v>120</v>
      </c>
      <c r="AH104" s="5"/>
      <c r="AO104" s="2">
        <v>1</v>
      </c>
      <c r="AQ104" s="5">
        <f t="shared" si="14"/>
        <v>19</v>
      </c>
      <c r="AY104">
        <v>87</v>
      </c>
    </row>
    <row r="105" spans="1:51" customFormat="1" ht="14.4" x14ac:dyDescent="0.3">
      <c r="A105" s="1">
        <v>45009</v>
      </c>
      <c r="B105" t="s">
        <v>87</v>
      </c>
      <c r="C105" t="s">
        <v>86</v>
      </c>
      <c r="D105">
        <v>11</v>
      </c>
      <c r="E105">
        <v>1</v>
      </c>
      <c r="F105">
        <v>1</v>
      </c>
      <c r="G105" t="s">
        <v>60</v>
      </c>
      <c r="H105" t="s">
        <v>61</v>
      </c>
      <c r="I105">
        <v>3.4099999999999998E-2</v>
      </c>
      <c r="J105">
        <v>0.62</v>
      </c>
      <c r="K105">
        <v>11.4</v>
      </c>
      <c r="L105" t="s">
        <v>62</v>
      </c>
      <c r="M105" t="s">
        <v>63</v>
      </c>
      <c r="N105">
        <v>5.79E-2</v>
      </c>
      <c r="O105">
        <v>0.89700000000000002</v>
      </c>
      <c r="P105">
        <v>21</v>
      </c>
      <c r="Q105" t="s">
        <v>67</v>
      </c>
      <c r="R105" t="s">
        <v>61</v>
      </c>
      <c r="S105">
        <v>1.3899999999999999E-2</v>
      </c>
      <c r="T105">
        <v>0.18</v>
      </c>
      <c r="U105">
        <v>16.600000000000001</v>
      </c>
      <c r="V105" s="2"/>
      <c r="W105" s="2">
        <v>1</v>
      </c>
      <c r="X105" t="s">
        <v>119</v>
      </c>
      <c r="Y105" s="6">
        <f t="shared" si="12"/>
        <v>11.4</v>
      </c>
      <c r="AF105">
        <v>1</v>
      </c>
      <c r="AH105" s="5">
        <f t="shared" si="13"/>
        <v>21</v>
      </c>
      <c r="AO105">
        <v>1</v>
      </c>
      <c r="AQ105" s="5">
        <f t="shared" si="14"/>
        <v>16.600000000000001</v>
      </c>
      <c r="AY105">
        <v>88</v>
      </c>
    </row>
    <row r="106" spans="1:51" customFormat="1" ht="14.4" x14ac:dyDescent="0.3">
      <c r="A106" s="1">
        <v>45009</v>
      </c>
      <c r="B106" t="s">
        <v>87</v>
      </c>
      <c r="C106" t="s">
        <v>86</v>
      </c>
      <c r="D106">
        <v>12</v>
      </c>
      <c r="E106">
        <v>1</v>
      </c>
      <c r="F106">
        <v>1</v>
      </c>
      <c r="G106" t="s">
        <v>60</v>
      </c>
      <c r="H106" t="s">
        <v>61</v>
      </c>
      <c r="I106">
        <v>3.6700000000000003E-2</v>
      </c>
      <c r="J106">
        <v>0.70299999999999996</v>
      </c>
      <c r="K106">
        <v>13.4</v>
      </c>
      <c r="L106" t="s">
        <v>62</v>
      </c>
      <c r="M106" t="s">
        <v>63</v>
      </c>
      <c r="N106">
        <v>5.6899999999999999E-2</v>
      </c>
      <c r="O106">
        <v>0.84499999999999997</v>
      </c>
      <c r="P106">
        <v>19.8</v>
      </c>
      <c r="Q106" t="s">
        <v>67</v>
      </c>
      <c r="R106" t="s">
        <v>61</v>
      </c>
      <c r="S106">
        <v>1.21E-2</v>
      </c>
      <c r="T106">
        <v>0.17399999999999999</v>
      </c>
      <c r="U106">
        <v>15.8</v>
      </c>
      <c r="W106" s="2">
        <v>1</v>
      </c>
      <c r="X106" t="s">
        <v>119</v>
      </c>
      <c r="Y106" s="6">
        <f t="shared" si="12"/>
        <v>13.4</v>
      </c>
      <c r="AF106">
        <v>1</v>
      </c>
      <c r="AH106" s="5">
        <f t="shared" si="13"/>
        <v>19.8</v>
      </c>
      <c r="AO106">
        <v>1</v>
      </c>
      <c r="AQ106" s="5">
        <f t="shared" si="14"/>
        <v>15.8</v>
      </c>
      <c r="AY106">
        <v>89</v>
      </c>
    </row>
    <row r="107" spans="1:51" customFormat="1" ht="14.4" x14ac:dyDescent="0.3">
      <c r="A107" s="1">
        <v>45009</v>
      </c>
      <c r="B107" t="s">
        <v>87</v>
      </c>
      <c r="C107" t="s">
        <v>86</v>
      </c>
      <c r="D107">
        <v>13</v>
      </c>
      <c r="E107">
        <v>1</v>
      </c>
      <c r="F107">
        <v>1</v>
      </c>
      <c r="G107" t="s">
        <v>60</v>
      </c>
      <c r="H107" t="s">
        <v>61</v>
      </c>
      <c r="I107">
        <v>3.7600000000000001E-2</v>
      </c>
      <c r="J107">
        <v>0.77100000000000002</v>
      </c>
      <c r="K107">
        <v>15</v>
      </c>
      <c r="L107" t="s">
        <v>62</v>
      </c>
      <c r="M107" t="s">
        <v>63</v>
      </c>
      <c r="N107">
        <v>5.9299999999999999E-2</v>
      </c>
      <c r="O107">
        <v>0.91</v>
      </c>
      <c r="P107">
        <v>21.4</v>
      </c>
      <c r="Q107" t="s">
        <v>67</v>
      </c>
      <c r="R107" t="s">
        <v>61</v>
      </c>
      <c r="S107">
        <v>1.4999999999999999E-2</v>
      </c>
      <c r="T107">
        <v>0.17100000000000001</v>
      </c>
      <c r="U107">
        <v>15.5</v>
      </c>
      <c r="W107" s="2">
        <v>1</v>
      </c>
      <c r="X107" t="s">
        <v>119</v>
      </c>
      <c r="Y107" s="6">
        <f t="shared" si="12"/>
        <v>15</v>
      </c>
      <c r="AF107">
        <v>1</v>
      </c>
      <c r="AH107" s="5">
        <f t="shared" si="13"/>
        <v>21.4</v>
      </c>
      <c r="AO107" s="2">
        <v>1</v>
      </c>
      <c r="AQ107" s="5">
        <f t="shared" si="14"/>
        <v>15.5</v>
      </c>
      <c r="AY107">
        <v>90</v>
      </c>
    </row>
    <row r="108" spans="1:51" customFormat="1" ht="14.4" x14ac:dyDescent="0.3">
      <c r="A108" s="1">
        <v>45013</v>
      </c>
      <c r="B108" t="s">
        <v>135</v>
      </c>
      <c r="C108" t="s">
        <v>90</v>
      </c>
      <c r="D108">
        <v>1</v>
      </c>
      <c r="E108">
        <v>1</v>
      </c>
      <c r="F108">
        <v>1</v>
      </c>
      <c r="Q108" t="s">
        <v>67</v>
      </c>
      <c r="R108" t="s">
        <v>61</v>
      </c>
      <c r="S108">
        <v>5.33E-2</v>
      </c>
      <c r="T108">
        <v>0.63200000000000001</v>
      </c>
      <c r="U108">
        <v>18.100000000000001</v>
      </c>
      <c r="V108" s="2"/>
      <c r="W108" s="2">
        <v>3</v>
      </c>
      <c r="X108" s="2" t="s">
        <v>120</v>
      </c>
      <c r="Y108" s="6"/>
      <c r="AF108" s="2">
        <v>3</v>
      </c>
      <c r="AG108" s="2" t="s">
        <v>120</v>
      </c>
      <c r="AH108" s="5"/>
      <c r="AO108" s="2">
        <v>1</v>
      </c>
      <c r="AP108" t="s">
        <v>136</v>
      </c>
      <c r="AQ108" s="5">
        <f t="shared" si="14"/>
        <v>18.100000000000001</v>
      </c>
      <c r="AY108">
        <v>91</v>
      </c>
    </row>
    <row r="109" spans="1:51" customFormat="1" ht="14.4" x14ac:dyDescent="0.3">
      <c r="A109" s="1">
        <v>45013</v>
      </c>
      <c r="B109" t="s">
        <v>135</v>
      </c>
      <c r="C109" t="s">
        <v>90</v>
      </c>
      <c r="D109">
        <v>2</v>
      </c>
      <c r="E109">
        <v>1</v>
      </c>
      <c r="F109">
        <v>1</v>
      </c>
      <c r="Q109" t="s">
        <v>67</v>
      </c>
      <c r="R109" t="s">
        <v>61</v>
      </c>
      <c r="S109">
        <v>5.5E-2</v>
      </c>
      <c r="T109">
        <v>0.68200000000000005</v>
      </c>
      <c r="U109">
        <v>19.5</v>
      </c>
      <c r="V109" s="2"/>
      <c r="W109" s="2">
        <v>3</v>
      </c>
      <c r="X109" s="2" t="s">
        <v>120</v>
      </c>
      <c r="Y109" s="6"/>
      <c r="AF109" s="2">
        <v>3</v>
      </c>
      <c r="AG109" s="2" t="s">
        <v>120</v>
      </c>
      <c r="AH109" s="5"/>
      <c r="AO109" s="2">
        <v>1</v>
      </c>
      <c r="AP109" t="s">
        <v>136</v>
      </c>
      <c r="AQ109" s="5">
        <f t="shared" si="14"/>
        <v>19.5</v>
      </c>
      <c r="AY109">
        <v>92</v>
      </c>
    </row>
    <row r="110" spans="1:51" customFormat="1" ht="14.4" x14ac:dyDescent="0.3">
      <c r="A110" s="1">
        <v>45013</v>
      </c>
      <c r="B110" t="s">
        <v>135</v>
      </c>
      <c r="C110" t="s">
        <v>90</v>
      </c>
      <c r="D110">
        <v>3</v>
      </c>
      <c r="E110">
        <v>1</v>
      </c>
      <c r="F110">
        <v>1</v>
      </c>
      <c r="Q110" t="s">
        <v>67</v>
      </c>
      <c r="R110" t="s">
        <v>61</v>
      </c>
      <c r="S110">
        <v>5.4199999999999998E-2</v>
      </c>
      <c r="T110">
        <v>0.626</v>
      </c>
      <c r="U110">
        <v>18</v>
      </c>
      <c r="V110" s="2"/>
      <c r="W110" s="2">
        <v>3</v>
      </c>
      <c r="X110" s="2" t="s">
        <v>120</v>
      </c>
      <c r="Y110" s="6"/>
      <c r="AF110" s="2">
        <v>3</v>
      </c>
      <c r="AG110" s="2" t="s">
        <v>120</v>
      </c>
      <c r="AH110" s="5"/>
      <c r="AO110" s="2">
        <v>1</v>
      </c>
      <c r="AP110" t="s">
        <v>136</v>
      </c>
      <c r="AQ110" s="5">
        <f t="shared" si="14"/>
        <v>18</v>
      </c>
      <c r="AY110">
        <v>93</v>
      </c>
    </row>
    <row r="111" spans="1:51" customFormat="1" ht="14.4" x14ac:dyDescent="0.3">
      <c r="A111" s="1">
        <v>45013</v>
      </c>
      <c r="B111" t="s">
        <v>137</v>
      </c>
      <c r="C111" t="s">
        <v>90</v>
      </c>
      <c r="D111">
        <v>1</v>
      </c>
      <c r="E111">
        <v>1</v>
      </c>
      <c r="F111">
        <v>1</v>
      </c>
      <c r="Q111" t="s">
        <v>67</v>
      </c>
      <c r="R111" t="s">
        <v>61</v>
      </c>
      <c r="S111">
        <v>3.4599999999999999E-2</v>
      </c>
      <c r="T111">
        <v>0.40400000000000003</v>
      </c>
      <c r="U111">
        <v>20.3</v>
      </c>
      <c r="V111" s="2"/>
      <c r="W111" s="2">
        <v>3</v>
      </c>
      <c r="X111" s="2" t="s">
        <v>120</v>
      </c>
      <c r="Y111" s="6"/>
      <c r="AF111" s="2">
        <v>3</v>
      </c>
      <c r="AG111" s="2" t="s">
        <v>120</v>
      </c>
      <c r="AH111" s="5"/>
      <c r="AO111" s="2">
        <v>1</v>
      </c>
      <c r="AP111" t="s">
        <v>138</v>
      </c>
      <c r="AQ111" s="5">
        <f t="shared" si="14"/>
        <v>20.3</v>
      </c>
      <c r="AY111">
        <v>94</v>
      </c>
    </row>
    <row r="112" spans="1:51" customFormat="1" ht="14.4" x14ac:dyDescent="0.3">
      <c r="A112" s="1">
        <v>45013</v>
      </c>
      <c r="B112" t="s">
        <v>137</v>
      </c>
      <c r="C112" t="s">
        <v>90</v>
      </c>
      <c r="D112">
        <v>2</v>
      </c>
      <c r="E112">
        <v>1</v>
      </c>
      <c r="F112">
        <v>1</v>
      </c>
      <c r="Q112" t="s">
        <v>67</v>
      </c>
      <c r="R112" t="s">
        <v>61</v>
      </c>
      <c r="S112">
        <v>3.39E-2</v>
      </c>
      <c r="T112">
        <v>0.40300000000000002</v>
      </c>
      <c r="U112">
        <v>20.3</v>
      </c>
      <c r="V112" s="2"/>
      <c r="W112" s="2">
        <v>3</v>
      </c>
      <c r="X112" s="2" t="s">
        <v>120</v>
      </c>
      <c r="Y112" s="6"/>
      <c r="AF112" s="2">
        <v>3</v>
      </c>
      <c r="AG112" s="2" t="s">
        <v>120</v>
      </c>
      <c r="AH112" s="5"/>
      <c r="AO112" s="2">
        <v>1</v>
      </c>
      <c r="AP112" t="s">
        <v>138</v>
      </c>
      <c r="AQ112" s="5">
        <f t="shared" si="14"/>
        <v>20.3</v>
      </c>
      <c r="AY112">
        <v>95</v>
      </c>
    </row>
    <row r="113" spans="1:51" customFormat="1" ht="14.4" x14ac:dyDescent="0.3">
      <c r="A113" s="1">
        <v>45013</v>
      </c>
      <c r="B113" t="s">
        <v>137</v>
      </c>
      <c r="C113" t="s">
        <v>90</v>
      </c>
      <c r="D113">
        <v>3</v>
      </c>
      <c r="E113">
        <v>1</v>
      </c>
      <c r="F113">
        <v>1</v>
      </c>
      <c r="Q113" t="s">
        <v>67</v>
      </c>
      <c r="R113" t="s">
        <v>61</v>
      </c>
      <c r="S113">
        <v>3.3700000000000001E-2</v>
      </c>
      <c r="T113">
        <v>0.39900000000000002</v>
      </c>
      <c r="U113">
        <v>20</v>
      </c>
      <c r="V113" s="2"/>
      <c r="W113" s="2">
        <v>3</v>
      </c>
      <c r="X113" s="2" t="s">
        <v>120</v>
      </c>
      <c r="Y113" s="6"/>
      <c r="AF113" s="2">
        <v>3</v>
      </c>
      <c r="AG113" s="2" t="s">
        <v>120</v>
      </c>
      <c r="AH113" s="5"/>
      <c r="AO113" s="2">
        <v>1</v>
      </c>
      <c r="AP113" t="s">
        <v>138</v>
      </c>
      <c r="AQ113" s="5">
        <f t="shared" si="14"/>
        <v>20</v>
      </c>
      <c r="AY113">
        <v>96</v>
      </c>
    </row>
    <row r="114" spans="1:51" customFormat="1" ht="14.4" x14ac:dyDescent="0.3">
      <c r="A114" s="1">
        <v>45064</v>
      </c>
      <c r="B114" t="s">
        <v>139</v>
      </c>
      <c r="C114" t="s">
        <v>140</v>
      </c>
      <c r="D114">
        <v>1</v>
      </c>
      <c r="E114">
        <v>1</v>
      </c>
      <c r="F114">
        <v>1</v>
      </c>
      <c r="G114" t="s">
        <v>60</v>
      </c>
      <c r="H114" t="s">
        <v>61</v>
      </c>
      <c r="I114">
        <v>4.0899999999999999E-2</v>
      </c>
      <c r="J114">
        <v>0.80800000000000005</v>
      </c>
      <c r="K114">
        <v>13.8</v>
      </c>
      <c r="L114" t="s">
        <v>62</v>
      </c>
      <c r="M114" t="s">
        <v>63</v>
      </c>
      <c r="N114">
        <v>5.7200000000000001E-2</v>
      </c>
      <c r="O114">
        <v>0.86499999999999999</v>
      </c>
      <c r="P114">
        <v>18.399999999999999</v>
      </c>
      <c r="Q114" t="s">
        <v>67</v>
      </c>
      <c r="R114" t="s">
        <v>61</v>
      </c>
      <c r="S114">
        <v>6.3299999999999995E-2</v>
      </c>
      <c r="T114">
        <v>0.77400000000000002</v>
      </c>
      <c r="U114">
        <v>21.1</v>
      </c>
      <c r="W114" s="2">
        <v>1</v>
      </c>
      <c r="Y114" s="6">
        <f t="shared" ref="Y114:Y128" si="15">K114</f>
        <v>13.8</v>
      </c>
      <c r="AF114">
        <v>1</v>
      </c>
      <c r="AH114" s="5">
        <f t="shared" ref="AH114:AH128" si="16">P114</f>
        <v>18.399999999999999</v>
      </c>
      <c r="AO114">
        <v>1</v>
      </c>
      <c r="AP114" t="s">
        <v>141</v>
      </c>
      <c r="AQ114" s="5">
        <f t="shared" si="14"/>
        <v>21.1</v>
      </c>
      <c r="AY114">
        <v>97</v>
      </c>
    </row>
    <row r="115" spans="1:51" customFormat="1" ht="14.4" x14ac:dyDescent="0.3">
      <c r="A115" s="1">
        <v>45064</v>
      </c>
      <c r="B115" t="s">
        <v>139</v>
      </c>
      <c r="C115" t="s">
        <v>140</v>
      </c>
      <c r="D115">
        <v>2</v>
      </c>
      <c r="E115">
        <v>1</v>
      </c>
      <c r="F115">
        <v>1</v>
      </c>
      <c r="G115" t="s">
        <v>60</v>
      </c>
      <c r="H115" t="s">
        <v>61</v>
      </c>
      <c r="I115">
        <v>3.85E-2</v>
      </c>
      <c r="J115">
        <v>0.78400000000000003</v>
      </c>
      <c r="K115">
        <v>13.3</v>
      </c>
      <c r="L115" t="s">
        <v>62</v>
      </c>
      <c r="M115" t="s">
        <v>63</v>
      </c>
      <c r="N115">
        <v>5.67E-2</v>
      </c>
      <c r="O115">
        <v>0.81399999999999995</v>
      </c>
      <c r="P115">
        <v>17.2</v>
      </c>
      <c r="Q115" t="s">
        <v>67</v>
      </c>
      <c r="R115" t="s">
        <v>61</v>
      </c>
      <c r="S115">
        <v>5.6599999999999998E-2</v>
      </c>
      <c r="T115">
        <v>0.69</v>
      </c>
      <c r="U115">
        <v>18.600000000000001</v>
      </c>
      <c r="V115" s="2"/>
      <c r="W115" s="2">
        <v>1</v>
      </c>
      <c r="Y115" s="6">
        <f t="shared" si="15"/>
        <v>13.3</v>
      </c>
      <c r="AF115">
        <v>1</v>
      </c>
      <c r="AH115" s="5">
        <f t="shared" si="16"/>
        <v>17.2</v>
      </c>
      <c r="AO115">
        <v>1</v>
      </c>
      <c r="AP115" t="s">
        <v>141</v>
      </c>
      <c r="AQ115" s="5">
        <f t="shared" si="14"/>
        <v>18.600000000000001</v>
      </c>
      <c r="AY115">
        <v>98</v>
      </c>
    </row>
    <row r="116" spans="1:51" customFormat="1" ht="14.4" x14ac:dyDescent="0.3">
      <c r="A116" s="1">
        <v>45064</v>
      </c>
      <c r="B116" t="s">
        <v>139</v>
      </c>
      <c r="C116" t="s">
        <v>140</v>
      </c>
      <c r="D116">
        <v>3</v>
      </c>
      <c r="E116">
        <v>1</v>
      </c>
      <c r="F116">
        <v>1</v>
      </c>
      <c r="G116" t="s">
        <v>60</v>
      </c>
      <c r="H116" t="s">
        <v>61</v>
      </c>
      <c r="I116">
        <v>3.9199999999999999E-2</v>
      </c>
      <c r="J116">
        <v>0.72499999999999998</v>
      </c>
      <c r="K116">
        <v>12.1</v>
      </c>
      <c r="L116" t="s">
        <v>62</v>
      </c>
      <c r="M116" t="s">
        <v>63</v>
      </c>
      <c r="N116">
        <v>5.7099999999999998E-2</v>
      </c>
      <c r="O116">
        <v>0.85399999999999998</v>
      </c>
      <c r="P116">
        <v>18.2</v>
      </c>
      <c r="Q116" t="s">
        <v>67</v>
      </c>
      <c r="R116" t="s">
        <v>61</v>
      </c>
      <c r="S116">
        <v>5.7099999999999998E-2</v>
      </c>
      <c r="T116">
        <v>0.71</v>
      </c>
      <c r="U116">
        <v>19.2</v>
      </c>
      <c r="W116" s="2">
        <v>1</v>
      </c>
      <c r="Y116" s="6">
        <f t="shared" si="15"/>
        <v>12.1</v>
      </c>
      <c r="Z116" s="2"/>
      <c r="AA116" s="2"/>
      <c r="AB116" s="2"/>
      <c r="AC116" s="2"/>
      <c r="AD116" s="2"/>
      <c r="AE116" s="2"/>
      <c r="AF116">
        <v>1</v>
      </c>
      <c r="AH116" s="5">
        <f t="shared" si="16"/>
        <v>18.2</v>
      </c>
      <c r="AI116" s="2"/>
      <c r="AJ116" s="2"/>
      <c r="AK116" s="2"/>
      <c r="AL116" s="2"/>
      <c r="AM116" s="2"/>
      <c r="AN116" s="2"/>
      <c r="AO116">
        <v>1</v>
      </c>
      <c r="AP116" t="s">
        <v>141</v>
      </c>
      <c r="AQ116" s="5">
        <f t="shared" si="14"/>
        <v>19.2</v>
      </c>
      <c r="AR116" s="2"/>
      <c r="AS116" s="2"/>
      <c r="AT116" s="2"/>
      <c r="AU116" s="2"/>
      <c r="AV116" s="2"/>
      <c r="AW116" s="2"/>
      <c r="AY116">
        <v>99</v>
      </c>
    </row>
    <row r="117" spans="1:51" customFormat="1" ht="14.4" x14ac:dyDescent="0.3">
      <c r="A117" s="1">
        <v>45077</v>
      </c>
      <c r="B117" t="s">
        <v>142</v>
      </c>
      <c r="C117" t="s">
        <v>140</v>
      </c>
      <c r="D117">
        <v>1</v>
      </c>
      <c r="E117">
        <v>1</v>
      </c>
      <c r="F117">
        <v>1</v>
      </c>
      <c r="G117" t="s">
        <v>60</v>
      </c>
      <c r="H117" t="s">
        <v>61</v>
      </c>
      <c r="I117">
        <v>4.0300000000000002E-2</v>
      </c>
      <c r="J117">
        <v>0.79200000000000004</v>
      </c>
      <c r="K117">
        <v>14.9</v>
      </c>
      <c r="L117" t="s">
        <v>62</v>
      </c>
      <c r="M117" t="s">
        <v>63</v>
      </c>
      <c r="N117">
        <v>6.0199999999999997E-2</v>
      </c>
      <c r="O117">
        <v>0.88300000000000001</v>
      </c>
      <c r="P117">
        <v>19.7</v>
      </c>
      <c r="Q117" t="s">
        <v>67</v>
      </c>
      <c r="R117" t="s">
        <v>61</v>
      </c>
      <c r="S117">
        <v>5.3100000000000001E-2</v>
      </c>
      <c r="T117">
        <v>0.68200000000000005</v>
      </c>
      <c r="U117">
        <v>21.5</v>
      </c>
      <c r="W117" s="2">
        <v>1</v>
      </c>
      <c r="Y117" s="6">
        <f t="shared" si="15"/>
        <v>14.9</v>
      </c>
      <c r="AF117">
        <v>1</v>
      </c>
      <c r="AH117" s="5">
        <f t="shared" si="16"/>
        <v>19.7</v>
      </c>
      <c r="AO117">
        <v>1</v>
      </c>
      <c r="AP117" t="s">
        <v>141</v>
      </c>
      <c r="AQ117" s="5">
        <f t="shared" si="14"/>
        <v>21.5</v>
      </c>
      <c r="AY117">
        <v>100</v>
      </c>
    </row>
    <row r="118" spans="1:51" customFormat="1" ht="14.4" x14ac:dyDescent="0.3">
      <c r="A118" s="1">
        <v>45077</v>
      </c>
      <c r="B118" t="s">
        <v>142</v>
      </c>
      <c r="C118" t="s">
        <v>140</v>
      </c>
      <c r="D118">
        <v>2</v>
      </c>
      <c r="E118">
        <v>1</v>
      </c>
      <c r="F118">
        <v>1</v>
      </c>
      <c r="G118" t="s">
        <v>60</v>
      </c>
      <c r="H118" t="s">
        <v>61</v>
      </c>
      <c r="I118">
        <v>4.3099999999999999E-2</v>
      </c>
      <c r="J118">
        <v>0.83799999999999997</v>
      </c>
      <c r="K118">
        <v>15.9</v>
      </c>
      <c r="L118" t="s">
        <v>62</v>
      </c>
      <c r="M118" t="s">
        <v>63</v>
      </c>
      <c r="N118">
        <v>6.1100000000000002E-2</v>
      </c>
      <c r="O118">
        <v>0.92600000000000005</v>
      </c>
      <c r="P118">
        <v>20.8</v>
      </c>
      <c r="Q118" t="s">
        <v>67</v>
      </c>
      <c r="R118" t="s">
        <v>61</v>
      </c>
      <c r="S118">
        <v>5.5800000000000002E-2</v>
      </c>
      <c r="T118">
        <v>0.72399999999999998</v>
      </c>
      <c r="U118">
        <v>22.9</v>
      </c>
      <c r="V118" s="2"/>
      <c r="W118" s="2">
        <v>1</v>
      </c>
      <c r="Y118" s="6">
        <f t="shared" si="15"/>
        <v>15.9</v>
      </c>
      <c r="AF118">
        <v>1</v>
      </c>
      <c r="AH118" s="5">
        <f t="shared" si="16"/>
        <v>20.8</v>
      </c>
      <c r="AO118">
        <v>1</v>
      </c>
      <c r="AP118" t="s">
        <v>141</v>
      </c>
      <c r="AQ118" s="5">
        <f t="shared" si="14"/>
        <v>22.9</v>
      </c>
      <c r="AY118">
        <v>101</v>
      </c>
    </row>
    <row r="119" spans="1:51" customFormat="1" ht="14.4" x14ac:dyDescent="0.3">
      <c r="A119" s="1">
        <v>45077</v>
      </c>
      <c r="B119" t="s">
        <v>142</v>
      </c>
      <c r="C119" t="s">
        <v>140</v>
      </c>
      <c r="D119">
        <v>3</v>
      </c>
      <c r="E119">
        <v>1</v>
      </c>
      <c r="F119">
        <v>1</v>
      </c>
      <c r="G119" t="s">
        <v>60</v>
      </c>
      <c r="H119" t="s">
        <v>61</v>
      </c>
      <c r="I119">
        <v>4.0300000000000002E-2</v>
      </c>
      <c r="J119">
        <v>0.80600000000000005</v>
      </c>
      <c r="K119">
        <v>15.2</v>
      </c>
      <c r="L119" t="s">
        <v>62</v>
      </c>
      <c r="M119" t="s">
        <v>63</v>
      </c>
      <c r="N119">
        <v>6.0600000000000001E-2</v>
      </c>
      <c r="O119">
        <v>0.95599999999999996</v>
      </c>
      <c r="P119">
        <v>21.5</v>
      </c>
      <c r="Q119" t="s">
        <v>67</v>
      </c>
      <c r="R119" t="s">
        <v>61</v>
      </c>
      <c r="S119">
        <v>5.4800000000000001E-2</v>
      </c>
      <c r="T119">
        <v>0.70599999999999996</v>
      </c>
      <c r="U119">
        <v>22.3</v>
      </c>
      <c r="W119" s="2">
        <v>1</v>
      </c>
      <c r="Y119" s="6">
        <f t="shared" si="15"/>
        <v>15.2</v>
      </c>
      <c r="Z119" s="2"/>
      <c r="AA119" s="2"/>
      <c r="AB119" s="2"/>
      <c r="AC119" s="2"/>
      <c r="AD119" s="2"/>
      <c r="AE119" s="2"/>
      <c r="AF119">
        <v>1</v>
      </c>
      <c r="AH119" s="5">
        <f t="shared" si="16"/>
        <v>21.5</v>
      </c>
      <c r="AI119" s="2"/>
      <c r="AJ119" s="2"/>
      <c r="AK119" s="2"/>
      <c r="AL119" s="2"/>
      <c r="AM119" s="2"/>
      <c r="AN119" s="2"/>
      <c r="AO119">
        <v>1</v>
      </c>
      <c r="AP119" t="s">
        <v>141</v>
      </c>
      <c r="AQ119" s="5">
        <f t="shared" si="14"/>
        <v>22.3</v>
      </c>
      <c r="AR119" s="2"/>
      <c r="AS119" s="2"/>
      <c r="AT119" s="2"/>
      <c r="AU119" s="2"/>
      <c r="AV119" s="2"/>
      <c r="AW119" s="2"/>
      <c r="AY119">
        <v>102</v>
      </c>
    </row>
    <row r="120" spans="1:51" customFormat="1" ht="14.4" x14ac:dyDescent="0.3">
      <c r="A120" s="1">
        <v>45146</v>
      </c>
      <c r="B120" t="s">
        <v>88</v>
      </c>
      <c r="C120" t="s">
        <v>90</v>
      </c>
      <c r="D120">
        <v>1</v>
      </c>
      <c r="E120">
        <v>1</v>
      </c>
      <c r="F120">
        <v>1</v>
      </c>
      <c r="G120" t="s">
        <v>60</v>
      </c>
      <c r="H120" t="s">
        <v>61</v>
      </c>
      <c r="I120">
        <v>4.1500000000000002E-2</v>
      </c>
      <c r="J120">
        <v>0.81699999999999995</v>
      </c>
      <c r="K120">
        <v>15.8</v>
      </c>
      <c r="L120" t="s">
        <v>62</v>
      </c>
      <c r="M120" t="s">
        <v>63</v>
      </c>
      <c r="N120">
        <v>5.9200000000000003E-2</v>
      </c>
      <c r="O120">
        <v>0.89800000000000002</v>
      </c>
      <c r="P120">
        <v>20.100000000000001</v>
      </c>
      <c r="Q120" t="s">
        <v>67</v>
      </c>
      <c r="R120" t="s">
        <v>61</v>
      </c>
      <c r="S120">
        <v>4.8500000000000001E-2</v>
      </c>
      <c r="T120">
        <v>0.66200000000000003</v>
      </c>
      <c r="U120">
        <v>19.600000000000001</v>
      </c>
      <c r="W120" s="2">
        <v>1</v>
      </c>
      <c r="Y120" s="6">
        <f t="shared" si="15"/>
        <v>15.8</v>
      </c>
      <c r="AF120">
        <v>1</v>
      </c>
      <c r="AH120" s="5">
        <f t="shared" si="16"/>
        <v>20.100000000000001</v>
      </c>
      <c r="AO120">
        <v>1</v>
      </c>
      <c r="AP120" t="s">
        <v>141</v>
      </c>
      <c r="AQ120" s="5">
        <f t="shared" si="14"/>
        <v>19.600000000000001</v>
      </c>
      <c r="AY120">
        <v>103</v>
      </c>
    </row>
    <row r="121" spans="1:51" customFormat="1" ht="14.4" x14ac:dyDescent="0.3">
      <c r="A121" s="1">
        <v>45146</v>
      </c>
      <c r="B121" t="s">
        <v>88</v>
      </c>
      <c r="C121" t="s">
        <v>90</v>
      </c>
      <c r="D121">
        <v>2</v>
      </c>
      <c r="E121">
        <v>1</v>
      </c>
      <c r="F121">
        <v>1</v>
      </c>
      <c r="G121" t="s">
        <v>60</v>
      </c>
      <c r="H121" t="s">
        <v>61</v>
      </c>
      <c r="I121">
        <v>4.1399999999999999E-2</v>
      </c>
      <c r="J121">
        <v>0.82199999999999995</v>
      </c>
      <c r="K121">
        <v>16</v>
      </c>
      <c r="L121" t="s">
        <v>62</v>
      </c>
      <c r="M121" t="s">
        <v>63</v>
      </c>
      <c r="N121">
        <v>6.2100000000000002E-2</v>
      </c>
      <c r="O121">
        <v>0.876</v>
      </c>
      <c r="P121">
        <v>19.5</v>
      </c>
      <c r="Q121" t="s">
        <v>67</v>
      </c>
      <c r="R121" t="s">
        <v>61</v>
      </c>
      <c r="S121">
        <v>5.0700000000000002E-2</v>
      </c>
      <c r="T121">
        <v>0.66500000000000004</v>
      </c>
      <c r="U121">
        <v>19.7</v>
      </c>
      <c r="V121" s="2"/>
      <c r="W121" s="2">
        <v>1</v>
      </c>
      <c r="Y121" s="6">
        <f t="shared" si="15"/>
        <v>16</v>
      </c>
      <c r="AF121">
        <v>1</v>
      </c>
      <c r="AH121" s="5">
        <f t="shared" si="16"/>
        <v>19.5</v>
      </c>
      <c r="AO121">
        <v>1</v>
      </c>
      <c r="AP121" t="s">
        <v>141</v>
      </c>
      <c r="AQ121" s="5">
        <f t="shared" si="14"/>
        <v>19.7</v>
      </c>
      <c r="AY121">
        <v>104</v>
      </c>
    </row>
    <row r="122" spans="1:51" customFormat="1" ht="14.4" x14ac:dyDescent="0.3">
      <c r="A122" s="1">
        <v>45146</v>
      </c>
      <c r="B122" t="s">
        <v>88</v>
      </c>
      <c r="C122" t="s">
        <v>90</v>
      </c>
      <c r="D122">
        <v>3</v>
      </c>
      <c r="E122">
        <v>1</v>
      </c>
      <c r="F122">
        <v>1</v>
      </c>
      <c r="G122" t="s">
        <v>60</v>
      </c>
      <c r="H122" t="s">
        <v>61</v>
      </c>
      <c r="I122">
        <v>4.1700000000000001E-2</v>
      </c>
      <c r="J122">
        <v>0.82099999999999995</v>
      </c>
      <c r="K122">
        <v>15.9</v>
      </c>
      <c r="L122" t="s">
        <v>62</v>
      </c>
      <c r="M122" t="s">
        <v>63</v>
      </c>
      <c r="N122">
        <v>5.7200000000000001E-2</v>
      </c>
      <c r="O122">
        <v>0.85</v>
      </c>
      <c r="P122">
        <v>18.899999999999999</v>
      </c>
      <c r="Q122" t="s">
        <v>67</v>
      </c>
      <c r="R122" t="s">
        <v>61</v>
      </c>
      <c r="S122">
        <v>4.9399999999999999E-2</v>
      </c>
      <c r="T122">
        <v>0.63600000000000001</v>
      </c>
      <c r="U122">
        <v>18.8</v>
      </c>
      <c r="W122" s="2">
        <v>1</v>
      </c>
      <c r="Y122" s="6">
        <f t="shared" si="15"/>
        <v>15.9</v>
      </c>
      <c r="Z122" s="2"/>
      <c r="AA122" s="2"/>
      <c r="AB122" s="2"/>
      <c r="AC122" s="2"/>
      <c r="AD122" s="2"/>
      <c r="AE122" s="2"/>
      <c r="AF122">
        <v>1</v>
      </c>
      <c r="AH122" s="5">
        <f t="shared" si="16"/>
        <v>18.899999999999999</v>
      </c>
      <c r="AI122" s="2"/>
      <c r="AJ122" s="2"/>
      <c r="AK122" s="2"/>
      <c r="AL122" s="2"/>
      <c r="AM122" s="2"/>
      <c r="AN122" s="2"/>
      <c r="AO122">
        <v>1</v>
      </c>
      <c r="AP122" t="s">
        <v>141</v>
      </c>
      <c r="AQ122" s="5">
        <f t="shared" si="14"/>
        <v>18.8</v>
      </c>
      <c r="AR122" s="2"/>
      <c r="AS122" s="2"/>
      <c r="AT122" s="2"/>
      <c r="AU122" s="2"/>
      <c r="AV122" s="2"/>
      <c r="AW122" s="2"/>
      <c r="AY122">
        <v>105</v>
      </c>
    </row>
    <row r="123" spans="1:51" customFormat="1" ht="14.4" x14ac:dyDescent="0.3">
      <c r="A123" s="1">
        <v>45190</v>
      </c>
      <c r="B123" t="s">
        <v>166</v>
      </c>
      <c r="C123" t="s">
        <v>106</v>
      </c>
      <c r="D123">
        <v>1</v>
      </c>
      <c r="E123">
        <v>1</v>
      </c>
      <c r="F123">
        <v>1</v>
      </c>
      <c r="G123" t="s">
        <v>60</v>
      </c>
      <c r="H123" t="s">
        <v>61</v>
      </c>
      <c r="I123">
        <v>4.1300000000000003E-2</v>
      </c>
      <c r="J123">
        <v>0.83899999999999997</v>
      </c>
      <c r="K123">
        <v>16.5</v>
      </c>
      <c r="L123" t="s">
        <v>62</v>
      </c>
      <c r="M123" t="s">
        <v>63</v>
      </c>
      <c r="N123">
        <v>5.3800000000000001E-2</v>
      </c>
      <c r="O123">
        <v>0.80500000000000005</v>
      </c>
      <c r="P123">
        <v>14.9</v>
      </c>
      <c r="Q123" t="s">
        <v>67</v>
      </c>
      <c r="R123" t="s">
        <v>61</v>
      </c>
      <c r="S123">
        <v>4.19E-2</v>
      </c>
      <c r="T123">
        <v>0.6</v>
      </c>
      <c r="U123">
        <v>18.600000000000001</v>
      </c>
      <c r="W123" s="2">
        <v>1</v>
      </c>
      <c r="Y123" s="6">
        <f t="shared" si="15"/>
        <v>16.5</v>
      </c>
      <c r="AF123">
        <v>1</v>
      </c>
      <c r="AH123" s="5">
        <f t="shared" si="16"/>
        <v>14.9</v>
      </c>
      <c r="AO123">
        <v>1</v>
      </c>
      <c r="AP123" t="s">
        <v>141</v>
      </c>
      <c r="AQ123" s="5">
        <f t="shared" si="14"/>
        <v>18.600000000000001</v>
      </c>
      <c r="AY123">
        <v>106</v>
      </c>
    </row>
    <row r="124" spans="1:51" customFormat="1" ht="14.4" x14ac:dyDescent="0.3">
      <c r="A124" s="1">
        <v>45190</v>
      </c>
      <c r="B124" t="s">
        <v>166</v>
      </c>
      <c r="C124" t="s">
        <v>106</v>
      </c>
      <c r="D124">
        <v>2</v>
      </c>
      <c r="E124">
        <v>1</v>
      </c>
      <c r="F124">
        <v>1</v>
      </c>
      <c r="G124" t="s">
        <v>60</v>
      </c>
      <c r="H124" t="s">
        <v>61</v>
      </c>
      <c r="I124">
        <v>3.9800000000000002E-2</v>
      </c>
      <c r="J124">
        <v>0.78200000000000003</v>
      </c>
      <c r="K124">
        <v>15.2</v>
      </c>
      <c r="L124" t="s">
        <v>62</v>
      </c>
      <c r="M124" t="s">
        <v>63</v>
      </c>
      <c r="N124">
        <v>5.91E-2</v>
      </c>
      <c r="O124">
        <v>0.92200000000000004</v>
      </c>
      <c r="P124">
        <v>17.7</v>
      </c>
      <c r="Q124" t="s">
        <v>67</v>
      </c>
      <c r="R124" t="s">
        <v>61</v>
      </c>
      <c r="S124">
        <v>4.3900000000000002E-2</v>
      </c>
      <c r="T124">
        <v>0.71699999999999997</v>
      </c>
      <c r="U124">
        <v>22.1</v>
      </c>
      <c r="V124" s="2"/>
      <c r="W124" s="2">
        <v>1</v>
      </c>
      <c r="Y124" s="6">
        <f t="shared" si="15"/>
        <v>15.2</v>
      </c>
      <c r="AF124">
        <v>1</v>
      </c>
      <c r="AH124" s="5">
        <f t="shared" si="16"/>
        <v>17.7</v>
      </c>
      <c r="AO124">
        <v>1</v>
      </c>
      <c r="AP124" t="s">
        <v>141</v>
      </c>
      <c r="AQ124" s="5">
        <f t="shared" si="14"/>
        <v>22.1</v>
      </c>
      <c r="AY124">
        <v>107</v>
      </c>
    </row>
    <row r="125" spans="1:51" customFormat="1" ht="14.4" x14ac:dyDescent="0.3">
      <c r="A125" s="1">
        <v>45190</v>
      </c>
      <c r="B125" t="s">
        <v>166</v>
      </c>
      <c r="C125" t="s">
        <v>106</v>
      </c>
      <c r="D125">
        <v>3</v>
      </c>
      <c r="E125">
        <v>1</v>
      </c>
      <c r="F125">
        <v>1</v>
      </c>
      <c r="G125" t="s">
        <v>60</v>
      </c>
      <c r="H125" t="s">
        <v>61</v>
      </c>
      <c r="I125">
        <v>4.3099999999999999E-2</v>
      </c>
      <c r="J125">
        <v>0.85099999999999998</v>
      </c>
      <c r="K125">
        <v>16.8</v>
      </c>
      <c r="L125" t="s">
        <v>62</v>
      </c>
      <c r="M125" t="s">
        <v>63</v>
      </c>
      <c r="N125">
        <v>6.0299999999999999E-2</v>
      </c>
      <c r="O125">
        <v>0.92200000000000004</v>
      </c>
      <c r="P125">
        <v>17.7</v>
      </c>
      <c r="Q125" t="s">
        <v>67</v>
      </c>
      <c r="R125" t="s">
        <v>61</v>
      </c>
      <c r="S125">
        <v>4.1300000000000003E-2</v>
      </c>
      <c r="T125">
        <v>0.53600000000000003</v>
      </c>
      <c r="U125">
        <v>16.600000000000001</v>
      </c>
      <c r="W125" s="2">
        <v>1</v>
      </c>
      <c r="Y125" s="6">
        <f t="shared" si="15"/>
        <v>16.8</v>
      </c>
      <c r="Z125" s="2"/>
      <c r="AA125" s="2"/>
      <c r="AB125" s="2"/>
      <c r="AC125" s="2"/>
      <c r="AD125" s="2"/>
      <c r="AE125" s="2"/>
      <c r="AF125">
        <v>1</v>
      </c>
      <c r="AH125" s="5">
        <f t="shared" si="16"/>
        <v>17.7</v>
      </c>
      <c r="AI125" s="2"/>
      <c r="AJ125" s="2"/>
      <c r="AK125" s="2"/>
      <c r="AL125" s="2"/>
      <c r="AM125" s="2"/>
      <c r="AN125" s="2"/>
      <c r="AO125">
        <v>1</v>
      </c>
      <c r="AP125" t="s">
        <v>141</v>
      </c>
      <c r="AQ125" s="5">
        <f t="shared" si="14"/>
        <v>16.600000000000001</v>
      </c>
      <c r="AR125" s="2"/>
      <c r="AS125" s="2"/>
      <c r="AT125" s="2"/>
      <c r="AU125" s="2"/>
      <c r="AV125" s="2"/>
      <c r="AW125" s="2"/>
      <c r="AY125">
        <v>108</v>
      </c>
    </row>
    <row r="126" spans="1:51" customFormat="1" ht="14.4" x14ac:dyDescent="0.3">
      <c r="A126" s="1">
        <v>45222</v>
      </c>
      <c r="B126" t="s">
        <v>173</v>
      </c>
      <c r="C126" t="s">
        <v>174</v>
      </c>
      <c r="D126">
        <v>46</v>
      </c>
      <c r="E126">
        <v>1</v>
      </c>
      <c r="F126">
        <v>1</v>
      </c>
      <c r="G126" t="s">
        <v>60</v>
      </c>
      <c r="H126" t="s">
        <v>61</v>
      </c>
      <c r="I126">
        <v>3.85E-2</v>
      </c>
      <c r="J126">
        <v>0.77300000000000002</v>
      </c>
      <c r="K126">
        <v>16.2</v>
      </c>
      <c r="L126" t="s">
        <v>62</v>
      </c>
      <c r="M126" t="s">
        <v>63</v>
      </c>
      <c r="N126">
        <v>5.2400000000000002E-2</v>
      </c>
      <c r="O126">
        <v>0.83</v>
      </c>
      <c r="P126">
        <v>17.7</v>
      </c>
      <c r="Q126" t="s">
        <v>67</v>
      </c>
      <c r="R126" t="s">
        <v>61</v>
      </c>
      <c r="S126">
        <v>0.04</v>
      </c>
      <c r="T126">
        <v>0.53200000000000003</v>
      </c>
      <c r="U126">
        <v>17</v>
      </c>
      <c r="W126" s="2">
        <v>1</v>
      </c>
      <c r="Y126" s="6">
        <f t="shared" si="15"/>
        <v>16.2</v>
      </c>
      <c r="AF126">
        <v>1</v>
      </c>
      <c r="AH126" s="5">
        <f t="shared" si="16"/>
        <v>17.7</v>
      </c>
      <c r="AO126">
        <v>1</v>
      </c>
      <c r="AP126" t="s">
        <v>141</v>
      </c>
      <c r="AQ126" s="5">
        <f t="shared" si="14"/>
        <v>17</v>
      </c>
      <c r="AY126">
        <v>109</v>
      </c>
    </row>
    <row r="127" spans="1:51" customFormat="1" ht="14.4" x14ac:dyDescent="0.3">
      <c r="A127" s="1">
        <v>45222</v>
      </c>
      <c r="B127" t="s">
        <v>173</v>
      </c>
      <c r="C127" t="s">
        <v>174</v>
      </c>
      <c r="D127">
        <v>47</v>
      </c>
      <c r="E127">
        <v>1</v>
      </c>
      <c r="F127">
        <v>1</v>
      </c>
      <c r="G127" t="s">
        <v>60</v>
      </c>
      <c r="H127" t="s">
        <v>61</v>
      </c>
      <c r="I127">
        <v>3.3700000000000001E-2</v>
      </c>
      <c r="J127">
        <v>0.66600000000000004</v>
      </c>
      <c r="K127">
        <v>13.7</v>
      </c>
      <c r="L127" t="s">
        <v>62</v>
      </c>
      <c r="M127" t="s">
        <v>63</v>
      </c>
      <c r="N127">
        <v>5.6599999999999998E-2</v>
      </c>
      <c r="O127">
        <v>0.86599999999999999</v>
      </c>
      <c r="P127">
        <v>18.7</v>
      </c>
      <c r="Q127" t="s">
        <v>67</v>
      </c>
      <c r="R127" t="s">
        <v>61</v>
      </c>
      <c r="S127">
        <v>4.3799999999999999E-2</v>
      </c>
      <c r="T127">
        <v>0.60399999999999998</v>
      </c>
      <c r="U127">
        <v>19.3</v>
      </c>
      <c r="W127" s="2">
        <v>1</v>
      </c>
      <c r="Y127" s="6">
        <f t="shared" si="15"/>
        <v>13.7</v>
      </c>
      <c r="AF127">
        <v>1</v>
      </c>
      <c r="AH127" s="5">
        <f t="shared" si="16"/>
        <v>18.7</v>
      </c>
      <c r="AO127">
        <v>1</v>
      </c>
      <c r="AP127" t="s">
        <v>141</v>
      </c>
      <c r="AQ127" s="5">
        <f t="shared" si="14"/>
        <v>19.3</v>
      </c>
      <c r="AY127">
        <v>110</v>
      </c>
    </row>
    <row r="128" spans="1:51" customFormat="1" ht="14.4" x14ac:dyDescent="0.3">
      <c r="A128" s="1">
        <v>45222</v>
      </c>
      <c r="B128" t="s">
        <v>173</v>
      </c>
      <c r="C128" t="s">
        <v>174</v>
      </c>
      <c r="D128">
        <v>48</v>
      </c>
      <c r="E128">
        <v>1</v>
      </c>
      <c r="F128">
        <v>1</v>
      </c>
      <c r="G128" t="s">
        <v>60</v>
      </c>
      <c r="H128" t="s">
        <v>61</v>
      </c>
      <c r="I128">
        <v>3.4700000000000002E-2</v>
      </c>
      <c r="J128">
        <v>0.66600000000000004</v>
      </c>
      <c r="K128">
        <v>13.7</v>
      </c>
      <c r="L128" t="s">
        <v>62</v>
      </c>
      <c r="M128" t="s">
        <v>63</v>
      </c>
      <c r="N128">
        <v>5.6500000000000002E-2</v>
      </c>
      <c r="O128">
        <v>0.877</v>
      </c>
      <c r="P128">
        <v>19</v>
      </c>
      <c r="Q128" t="s">
        <v>67</v>
      </c>
      <c r="R128" t="s">
        <v>61</v>
      </c>
      <c r="S128">
        <v>4.3099999999999999E-2</v>
      </c>
      <c r="T128">
        <v>0.59599999999999997</v>
      </c>
      <c r="U128">
        <v>19.100000000000001</v>
      </c>
      <c r="W128" s="2">
        <v>1</v>
      </c>
      <c r="Y128" s="6">
        <f t="shared" si="15"/>
        <v>13.7</v>
      </c>
      <c r="AF128">
        <v>1</v>
      </c>
      <c r="AH128" s="5">
        <f t="shared" si="16"/>
        <v>19</v>
      </c>
      <c r="AO128">
        <v>1</v>
      </c>
      <c r="AP128" t="s">
        <v>141</v>
      </c>
      <c r="AQ128" s="5">
        <f t="shared" si="14"/>
        <v>19.100000000000001</v>
      </c>
      <c r="AY128">
        <v>111</v>
      </c>
    </row>
    <row r="129" spans="1:89" customFormat="1" ht="14.4" x14ac:dyDescent="0.3">
      <c r="A129" s="1">
        <v>45317</v>
      </c>
      <c r="B129" t="s">
        <v>176</v>
      </c>
      <c r="C129" t="s">
        <v>113</v>
      </c>
      <c r="D129">
        <v>11</v>
      </c>
      <c r="E129">
        <v>1</v>
      </c>
      <c r="F129">
        <v>1</v>
      </c>
      <c r="G129" t="s">
        <v>60</v>
      </c>
      <c r="H129" t="s">
        <v>61</v>
      </c>
      <c r="I129">
        <v>2.9000000000000001E-2</v>
      </c>
      <c r="J129">
        <v>0.56699999999999995</v>
      </c>
      <c r="K129">
        <v>10.5</v>
      </c>
      <c r="L129" t="s">
        <v>62</v>
      </c>
      <c r="M129" t="s">
        <v>63</v>
      </c>
      <c r="N129">
        <v>5.9499999999999997E-2</v>
      </c>
      <c r="O129">
        <v>0.94399999999999995</v>
      </c>
      <c r="P129">
        <v>19.7</v>
      </c>
      <c r="Q129" t="s">
        <v>67</v>
      </c>
      <c r="R129" t="s">
        <v>61</v>
      </c>
      <c r="S129">
        <v>4.9299999999999997E-2</v>
      </c>
      <c r="T129">
        <v>0.66700000000000004</v>
      </c>
      <c r="U129">
        <v>19.5</v>
      </c>
      <c r="W129" s="2">
        <v>1</v>
      </c>
      <c r="Y129" s="6">
        <f t="shared" ref="Y129:Y131" si="17">K129</f>
        <v>10.5</v>
      </c>
      <c r="AF129">
        <v>1</v>
      </c>
      <c r="AH129" s="5">
        <f t="shared" ref="AH129:AH131" si="18">P129</f>
        <v>19.7</v>
      </c>
      <c r="AO129">
        <v>1</v>
      </c>
      <c r="AP129" t="s">
        <v>141</v>
      </c>
      <c r="AQ129" s="5">
        <f t="shared" ref="AQ129:AQ131" si="19">U129</f>
        <v>19.5</v>
      </c>
      <c r="AY129">
        <v>112</v>
      </c>
    </row>
    <row r="130" spans="1:89" ht="15.6" customHeight="1" x14ac:dyDescent="0.3">
      <c r="A130" s="1">
        <v>45317</v>
      </c>
      <c r="B130" t="s">
        <v>176</v>
      </c>
      <c r="C130" t="s">
        <v>113</v>
      </c>
      <c r="D130">
        <v>12</v>
      </c>
      <c r="E130">
        <v>1</v>
      </c>
      <c r="F130">
        <v>1</v>
      </c>
      <c r="G130" t="s">
        <v>60</v>
      </c>
      <c r="H130" t="s">
        <v>61</v>
      </c>
      <c r="I130">
        <v>0.03</v>
      </c>
      <c r="J130">
        <v>0.65200000000000002</v>
      </c>
      <c r="K130">
        <v>12.5</v>
      </c>
      <c r="L130" t="s">
        <v>62</v>
      </c>
      <c r="M130" t="s">
        <v>63</v>
      </c>
      <c r="N130">
        <v>6.0499999999999998E-2</v>
      </c>
      <c r="O130">
        <v>0.91500000000000004</v>
      </c>
      <c r="P130">
        <v>19</v>
      </c>
      <c r="Q130" t="s">
        <v>67</v>
      </c>
      <c r="R130" t="s">
        <v>61</v>
      </c>
      <c r="S130">
        <v>4.8800000000000003E-2</v>
      </c>
      <c r="T130">
        <v>0.67400000000000004</v>
      </c>
      <c r="U130">
        <v>19.7</v>
      </c>
      <c r="V130"/>
      <c r="W130" s="2">
        <v>1</v>
      </c>
      <c r="X130"/>
      <c r="Y130" s="6">
        <f t="shared" si="17"/>
        <v>12.5</v>
      </c>
      <c r="Z130"/>
      <c r="AA130"/>
      <c r="AB130"/>
      <c r="AC130"/>
      <c r="AD130"/>
      <c r="AE130"/>
      <c r="AF130">
        <v>1</v>
      </c>
      <c r="AG130"/>
      <c r="AH130" s="5">
        <f t="shared" si="18"/>
        <v>19</v>
      </c>
      <c r="AI130"/>
      <c r="AJ130"/>
      <c r="AK130"/>
      <c r="AL130"/>
      <c r="AM130"/>
      <c r="AN130"/>
      <c r="AO130">
        <v>1</v>
      </c>
      <c r="AP130" t="s">
        <v>141</v>
      </c>
      <c r="AQ130" s="5">
        <f t="shared" si="19"/>
        <v>19.7</v>
      </c>
      <c r="AR130" s="2"/>
      <c r="AS130" s="2"/>
      <c r="AT130" s="2"/>
      <c r="AU130" s="2"/>
      <c r="AV130" s="2"/>
      <c r="AW130" s="2"/>
      <c r="AX130" s="2"/>
      <c r="AY130">
        <v>113</v>
      </c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1:89" ht="15.6" customHeight="1" x14ac:dyDescent="0.3">
      <c r="A131" s="1">
        <v>45317</v>
      </c>
      <c r="B131" t="s">
        <v>176</v>
      </c>
      <c r="C131" t="s">
        <v>113</v>
      </c>
      <c r="D131">
        <v>13</v>
      </c>
      <c r="E131">
        <v>1</v>
      </c>
      <c r="F131">
        <v>1</v>
      </c>
      <c r="G131" t="s">
        <v>60</v>
      </c>
      <c r="H131" t="s">
        <v>61</v>
      </c>
      <c r="I131">
        <v>3.0499999999999999E-2</v>
      </c>
      <c r="J131">
        <v>0.61799999999999999</v>
      </c>
      <c r="K131">
        <v>11.7</v>
      </c>
      <c r="L131" t="s">
        <v>62</v>
      </c>
      <c r="M131" t="s">
        <v>63</v>
      </c>
      <c r="N131">
        <v>5.8500000000000003E-2</v>
      </c>
      <c r="O131">
        <v>0.89500000000000002</v>
      </c>
      <c r="P131">
        <v>18.5</v>
      </c>
      <c r="Q131" t="s">
        <v>67</v>
      </c>
      <c r="R131" t="s">
        <v>61</v>
      </c>
      <c r="S131">
        <v>5.04E-2</v>
      </c>
      <c r="T131">
        <v>0.70399999999999996</v>
      </c>
      <c r="U131">
        <v>20.5</v>
      </c>
      <c r="V131"/>
      <c r="W131" s="2">
        <v>1</v>
      </c>
      <c r="X131"/>
      <c r="Y131" s="6">
        <f t="shared" si="17"/>
        <v>11.7</v>
      </c>
      <c r="Z131"/>
      <c r="AA131"/>
      <c r="AB131"/>
      <c r="AC131"/>
      <c r="AD131"/>
      <c r="AE131"/>
      <c r="AF131">
        <v>1</v>
      </c>
      <c r="AG131"/>
      <c r="AH131" s="5">
        <f t="shared" si="18"/>
        <v>18.5</v>
      </c>
      <c r="AI131"/>
      <c r="AJ131"/>
      <c r="AK131"/>
      <c r="AL131"/>
      <c r="AM131"/>
      <c r="AN131"/>
      <c r="AO131">
        <v>1</v>
      </c>
      <c r="AP131" t="s">
        <v>141</v>
      </c>
      <c r="AQ131" s="5">
        <f t="shared" si="19"/>
        <v>20.5</v>
      </c>
      <c r="AR131" s="2"/>
      <c r="AS131" s="2"/>
      <c r="AT131" s="2"/>
      <c r="AU131" s="2"/>
      <c r="AV131" s="2"/>
      <c r="AW131" s="2"/>
      <c r="AX131" s="2"/>
      <c r="AY131">
        <v>114</v>
      </c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1:89" ht="15.6" customHeight="1" x14ac:dyDescent="0.3">
      <c r="A132" s="1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 s="2"/>
      <c r="R132" s="2"/>
      <c r="S132"/>
      <c r="T132" s="6"/>
      <c r="U132"/>
      <c r="V132"/>
      <c r="W132" s="2"/>
      <c r="X132" s="2"/>
      <c r="Y132" s="2"/>
      <c r="Z132" s="2"/>
      <c r="AA132" s="2"/>
      <c r="AB132"/>
      <c r="AC132" s="5"/>
      <c r="AD132"/>
      <c r="AE132"/>
      <c r="AF132" s="2"/>
      <c r="AG132" s="2"/>
      <c r="AH132" s="2"/>
      <c r="AI132" s="2"/>
      <c r="AJ132"/>
      <c r="AK132"/>
      <c r="AL132"/>
      <c r="AM13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1:89" ht="15.6" customHeight="1" x14ac:dyDescent="0.3">
      <c r="A133" s="1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 s="2"/>
      <c r="R133" s="2"/>
      <c r="S133"/>
      <c r="T133" s="6"/>
      <c r="U133"/>
      <c r="V133"/>
      <c r="W133" s="2"/>
      <c r="X133" s="2"/>
      <c r="Y133" s="2"/>
      <c r="Z133" s="2"/>
      <c r="AA133" s="2"/>
      <c r="AB133"/>
      <c r="AC133" s="5"/>
      <c r="AD133"/>
      <c r="AE133"/>
      <c r="AF133" s="2"/>
      <c r="AG133" s="2"/>
      <c r="AH133" s="2"/>
      <c r="AI133" s="2"/>
      <c r="AJ133"/>
      <c r="AK133"/>
      <c r="AL133"/>
      <c r="AM133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1:89" ht="15.6" customHeight="1" x14ac:dyDescent="0.3">
      <c r="A134" s="1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 s="2"/>
      <c r="R134" s="2"/>
      <c r="S134"/>
      <c r="T134" s="6"/>
      <c r="U134"/>
      <c r="V134"/>
      <c r="W134" s="2"/>
      <c r="X134" s="2"/>
      <c r="Y134" s="2"/>
      <c r="Z134" s="2"/>
      <c r="AA134" s="2"/>
      <c r="AB134"/>
      <c r="AC134" s="5"/>
      <c r="AD134"/>
      <c r="AE134"/>
      <c r="AF134" s="2"/>
      <c r="AG134" s="2"/>
      <c r="AH134" s="2"/>
      <c r="AI134" s="2"/>
      <c r="AJ134"/>
      <c r="AK134"/>
      <c r="AL134"/>
      <c r="AM134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1:89" ht="15.6" customHeight="1" x14ac:dyDescent="0.3">
      <c r="A135" s="1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 s="2"/>
      <c r="R135" s="2"/>
      <c r="S135"/>
      <c r="T135" s="6"/>
      <c r="U135"/>
      <c r="V135"/>
      <c r="W135" s="2"/>
      <c r="X135" s="2"/>
      <c r="Y135" s="2"/>
      <c r="Z135" s="2"/>
      <c r="AA135" s="2"/>
      <c r="AB135"/>
      <c r="AC135" s="5"/>
      <c r="AD135"/>
      <c r="AE135"/>
      <c r="AF135" s="2"/>
      <c r="AG135" s="2"/>
      <c r="AH135" s="2"/>
      <c r="AI135" s="2"/>
      <c r="AJ135"/>
      <c r="AK135"/>
      <c r="AL135"/>
      <c r="AM135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1:89" ht="15.6" customHeigh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1"/>
      <c r="AF136" s="2"/>
      <c r="AG136" s="2"/>
    </row>
    <row r="137" spans="1:89" ht="15.6" customHeigh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12" t="s">
        <v>143</v>
      </c>
      <c r="X137"/>
      <c r="Y137" s="13">
        <f>(80*1000)/4080</f>
        <v>19.607843137254903</v>
      </c>
      <c r="AH137" s="13">
        <f>(80*1000)/4080</f>
        <v>19.607843137254903</v>
      </c>
      <c r="AQ137" s="13">
        <f>(80*1000)/4080</f>
        <v>19.607843137254903</v>
      </c>
    </row>
    <row r="138" spans="1:89" ht="15.6" customHeight="1" x14ac:dyDescent="0.3">
      <c r="A138" s="14"/>
      <c r="B138" s="12" t="s">
        <v>28</v>
      </c>
      <c r="C138"/>
      <c r="D138"/>
      <c r="E138"/>
      <c r="F138"/>
      <c r="G138"/>
      <c r="H138"/>
      <c r="I138"/>
      <c r="J138"/>
      <c r="K138" s="8"/>
      <c r="L138"/>
      <c r="M138"/>
      <c r="N138"/>
      <c r="O138"/>
      <c r="Q138"/>
      <c r="R138"/>
      <c r="S138"/>
      <c r="T138"/>
      <c r="V138" s="14"/>
      <c r="W138" s="12" t="s">
        <v>28</v>
      </c>
      <c r="X138"/>
      <c r="Y138" s="15">
        <f>AVERAGE(Y24:Y136)</f>
        <v>15.462568904916838</v>
      </c>
      <c r="AH138" s="15">
        <f>AVERAGE(AH24:AH136)</f>
        <v>19.588505747126447</v>
      </c>
      <c r="AQ138" s="15">
        <f>AVERAGE(AQ24:AQ136)</f>
        <v>19.444086021505367</v>
      </c>
      <c r="AX138" s="16" t="s">
        <v>144</v>
      </c>
      <c r="AY138" s="17">
        <f>MIN(AY18:AY137)</f>
        <v>1</v>
      </c>
    </row>
    <row r="139" spans="1:89" ht="15.6" customHeight="1" x14ac:dyDescent="0.3">
      <c r="A139" s="14"/>
      <c r="B139" s="12" t="s">
        <v>145</v>
      </c>
      <c r="C139"/>
      <c r="D139"/>
      <c r="E139"/>
      <c r="F139"/>
      <c r="G139"/>
      <c r="H139"/>
      <c r="I139"/>
      <c r="J139"/>
      <c r="K139" s="8"/>
      <c r="L139"/>
      <c r="M139"/>
      <c r="N139"/>
      <c r="O139"/>
      <c r="Q139"/>
      <c r="R139"/>
      <c r="S139"/>
      <c r="T139"/>
      <c r="V139" s="14"/>
      <c r="W139" s="12" t="s">
        <v>145</v>
      </c>
      <c r="X139"/>
      <c r="Y139" s="15">
        <f>STDEV(Y24:Y136)</f>
        <v>2.750057317689464</v>
      </c>
      <c r="AH139" s="15">
        <f>STDEV(AH24:AH136)</f>
        <v>1.2990537958458339</v>
      </c>
      <c r="AQ139" s="15">
        <f>STDEV(AQ24:AQ136)</f>
        <v>1.5502077256032074</v>
      </c>
      <c r="AX139" s="16" t="s">
        <v>146</v>
      </c>
      <c r="AY139" s="17">
        <f>MAX(AY18:AY137)</f>
        <v>114</v>
      </c>
    </row>
    <row r="140" spans="1:89" ht="15.6" customHeight="1" x14ac:dyDescent="0.3">
      <c r="A140" s="14"/>
      <c r="B140" s="12" t="s">
        <v>147</v>
      </c>
      <c r="C140"/>
      <c r="D140"/>
      <c r="E140"/>
      <c r="F140"/>
      <c r="G140"/>
      <c r="H140"/>
      <c r="I140"/>
      <c r="J140"/>
      <c r="K140" s="8"/>
      <c r="L140"/>
      <c r="M140"/>
      <c r="N140"/>
      <c r="O140"/>
      <c r="Q140"/>
      <c r="R140"/>
      <c r="S140"/>
      <c r="T140"/>
      <c r="V140" s="14"/>
      <c r="W140" s="12" t="s">
        <v>147</v>
      </c>
      <c r="X140"/>
      <c r="Y140" s="15">
        <f>100*Y139/Y138</f>
        <v>17.785255054320192</v>
      </c>
      <c r="AH140" s="15">
        <f>100*AH139/AH138</f>
        <v>6.6317146014897013</v>
      </c>
      <c r="AQ140" s="15">
        <f>100*AQ139/AQ138</f>
        <v>7.9726438357074807</v>
      </c>
    </row>
    <row r="141" spans="1:89" ht="15.6" customHeight="1" x14ac:dyDescent="0.3">
      <c r="A141" s="14"/>
      <c r="B141" s="12"/>
      <c r="C141"/>
      <c r="D141"/>
      <c r="E141"/>
      <c r="F141"/>
      <c r="G141"/>
      <c r="H141"/>
      <c r="I141"/>
      <c r="J141"/>
      <c r="K141" s="8"/>
      <c r="L141"/>
      <c r="M141"/>
      <c r="N141"/>
      <c r="O141"/>
      <c r="Q141"/>
      <c r="R141"/>
      <c r="S141"/>
      <c r="T141"/>
      <c r="V141" s="14"/>
      <c r="W141" s="12"/>
      <c r="X141"/>
      <c r="Y141" s="15"/>
      <c r="AH141" s="15"/>
      <c r="AQ141" s="15"/>
    </row>
    <row r="142" spans="1:89" ht="15.6" customHeight="1" x14ac:dyDescent="0.3">
      <c r="A142" s="14" t="s">
        <v>148</v>
      </c>
      <c r="B142" s="12" t="s">
        <v>149</v>
      </c>
      <c r="C142"/>
      <c r="D142"/>
      <c r="E142"/>
      <c r="F142"/>
      <c r="G142"/>
      <c r="H142"/>
      <c r="I142"/>
      <c r="J142"/>
      <c r="K142" s="8"/>
      <c r="L142"/>
      <c r="M142"/>
      <c r="N142"/>
      <c r="O142"/>
      <c r="Q142"/>
      <c r="R142"/>
      <c r="S142"/>
      <c r="T142"/>
      <c r="V142" s="14" t="s">
        <v>148</v>
      </c>
      <c r="W142" s="12" t="s">
        <v>149</v>
      </c>
      <c r="X142"/>
      <c r="Y142" s="15">
        <f>Y138+(2*Y139)</f>
        <v>20.962683540295764</v>
      </c>
      <c r="AH142" s="15">
        <f>AH138+(2*AH139)</f>
        <v>22.186613338818116</v>
      </c>
      <c r="AQ142" s="15">
        <f>AQ138+(2*AQ139)</f>
        <v>22.544501472711783</v>
      </c>
    </row>
    <row r="143" spans="1:89" ht="15.6" customHeight="1" x14ac:dyDescent="0.3">
      <c r="A143" s="14"/>
      <c r="B143" s="12" t="s">
        <v>150</v>
      </c>
      <c r="C143"/>
      <c r="D143"/>
      <c r="E143"/>
      <c r="F143"/>
      <c r="G143"/>
      <c r="H143"/>
      <c r="I143"/>
      <c r="J143"/>
      <c r="K143" s="8"/>
      <c r="L143"/>
      <c r="M143"/>
      <c r="N143"/>
      <c r="O143"/>
      <c r="Q143"/>
      <c r="R143"/>
      <c r="S143"/>
      <c r="T143"/>
      <c r="V143" s="14"/>
      <c r="W143" s="12" t="s">
        <v>150</v>
      </c>
      <c r="X143"/>
      <c r="Y143" s="15">
        <f>Y138-(2*Y139)</f>
        <v>9.9624542695379095</v>
      </c>
      <c r="AH143" s="15">
        <f>AH138-(2*AH139)</f>
        <v>16.990398155434779</v>
      </c>
      <c r="AQ143" s="15">
        <f>AQ138-(2*AQ139)</f>
        <v>16.343670570298951</v>
      </c>
    </row>
    <row r="144" spans="1:89" ht="15.6" customHeight="1" x14ac:dyDescent="0.3">
      <c r="A144" s="14" t="s">
        <v>151</v>
      </c>
      <c r="B144" s="12" t="s">
        <v>152</v>
      </c>
      <c r="C144"/>
      <c r="D144"/>
      <c r="E144"/>
      <c r="F144"/>
      <c r="G144"/>
      <c r="H144"/>
      <c r="I144"/>
      <c r="J144"/>
      <c r="K144" s="8"/>
      <c r="L144"/>
      <c r="M144"/>
      <c r="N144"/>
      <c r="O144"/>
      <c r="Q144"/>
      <c r="R144"/>
      <c r="S144"/>
      <c r="T144"/>
      <c r="V144" s="14" t="s">
        <v>151</v>
      </c>
      <c r="W144" s="12" t="s">
        <v>152</v>
      </c>
      <c r="X144"/>
      <c r="Y144" s="15">
        <f>Y138+(3*Y139)</f>
        <v>23.712740857985231</v>
      </c>
      <c r="AH144" s="15">
        <f>AH138+(3*AH139)</f>
        <v>23.485667134663949</v>
      </c>
      <c r="AQ144" s="15">
        <f>AQ138+(3*AQ139)</f>
        <v>24.094709198314987</v>
      </c>
    </row>
    <row r="145" spans="1:43" ht="15.6" customHeight="1" x14ac:dyDescent="0.3">
      <c r="A145" s="18"/>
      <c r="B145" s="12" t="s">
        <v>153</v>
      </c>
      <c r="C145"/>
      <c r="D145"/>
      <c r="E145"/>
      <c r="F145"/>
      <c r="G145"/>
      <c r="H145"/>
      <c r="I145"/>
      <c r="J145"/>
      <c r="K145" s="8"/>
      <c r="L145"/>
      <c r="M145"/>
      <c r="N145"/>
      <c r="O145"/>
      <c r="Q145"/>
      <c r="R145"/>
      <c r="S145"/>
      <c r="T145"/>
      <c r="V145" s="18"/>
      <c r="W145" s="12" t="s">
        <v>153</v>
      </c>
      <c r="X145"/>
      <c r="Y145" s="15">
        <f>Y138-(3*Y139)</f>
        <v>7.2123969518484454</v>
      </c>
      <c r="AH145" s="15">
        <f>AH138-(3*AH139)</f>
        <v>15.691344359588946</v>
      </c>
      <c r="AQ145" s="15">
        <f>AQ138-(3*AQ139)</f>
        <v>14.793462844695744</v>
      </c>
    </row>
    <row r="146" spans="1:43" ht="15.6" customHeight="1" x14ac:dyDescent="0.3">
      <c r="A146" s="19"/>
      <c r="B146" s="17"/>
      <c r="C146"/>
      <c r="D146"/>
      <c r="E146"/>
      <c r="F146"/>
      <c r="G146"/>
      <c r="H146"/>
      <c r="I146"/>
      <c r="J146"/>
      <c r="K146" s="8"/>
      <c r="L146"/>
      <c r="M146"/>
      <c r="N146"/>
      <c r="O146"/>
      <c r="Q146"/>
      <c r="R146"/>
      <c r="S146"/>
      <c r="T146"/>
      <c r="V146" s="19"/>
      <c r="W146" s="17"/>
      <c r="X146"/>
      <c r="Y146" s="17"/>
      <c r="AH146" s="17"/>
      <c r="AQ146" s="17"/>
    </row>
    <row r="147" spans="1:43" ht="15.6" customHeight="1" x14ac:dyDescent="0.3">
      <c r="A147" s="19" t="s">
        <v>154</v>
      </c>
      <c r="B147" s="12" t="s">
        <v>149</v>
      </c>
      <c r="C147"/>
      <c r="D147"/>
      <c r="E147"/>
      <c r="F147"/>
      <c r="G147"/>
      <c r="H147"/>
      <c r="I147"/>
      <c r="J147"/>
      <c r="K147" s="8"/>
      <c r="L147"/>
      <c r="M147"/>
      <c r="N147"/>
      <c r="O147"/>
      <c r="Q147"/>
      <c r="R147"/>
      <c r="S147"/>
      <c r="T147"/>
      <c r="V147" s="19" t="s">
        <v>154</v>
      </c>
      <c r="W147" s="12" t="s">
        <v>149</v>
      </c>
      <c r="X147"/>
      <c r="Y147" s="20">
        <f>100*Y142/Y138</f>
        <v>135.57051010864038</v>
      </c>
      <c r="AH147" s="20">
        <f>100*AH142/AH138</f>
        <v>113.2634292029794</v>
      </c>
      <c r="AQ147" s="20">
        <f>100*AQ142/AQ138</f>
        <v>115.94528767141496</v>
      </c>
    </row>
    <row r="148" spans="1:43" ht="15.6" customHeight="1" x14ac:dyDescent="0.3">
      <c r="A148" s="19"/>
      <c r="B148" s="12" t="s">
        <v>150</v>
      </c>
      <c r="C148"/>
      <c r="D148"/>
      <c r="E148"/>
      <c r="F148"/>
      <c r="G148"/>
      <c r="H148"/>
      <c r="I148"/>
      <c r="J148"/>
      <c r="K148" s="8"/>
      <c r="L148"/>
      <c r="M148"/>
      <c r="N148"/>
      <c r="O148"/>
      <c r="Q148"/>
      <c r="R148"/>
      <c r="S148"/>
      <c r="T148"/>
      <c r="V148" s="19"/>
      <c r="W148" s="12" t="s">
        <v>150</v>
      </c>
      <c r="X148"/>
      <c r="Y148" s="20">
        <f t="shared" ref="Y148" si="20">100*Y143/Y138</f>
        <v>64.429489891359623</v>
      </c>
      <c r="AH148" s="20">
        <f t="shared" ref="AH148" si="21">100*AH143/AH138</f>
        <v>86.736570797020605</v>
      </c>
      <c r="AQ148" s="20">
        <f t="shared" ref="AQ148" si="22">100*AQ143/AQ138</f>
        <v>84.054712328585026</v>
      </c>
    </row>
    <row r="149" spans="1:43" ht="15.6" customHeight="1" x14ac:dyDescent="0.3">
      <c r="A149" s="8" t="s">
        <v>155</v>
      </c>
      <c r="B149" s="12" t="s">
        <v>152</v>
      </c>
      <c r="C149"/>
      <c r="D149"/>
      <c r="E149"/>
      <c r="F149"/>
      <c r="G149"/>
      <c r="H149"/>
      <c r="I149"/>
      <c r="J149"/>
      <c r="K149" s="8"/>
      <c r="L149"/>
      <c r="M149"/>
      <c r="N149"/>
      <c r="O149"/>
      <c r="Q149"/>
      <c r="R149"/>
      <c r="S149"/>
      <c r="T149"/>
      <c r="V149" s="8" t="s">
        <v>155</v>
      </c>
      <c r="W149" s="12" t="s">
        <v>152</v>
      </c>
      <c r="X149"/>
      <c r="Y149" s="20">
        <f t="shared" ref="Y149" si="23">100*Y144/Y138</f>
        <v>153.35576516296058</v>
      </c>
      <c r="AH149" s="20">
        <f t="shared" ref="AH149" si="24">100*AH144/AH138</f>
        <v>119.8951438044691</v>
      </c>
      <c r="AQ149" s="20">
        <f t="shared" ref="AQ149" si="25">100*AQ144/AQ138</f>
        <v>123.91793150712242</v>
      </c>
    </row>
    <row r="150" spans="1:43" ht="15.6" customHeight="1" x14ac:dyDescent="0.3">
      <c r="A150" s="8"/>
      <c r="B150" s="12" t="s">
        <v>153</v>
      </c>
      <c r="C150"/>
      <c r="D150"/>
      <c r="E150"/>
      <c r="F150"/>
      <c r="G150"/>
      <c r="H150"/>
      <c r="I150"/>
      <c r="J150"/>
      <c r="K150" s="8"/>
      <c r="L150"/>
      <c r="M150"/>
      <c r="N150"/>
      <c r="O150"/>
      <c r="Q150"/>
      <c r="R150"/>
      <c r="S150"/>
      <c r="T150"/>
      <c r="W150" s="12" t="s">
        <v>153</v>
      </c>
      <c r="X150"/>
      <c r="Y150" s="20">
        <f t="shared" ref="Y150" si="26">100*Y145/Y138</f>
        <v>46.644234837039427</v>
      </c>
      <c r="AH150" s="20">
        <f t="shared" ref="AH150" si="27">100*AH145/AH138</f>
        <v>80.1048561955309</v>
      </c>
      <c r="AQ150" s="20">
        <f t="shared" ref="AQ150" si="28">100*AQ145/AQ138</f>
        <v>76.082068492877553</v>
      </c>
    </row>
    <row r="151" spans="1:43" ht="15.6" customHeight="1" x14ac:dyDescent="0.3">
      <c r="A151" s="8"/>
      <c r="B151" s="8"/>
      <c r="C151"/>
      <c r="D151"/>
      <c r="E151"/>
      <c r="F151"/>
      <c r="G151"/>
      <c r="H151"/>
      <c r="I151"/>
      <c r="J151"/>
      <c r="K151" s="8"/>
      <c r="L151"/>
      <c r="M151"/>
      <c r="N151"/>
      <c r="O151"/>
      <c r="Q151"/>
      <c r="R151"/>
      <c r="S151"/>
      <c r="T151"/>
      <c r="X151"/>
      <c r="Y151" s="20"/>
      <c r="AH151" s="20"/>
      <c r="AQ151" s="20"/>
    </row>
    <row r="152" spans="1:43" ht="15.6" customHeight="1" x14ac:dyDescent="0.3">
      <c r="A152" s="21" t="s">
        <v>156</v>
      </c>
      <c r="B152" s="8" t="s">
        <v>157</v>
      </c>
      <c r="C152"/>
      <c r="D152"/>
      <c r="E152"/>
      <c r="F152"/>
      <c r="G152"/>
      <c r="H152"/>
      <c r="I152"/>
      <c r="J152"/>
      <c r="K152" s="8"/>
      <c r="L152"/>
      <c r="M152"/>
      <c r="N152"/>
      <c r="O152"/>
      <c r="Q152"/>
      <c r="R152"/>
      <c r="S152"/>
      <c r="T152"/>
      <c r="V152" s="21" t="s">
        <v>156</v>
      </c>
      <c r="W152" s="8" t="s">
        <v>157</v>
      </c>
      <c r="X152"/>
      <c r="Y152" s="20">
        <f t="shared" ref="Y152" si="29">100*Y139/Y138</f>
        <v>17.785255054320192</v>
      </c>
      <c r="AH152" s="20">
        <f t="shared" ref="AH152" si="30">100*AH139/AH138</f>
        <v>6.6317146014897013</v>
      </c>
      <c r="AQ152" s="20">
        <f t="shared" ref="AQ152" si="31">100*AQ139/AQ138</f>
        <v>7.9726438357074807</v>
      </c>
    </row>
    <row r="153" spans="1:43" ht="15.6" customHeight="1" x14ac:dyDescent="0.3">
      <c r="A153" s="21" t="s">
        <v>158</v>
      </c>
      <c r="B153" s="8"/>
      <c r="C153"/>
      <c r="D153"/>
      <c r="E153"/>
      <c r="F153"/>
      <c r="G153"/>
      <c r="H153"/>
      <c r="I153"/>
      <c r="J153"/>
      <c r="K153" s="8"/>
      <c r="L153"/>
      <c r="M153"/>
      <c r="N153"/>
      <c r="O153"/>
      <c r="Q153"/>
      <c r="R153"/>
      <c r="S153"/>
      <c r="T153"/>
      <c r="V153" s="21" t="s">
        <v>158</v>
      </c>
      <c r="X153"/>
      <c r="Y153" s="20">
        <f t="shared" ref="Y153" si="32">3*Y152</f>
        <v>53.35576516296058</v>
      </c>
      <c r="AH153" s="20">
        <f t="shared" ref="AH153" si="33">3*AH152</f>
        <v>19.895143804469104</v>
      </c>
      <c r="AQ153" s="20">
        <f t="shared" ref="AQ153" si="34">3*AQ152</f>
        <v>23.917931507122443</v>
      </c>
    </row>
    <row r="154" spans="1:43" ht="15.6" customHeight="1" x14ac:dyDescent="0.3">
      <c r="A154"/>
      <c r="B154" s="8"/>
      <c r="C154"/>
      <c r="D154"/>
      <c r="E154"/>
      <c r="F154"/>
      <c r="G154"/>
      <c r="H154"/>
      <c r="I154"/>
      <c r="J154"/>
      <c r="K154" s="8"/>
      <c r="L154"/>
      <c r="M154"/>
      <c r="N154"/>
      <c r="O154"/>
      <c r="Q154"/>
      <c r="R154"/>
      <c r="S154"/>
      <c r="T154"/>
      <c r="V154"/>
      <c r="X154"/>
      <c r="Y154"/>
      <c r="AH154"/>
      <c r="AQ154"/>
    </row>
    <row r="155" spans="1:43" ht="15.6" customHeight="1" x14ac:dyDescent="0.3">
      <c r="A155" t="s">
        <v>159</v>
      </c>
      <c r="B155" s="8"/>
      <c r="C155"/>
      <c r="D155"/>
      <c r="E155"/>
      <c r="F155"/>
      <c r="G155"/>
      <c r="H155"/>
      <c r="I155"/>
      <c r="J155"/>
      <c r="K155" s="8"/>
      <c r="L155"/>
      <c r="M155"/>
      <c r="N155"/>
      <c r="O155"/>
      <c r="Q155"/>
      <c r="R155"/>
      <c r="S155"/>
      <c r="T155"/>
      <c r="V155" t="s">
        <v>159</v>
      </c>
      <c r="X155"/>
      <c r="Y155">
        <f>COUNT(Y24:Y136)</f>
        <v>101</v>
      </c>
      <c r="AH155">
        <f>COUNT(AH24:AH136)</f>
        <v>87</v>
      </c>
      <c r="AQ155">
        <f>COUNT(AQ18:AQ136)</f>
        <v>99</v>
      </c>
    </row>
    <row r="156" spans="1:43" x14ac:dyDescent="0.25">
      <c r="A156" s="10" t="s">
        <v>160</v>
      </c>
      <c r="B156" s="21"/>
      <c r="K156" s="8"/>
      <c r="V156" s="10" t="s">
        <v>160</v>
      </c>
      <c r="W156" s="21"/>
      <c r="Y156" s="10">
        <f>_xlfn.PERCENTILE.INC(Y24:Y136,0.99)</f>
        <v>21.1</v>
      </c>
      <c r="AH156" s="10">
        <f>_xlfn.PERCENTILE.INC(AH24:AH136,0.99)</f>
        <v>22.656000000000002</v>
      </c>
      <c r="AQ156" s="10">
        <f>_xlfn.PERCENTILE.INC(AQ24:AQ136,0.99)</f>
        <v>22.808</v>
      </c>
    </row>
    <row r="157" spans="1:43" x14ac:dyDescent="0.25">
      <c r="A157" s="10" t="s">
        <v>161</v>
      </c>
      <c r="B157" s="21"/>
      <c r="E157" s="10" t="s">
        <v>162</v>
      </c>
      <c r="K157" s="8"/>
      <c r="V157" s="10" t="s">
        <v>161</v>
      </c>
      <c r="W157" s="21"/>
      <c r="Y157" s="10">
        <f>MAX(Y24:Y136)</f>
        <v>25</v>
      </c>
      <c r="AH157" s="10">
        <f>MAX(AH24:AH136)</f>
        <v>23</v>
      </c>
      <c r="AQ157" s="10">
        <f>MAX(AQ24:AQ136)</f>
        <v>22.9</v>
      </c>
    </row>
    <row r="158" spans="1:43" x14ac:dyDescent="0.25">
      <c r="V158" s="10" t="s">
        <v>143</v>
      </c>
      <c r="Y158" s="23">
        <f>Y137</f>
        <v>19.607843137254903</v>
      </c>
      <c r="AH158" s="23">
        <f>AH137</f>
        <v>19.607843137254903</v>
      </c>
      <c r="AQ158" s="23">
        <f>AQ137</f>
        <v>19.607843137254903</v>
      </c>
    </row>
    <row r="159" spans="1:43" ht="15.6" x14ac:dyDescent="0.3">
      <c r="V159" s="8" t="s">
        <v>31</v>
      </c>
      <c r="Y159" s="24">
        <f>Y139*TINV(0.02,(Y155-1))</f>
        <v>6.5017332686326474</v>
      </c>
      <c r="AH159" s="24">
        <f>AH139*TINV(0.02,(AH155-1))</f>
        <v>3.079398222672848</v>
      </c>
      <c r="AQ159" s="24">
        <f>AQ139*TINV(0.02,(AQ155-1))</f>
        <v>3.6662450078070439</v>
      </c>
    </row>
    <row r="160" spans="1:43" x14ac:dyDescent="0.25">
      <c r="V160" s="8" t="s">
        <v>32</v>
      </c>
      <c r="Y160" s="25">
        <f>Y139*10</f>
        <v>27.50057317689464</v>
      </c>
      <c r="AH160" s="25">
        <f>AH139*10</f>
        <v>12.99053795845834</v>
      </c>
      <c r="AQ160" s="25">
        <f>AQ139*10</f>
        <v>15.502077256032074</v>
      </c>
    </row>
    <row r="161" spans="22:43" x14ac:dyDescent="0.25">
      <c r="V161" s="8" t="s">
        <v>163</v>
      </c>
      <c r="Y161" s="8">
        <f>Y138/Y159</f>
        <v>2.3782225855858137</v>
      </c>
      <c r="AH161" s="8">
        <f>AH138/AH159</f>
        <v>6.3611473186225549</v>
      </c>
      <c r="AQ161" s="8">
        <f>AQ138/AQ159</f>
        <v>5.3035424474088275</v>
      </c>
    </row>
    <row r="164" spans="22:43" ht="15.6" x14ac:dyDescent="0.3">
      <c r="V164" s="8" t="s">
        <v>164</v>
      </c>
      <c r="AG164" s="8" t="s">
        <v>165</v>
      </c>
      <c r="AH164" s="13"/>
      <c r="AP164" s="8" t="s">
        <v>165</v>
      </c>
      <c r="AQ164" s="13"/>
    </row>
    <row r="165" spans="22:43" ht="15.6" x14ac:dyDescent="0.3">
      <c r="V165"/>
      <c r="W165" s="12" t="s">
        <v>143</v>
      </c>
      <c r="X165"/>
      <c r="Y165" s="13">
        <f>(80*1000)/4080</f>
        <v>19.607843137254903</v>
      </c>
      <c r="AH165" s="13">
        <f>(80*1000)/4080</f>
        <v>19.607843137254903</v>
      </c>
      <c r="AQ165" s="13">
        <f>(80*1000)/4080</f>
        <v>19.607843137254903</v>
      </c>
    </row>
    <row r="166" spans="22:43" ht="15.6" x14ac:dyDescent="0.3">
      <c r="V166" s="14"/>
      <c r="W166" s="12" t="s">
        <v>28</v>
      </c>
      <c r="X166"/>
      <c r="Y166" s="15">
        <f>AVERAGE(Y69:Y136)</f>
        <v>14.258070175438597</v>
      </c>
      <c r="AH166" s="15">
        <f>AVERAGE(AH57:AH136)</f>
        <v>19.616666666666671</v>
      </c>
      <c r="AQ166" s="15">
        <f>AVERAGE(AQ57:AQ136)</f>
        <v>19.553968253968247</v>
      </c>
    </row>
    <row r="167" spans="22:43" ht="15.6" x14ac:dyDescent="0.3">
      <c r="V167" s="14"/>
      <c r="W167" s="12" t="s">
        <v>145</v>
      </c>
      <c r="X167"/>
      <c r="Y167" s="15">
        <f>STDEV(Y69:Y136)</f>
        <v>2.2280913024672713</v>
      </c>
      <c r="AH167" s="15">
        <f>STDEV(AH57:AH136)</f>
        <v>1.4814258812068304</v>
      </c>
      <c r="AQ167" s="15">
        <f>STDEV(AQ57:AQ136)</f>
        <v>1.5585172230231545</v>
      </c>
    </row>
    <row r="168" spans="22:43" ht="15.6" x14ac:dyDescent="0.3">
      <c r="V168" s="14"/>
      <c r="W168" s="12" t="s">
        <v>147</v>
      </c>
      <c r="X168"/>
      <c r="Y168" s="15">
        <f>100*Y167/Y166</f>
        <v>15.626878497943235</v>
      </c>
      <c r="AH168" s="15">
        <f>100*AH167/AH166</f>
        <v>7.5518736510118778</v>
      </c>
      <c r="AQ168" s="15">
        <f>100*AQ167/AQ166</f>
        <v>7.9703372879664567</v>
      </c>
    </row>
    <row r="169" spans="22:43" ht="15.6" x14ac:dyDescent="0.3">
      <c r="V169" s="14"/>
      <c r="W169" s="12"/>
      <c r="X169"/>
      <c r="Y169" s="15"/>
      <c r="AH169" s="15"/>
      <c r="AQ169" s="15"/>
    </row>
    <row r="170" spans="22:43" ht="15.6" x14ac:dyDescent="0.3">
      <c r="V170" s="14" t="s">
        <v>148</v>
      </c>
      <c r="W170" s="12" t="s">
        <v>149</v>
      </c>
      <c r="X170"/>
      <c r="Y170" s="15">
        <f>Y166+(2*Y167)</f>
        <v>18.71425278037314</v>
      </c>
      <c r="AH170" s="15">
        <f>AH166+(2*AH167)</f>
        <v>22.579518429080331</v>
      </c>
      <c r="AQ170" s="15">
        <f>AQ166+(2*AQ167)</f>
        <v>22.671002700014554</v>
      </c>
    </row>
    <row r="171" spans="22:43" ht="15.6" x14ac:dyDescent="0.3">
      <c r="V171" s="14"/>
      <c r="W171" s="12" t="s">
        <v>150</v>
      </c>
      <c r="X171"/>
      <c r="Y171" s="15">
        <f>Y166-(2*Y167)</f>
        <v>9.8018875705040536</v>
      </c>
      <c r="AH171" s="15">
        <f>AH166-(2*AH167)</f>
        <v>16.653814904253011</v>
      </c>
      <c r="AQ171" s="15">
        <f>AQ166-(2*AQ167)</f>
        <v>16.436933807921939</v>
      </c>
    </row>
    <row r="172" spans="22:43" ht="15.6" x14ac:dyDescent="0.3">
      <c r="V172" s="14" t="s">
        <v>151</v>
      </c>
      <c r="W172" s="12" t="s">
        <v>152</v>
      </c>
      <c r="X172"/>
      <c r="Y172" s="15">
        <f>Y166+(3*Y167)</f>
        <v>20.94234408284041</v>
      </c>
      <c r="AH172" s="15">
        <f>AH166+(3*AH167)</f>
        <v>24.060944310287162</v>
      </c>
      <c r="AQ172" s="15">
        <f>AQ166+(3*AQ167)</f>
        <v>24.22951992303771</v>
      </c>
    </row>
    <row r="173" spans="22:43" ht="15.6" x14ac:dyDescent="0.3">
      <c r="V173" s="18"/>
      <c r="W173" s="12" t="s">
        <v>153</v>
      </c>
      <c r="X173"/>
      <c r="Y173" s="15">
        <f>Y166-(3*Y167)</f>
        <v>7.5737962680367836</v>
      </c>
      <c r="AH173" s="15">
        <f>AH166-(3*AH167)</f>
        <v>15.172389023046179</v>
      </c>
      <c r="AQ173" s="15">
        <f>AQ166-(3*AQ167)</f>
        <v>14.878416584898783</v>
      </c>
    </row>
    <row r="174" spans="22:43" ht="15.6" x14ac:dyDescent="0.3">
      <c r="V174" s="19"/>
      <c r="W174" s="17"/>
      <c r="X174"/>
      <c r="Y174" s="17"/>
      <c r="AH174" s="17"/>
      <c r="AQ174" s="17"/>
    </row>
    <row r="175" spans="22:43" ht="15.6" x14ac:dyDescent="0.3">
      <c r="V175" s="19" t="s">
        <v>154</v>
      </c>
      <c r="W175" s="12" t="s">
        <v>149</v>
      </c>
      <c r="X175"/>
      <c r="Y175" s="20">
        <f>100*Y170/Y166</f>
        <v>131.25375699588648</v>
      </c>
      <c r="AH175" s="20">
        <f>100*AH170/AH166</f>
        <v>115.10374730202375</v>
      </c>
      <c r="AQ175" s="20">
        <f>100*AQ170/AQ166</f>
        <v>115.94067457593292</v>
      </c>
    </row>
    <row r="176" spans="22:43" ht="15.6" x14ac:dyDescent="0.3">
      <c r="V176" s="19"/>
      <c r="W176" s="12" t="s">
        <v>150</v>
      </c>
      <c r="X176"/>
      <c r="Y176" s="20">
        <f t="shared" ref="Y176" si="35">100*Y171/Y166</f>
        <v>68.746243004113524</v>
      </c>
      <c r="AH176" s="20">
        <f t="shared" ref="AH176" si="36">100*AH171/AH166</f>
        <v>84.896252697976252</v>
      </c>
      <c r="AQ176" s="20">
        <f t="shared" ref="AQ176" si="37">100*AQ171/AQ166</f>
        <v>84.059325424067097</v>
      </c>
    </row>
    <row r="177" spans="22:43" ht="15.6" x14ac:dyDescent="0.3">
      <c r="V177" s="8" t="s">
        <v>155</v>
      </c>
      <c r="W177" s="12" t="s">
        <v>152</v>
      </c>
      <c r="X177"/>
      <c r="Y177" s="20">
        <f t="shared" ref="Y177" si="38">100*Y172/Y166</f>
        <v>146.88063549382969</v>
      </c>
      <c r="AH177" s="20">
        <f t="shared" ref="AH177" si="39">100*AH172/AH166</f>
        <v>122.65562095303564</v>
      </c>
      <c r="AQ177" s="20">
        <f t="shared" ref="AQ177" si="40">100*AQ172/AQ166</f>
        <v>123.91101186389936</v>
      </c>
    </row>
    <row r="178" spans="22:43" ht="15.6" x14ac:dyDescent="0.3">
      <c r="W178" s="12" t="s">
        <v>153</v>
      </c>
      <c r="X178"/>
      <c r="Y178" s="20">
        <f t="shared" ref="Y178" si="41">100*Y173/Y166</f>
        <v>53.119364506170299</v>
      </c>
      <c r="AH178" s="20">
        <f t="shared" ref="AH178" si="42">100*AH173/AH166</f>
        <v>77.344379046964363</v>
      </c>
      <c r="AQ178" s="20">
        <f t="shared" ref="AQ178" si="43">100*AQ173/AQ166</f>
        <v>76.088988136100625</v>
      </c>
    </row>
    <row r="179" spans="22:43" ht="15.6" x14ac:dyDescent="0.3">
      <c r="X179"/>
      <c r="Y179" s="20"/>
      <c r="AH179" s="20"/>
      <c r="AQ179" s="20"/>
    </row>
    <row r="180" spans="22:43" ht="15.6" x14ac:dyDescent="0.3">
      <c r="V180" s="21" t="s">
        <v>156</v>
      </c>
      <c r="W180" s="8" t="s">
        <v>157</v>
      </c>
      <c r="X180"/>
      <c r="Y180" s="20">
        <f t="shared" ref="Y180" si="44">100*Y167/Y166</f>
        <v>15.626878497943235</v>
      </c>
      <c r="AH180" s="20">
        <f t="shared" ref="AH180" si="45">100*AH167/AH166</f>
        <v>7.5518736510118778</v>
      </c>
      <c r="AQ180" s="20">
        <f t="shared" ref="AQ180" si="46">100*AQ167/AQ166</f>
        <v>7.9703372879664567</v>
      </c>
    </row>
    <row r="181" spans="22:43" ht="15.6" x14ac:dyDescent="0.3">
      <c r="V181" s="21" t="s">
        <v>158</v>
      </c>
      <c r="X181"/>
      <c r="Y181" s="20">
        <f t="shared" ref="Y181" si="47">3*Y180</f>
        <v>46.880635493829701</v>
      </c>
      <c r="AH181" s="20">
        <f t="shared" ref="AH181" si="48">3*AH180</f>
        <v>22.655620953035633</v>
      </c>
      <c r="AQ181" s="20">
        <f t="shared" ref="AQ181" si="49">3*AQ180</f>
        <v>23.911011863899368</v>
      </c>
    </row>
    <row r="182" spans="22:43" ht="15.6" x14ac:dyDescent="0.3">
      <c r="V182"/>
      <c r="X182"/>
      <c r="Y182"/>
      <c r="AH182"/>
      <c r="AQ182"/>
    </row>
    <row r="183" spans="22:43" ht="15.6" x14ac:dyDescent="0.3">
      <c r="V183" t="s">
        <v>159</v>
      </c>
      <c r="X183"/>
      <c r="Y183">
        <f>COUNT(Y69:Y136)</f>
        <v>57</v>
      </c>
      <c r="AH183">
        <f>COUNT(AH57:AH136)</f>
        <v>54</v>
      </c>
      <c r="AQ183">
        <f>COUNT(AQ57:AQ136)</f>
        <v>63</v>
      </c>
    </row>
    <row r="184" spans="22:43" x14ac:dyDescent="0.25">
      <c r="V184" s="10" t="s">
        <v>160</v>
      </c>
      <c r="W184" s="21"/>
      <c r="Y184" s="10">
        <f>_xlfn.PERCENTILE.INC(Y69:Y136,0.99)</f>
        <v>20.239999999999998</v>
      </c>
      <c r="AH184" s="10">
        <f>_xlfn.PERCENTILE.INC(AH57:AH136,0.99)</f>
        <v>22.788</v>
      </c>
      <c r="AQ184" s="10">
        <f>_xlfn.PERCENTILE.INC(AQ57:AQ136,0.99)</f>
        <v>22.838000000000001</v>
      </c>
    </row>
    <row r="185" spans="22:43" x14ac:dyDescent="0.25">
      <c r="V185" s="10" t="s">
        <v>161</v>
      </c>
      <c r="W185" s="21"/>
      <c r="Y185" s="26">
        <f>MAX(Y69:Y136)</f>
        <v>20.8</v>
      </c>
      <c r="AH185" s="26">
        <f>MAX(AH57:AH136)</f>
        <v>23</v>
      </c>
      <c r="AQ185" s="26">
        <f>MAX(AQ57:AQ136)</f>
        <v>22.9</v>
      </c>
    </row>
    <row r="186" spans="22:43" x14ac:dyDescent="0.25">
      <c r="V186" s="10" t="s">
        <v>143</v>
      </c>
      <c r="Y186" s="23">
        <f>Y165</f>
        <v>19.607843137254903</v>
      </c>
      <c r="AH186" s="23">
        <f>AH165</f>
        <v>19.607843137254903</v>
      </c>
      <c r="AQ186" s="23">
        <f>AQ165</f>
        <v>19.607843137254903</v>
      </c>
    </row>
    <row r="187" spans="22:43" ht="15.6" x14ac:dyDescent="0.3">
      <c r="V187" s="8" t="s">
        <v>31</v>
      </c>
      <c r="Y187">
        <f>Y167*TINV(0.02,(Y183-1))</f>
        <v>5.3358357680532276</v>
      </c>
      <c r="AH187">
        <f>AH167*TINV(0.02,(AH183-1))</f>
        <v>3.5536293468358218</v>
      </c>
      <c r="AQ187">
        <f>AQ167*TINV(0.02,(AQ183-1))</f>
        <v>3.7217559213289357</v>
      </c>
    </row>
    <row r="188" spans="22:43" x14ac:dyDescent="0.25">
      <c r="V188" s="8" t="s">
        <v>32</v>
      </c>
      <c r="Y188" s="8">
        <f>Y167*10</f>
        <v>22.280913024672714</v>
      </c>
      <c r="AH188" s="8">
        <f>AH167*10</f>
        <v>14.814258812068303</v>
      </c>
      <c r="AQ188" s="8">
        <f>AQ167*10</f>
        <v>15.585172230231546</v>
      </c>
    </row>
    <row r="189" spans="22:43" x14ac:dyDescent="0.25">
      <c r="V189" s="8" t="s">
        <v>163</v>
      </c>
      <c r="Y189" s="8">
        <f>Y166/Y187</f>
        <v>2.6721343750504216</v>
      </c>
      <c r="AH189" s="8">
        <f>AH166/AH187</f>
        <v>5.5201780354874375</v>
      </c>
      <c r="AQ189" s="8">
        <f>AQ166/AQ187</f>
        <v>5.2539630935781698</v>
      </c>
    </row>
  </sheetData>
  <phoneticPr fontId="7" type="noConversion"/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rolling spiked blank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cp:lastPrinted>2013-09-23T17:49:54Z</cp:lastPrinted>
  <dcterms:created xsi:type="dcterms:W3CDTF">2010-09-09T13:26:46Z</dcterms:created>
  <dcterms:modified xsi:type="dcterms:W3CDTF">2024-03-12T14:36:31Z</dcterms:modified>
</cp:coreProperties>
</file>