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Soluble nutrients 2022\Batch 4 05oct22\"/>
    </mc:Choice>
  </mc:AlternateContent>
  <xr:revisionPtr revIDLastSave="0" documentId="13_ncr:1_{A352D74B-B290-4F5E-90AA-043A61BB78E6}" xr6:coauthVersionLast="36" xr6:coauthVersionMax="36" xr10:uidLastSave="{00000000-0000-0000-0000-000000000000}"/>
  <bookViews>
    <workbookView xWindow="0" yWindow="0" windowWidth="17750" windowHeight="17550" xr2:uid="{00000000-000D-0000-FFFF-FFFF00000000}"/>
  </bookViews>
  <sheets>
    <sheet name="data for export" sheetId="122" r:id="rId1"/>
    <sheet name="QAQC" sheetId="93" r:id="rId2"/>
    <sheet name="Old style MDL" sheetId="80" r:id="rId3"/>
    <sheet name="New style MDL" sheetId="119" r:id="rId4"/>
  </sheets>
  <calcPr calcId="191029"/>
</workbook>
</file>

<file path=xl/calcChain.xml><?xml version="1.0" encoding="utf-8"?>
<calcChain xmlns="http://schemas.openxmlformats.org/spreadsheetml/2006/main">
  <c r="AQ80" i="119" l="1"/>
  <c r="AH80" i="119"/>
  <c r="Y80" i="119"/>
  <c r="AQ79" i="119"/>
  <c r="AH79" i="119"/>
  <c r="Y79" i="119"/>
  <c r="AQ78" i="119"/>
  <c r="AH78" i="119"/>
  <c r="Y78" i="119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V7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AH206" i="93"/>
  <c r="AH207" i="93"/>
  <c r="AH208" i="93"/>
  <c r="AH209" i="93"/>
  <c r="AQ77" i="119" l="1"/>
  <c r="AH77" i="119"/>
  <c r="Y77" i="119"/>
  <c r="AQ76" i="119"/>
  <c r="AH76" i="119"/>
  <c r="Y76" i="119"/>
  <c r="AQ75" i="119"/>
  <c r="AH75" i="119"/>
  <c r="Y75" i="119"/>
  <c r="V208" i="93"/>
  <c r="V122" i="93"/>
  <c r="V38" i="93"/>
  <c r="AY89" i="119" l="1"/>
  <c r="AY88" i="119"/>
  <c r="AQ87" i="119"/>
  <c r="AQ108" i="119" s="1"/>
  <c r="AH87" i="119"/>
  <c r="AH108" i="119" s="1"/>
  <c r="Y87" i="119"/>
  <c r="Y108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89" i="119" s="1"/>
  <c r="Y110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H27" i="119"/>
  <c r="AQ106" i="119"/>
  <c r="AQ107" i="119" l="1"/>
  <c r="AH105" i="119"/>
  <c r="Y105" i="119"/>
  <c r="Y109" i="119" s="1"/>
  <c r="AQ89" i="119"/>
  <c r="AQ110" i="119" s="1"/>
  <c r="AH88" i="119"/>
  <c r="AQ88" i="119"/>
  <c r="AQ105" i="119"/>
  <c r="Y106" i="119"/>
  <c r="AH106" i="119"/>
  <c r="Y107" i="119"/>
  <c r="AH89" i="119"/>
  <c r="Y88" i="119"/>
  <c r="Y90" i="119" s="1"/>
  <c r="AH107" i="119"/>
  <c r="Y102" i="119" l="1"/>
  <c r="Y103" i="119" s="1"/>
  <c r="AQ109" i="119"/>
  <c r="AQ111" i="119" s="1"/>
  <c r="AQ93" i="119"/>
  <c r="AQ98" i="119" s="1"/>
  <c r="AQ92" i="119"/>
  <c r="AQ97" i="119" s="1"/>
  <c r="AQ95" i="119"/>
  <c r="AQ100" i="119" s="1"/>
  <c r="AQ94" i="119"/>
  <c r="AQ99" i="119" s="1"/>
  <c r="AH95" i="119"/>
  <c r="AH100" i="119" s="1"/>
  <c r="AH92" i="119"/>
  <c r="AH97" i="119" s="1"/>
  <c r="AH93" i="119"/>
  <c r="AH98" i="119" s="1"/>
  <c r="AH94" i="119"/>
  <c r="AH99" i="119" s="1"/>
  <c r="Y95" i="119"/>
  <c r="Y100" i="119" s="1"/>
  <c r="Y93" i="119"/>
  <c r="Y98" i="119" s="1"/>
  <c r="Y111" i="119"/>
  <c r="Y92" i="119"/>
  <c r="Y97" i="119" s="1"/>
  <c r="Y94" i="119"/>
  <c r="Y99" i="119" s="1"/>
  <c r="AH110" i="119"/>
  <c r="AH109" i="119"/>
  <c r="AH111" i="119" s="1"/>
  <c r="AH90" i="119"/>
  <c r="AH102" i="119"/>
  <c r="AH103" i="119" s="1"/>
  <c r="AQ90" i="119"/>
  <c r="AQ102" i="119"/>
  <c r="AQ103" i="119" s="1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T52" i="93" s="1"/>
  <c r="AU52" i="93" s="1"/>
  <c r="AQ53" i="93"/>
  <c r="AV53" i="93" s="1"/>
  <c r="AW53" i="93" s="1"/>
  <c r="AQ54" i="93"/>
  <c r="AR54" i="93" s="1"/>
  <c r="AS54" i="93" s="1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V67" i="93" s="1"/>
  <c r="AW67" i="93" s="1"/>
  <c r="AQ68" i="93"/>
  <c r="AR68" i="93" s="1"/>
  <c r="AS68" i="93" s="1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R82" i="93" s="1"/>
  <c r="AS82" i="93" s="1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R96" i="93" s="1"/>
  <c r="AS96" i="93" s="1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T108" i="93" s="1"/>
  <c r="AU108" i="93" s="1"/>
  <c r="AQ109" i="93"/>
  <c r="AV109" i="93" s="1"/>
  <c r="AW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R135" i="93" s="1"/>
  <c r="AS135" i="93" s="1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V148" i="93" s="1"/>
  <c r="AQ149" i="93"/>
  <c r="AR149" i="93" s="1"/>
  <c r="AS149" i="93" s="1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R163" i="93" s="1"/>
  <c r="AS163" i="93" s="1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V176" i="93" s="1"/>
  <c r="AW176" i="93" s="1"/>
  <c r="AQ177" i="93"/>
  <c r="AR177" i="93" s="1"/>
  <c r="AS177" i="93" s="1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R191" i="93" s="1"/>
  <c r="AS191" i="93" s="1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Q208" i="93"/>
  <c r="AQ209" i="93"/>
  <c r="AM134" i="93"/>
  <c r="AN134" i="93" s="1"/>
  <c r="AI135" i="93"/>
  <c r="AJ135" i="93" s="1"/>
  <c r="AK147" i="93"/>
  <c r="AL147" i="93" s="1"/>
  <c r="AI149" i="93"/>
  <c r="AJ149" i="93" s="1"/>
  <c r="AM162" i="93"/>
  <c r="AN162" i="93" s="1"/>
  <c r="AI163" i="93"/>
  <c r="AJ163" i="93" s="1"/>
  <c r="AI177" i="93"/>
  <c r="AJ177" i="93" s="1"/>
  <c r="AM190" i="93"/>
  <c r="AN190" i="93" s="1"/>
  <c r="AI191" i="93"/>
  <c r="AJ191" i="93" s="1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AB133" i="93" s="1"/>
  <c r="AC133" i="93" s="1"/>
  <c r="Y134" i="93"/>
  <c r="AD134" i="93" s="1"/>
  <c r="AE134" i="93" s="1"/>
  <c r="Y135" i="93"/>
  <c r="Z135" i="93" s="1"/>
  <c r="AA135" i="93" s="1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AB147" i="93" s="1"/>
  <c r="AC147" i="93" s="1"/>
  <c r="Y148" i="93"/>
  <c r="Y149" i="93"/>
  <c r="Z149" i="93" s="1"/>
  <c r="AA149" i="93" s="1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AD162" i="93" s="1"/>
  <c r="AE162" i="93" s="1"/>
  <c r="Y163" i="93"/>
  <c r="Z163" i="93" s="1"/>
  <c r="AA163" i="93" s="1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Z177" i="93" s="1"/>
  <c r="AA177" i="93" s="1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AB189" i="93" s="1"/>
  <c r="AC189" i="93" s="1"/>
  <c r="Y190" i="93"/>
  <c r="AD190" i="93" s="1"/>
  <c r="AE190" i="93" s="1"/>
  <c r="Y191" i="93"/>
  <c r="Z191" i="93" s="1"/>
  <c r="AA191" i="93" s="1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Y207" i="93"/>
  <c r="Y208" i="93"/>
  <c r="Y209" i="93"/>
  <c r="Y40" i="93"/>
  <c r="Y41" i="93"/>
  <c r="Y42" i="93"/>
  <c r="AB161" i="93" l="1"/>
  <c r="AC161" i="93" s="1"/>
  <c r="AK161" i="93"/>
  <c r="AL161" i="93" s="1"/>
  <c r="AT147" i="93"/>
  <c r="AU147" i="93" s="1"/>
  <c r="AU133" i="93"/>
  <c r="AT133" i="93"/>
  <c r="AD176" i="93"/>
  <c r="AE176" i="93" s="1"/>
  <c r="AM176" i="93"/>
  <c r="AN176" i="93" s="1"/>
  <c r="AV162" i="93"/>
  <c r="AW162" i="93" s="1"/>
  <c r="AW148" i="93"/>
  <c r="AT66" i="93"/>
  <c r="AU66" i="93" s="1"/>
  <c r="AB175" i="93"/>
  <c r="AC175" i="93" s="1"/>
  <c r="AK175" i="93"/>
  <c r="AL175" i="93" s="1"/>
  <c r="AT161" i="93"/>
  <c r="AU161" i="93" s="1"/>
  <c r="AV81" i="93"/>
  <c r="AT80" i="93"/>
  <c r="AU80" i="93" s="1"/>
  <c r="AT189" i="93"/>
  <c r="AU189" i="93" s="1"/>
  <c r="AW81" i="93"/>
  <c r="AD109" i="93"/>
  <c r="AE109" i="93" s="1"/>
  <c r="AK189" i="93"/>
  <c r="AL189" i="93" s="1"/>
  <c r="AL133" i="93"/>
  <c r="AK133" i="93"/>
  <c r="AM109" i="93"/>
  <c r="AN109" i="93" s="1"/>
  <c r="AU175" i="93"/>
  <c r="AT175" i="93"/>
  <c r="AV95" i="93"/>
  <c r="AW95" i="93" s="1"/>
  <c r="AD148" i="93"/>
  <c r="AE148" i="93" s="1"/>
  <c r="AM148" i="93"/>
  <c r="AN148" i="93" s="1"/>
  <c r="AV190" i="93"/>
  <c r="AW190" i="93" s="1"/>
  <c r="AV134" i="93"/>
  <c r="AW134" i="93" s="1"/>
  <c r="AT94" i="93"/>
  <c r="AU94" i="93" s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K52" i="93"/>
  <c r="AL52" i="93" s="1"/>
  <c r="AI54" i="93"/>
  <c r="AJ54" i="93" s="1"/>
  <c r="AM67" i="93"/>
  <c r="AN67" i="93" s="1"/>
  <c r="AI68" i="93"/>
  <c r="AJ68" i="93" s="1"/>
  <c r="AM81" i="93"/>
  <c r="AN81" i="93" s="1"/>
  <c r="AI82" i="93"/>
  <c r="AJ82" i="93" s="1"/>
  <c r="AK94" i="93"/>
  <c r="AL94" i="93" s="1"/>
  <c r="AI96" i="93"/>
  <c r="AJ96" i="93" s="1"/>
  <c r="AK108" i="93"/>
  <c r="AL108" i="93" s="1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Z54" i="93" s="1"/>
  <c r="AA54" i="93" s="1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Z68" i="93" s="1"/>
  <c r="AA68" i="93" s="1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Z82" i="93" s="1"/>
  <c r="AA82" i="93" s="1"/>
  <c r="Y83" i="93"/>
  <c r="Y84" i="93"/>
  <c r="Y85" i="93"/>
  <c r="Y86" i="93"/>
  <c r="Y87" i="93"/>
  <c r="Y88" i="93"/>
  <c r="Y89" i="93"/>
  <c r="Y90" i="93"/>
  <c r="Y91" i="93"/>
  <c r="Y92" i="93"/>
  <c r="Y93" i="93"/>
  <c r="Y94" i="93"/>
  <c r="AB94" i="93" s="1"/>
  <c r="AC94" i="93" s="1"/>
  <c r="Y95" i="93"/>
  <c r="Y96" i="93"/>
  <c r="Z96" i="93" s="1"/>
  <c r="AA96" i="93" s="1"/>
  <c r="Y97" i="93"/>
  <c r="Y98" i="93"/>
  <c r="Y99" i="93"/>
  <c r="Y100" i="93"/>
  <c r="Y101" i="93"/>
  <c r="Y102" i="93"/>
  <c r="AB108" i="93" s="1"/>
  <c r="AC108" i="93" s="1"/>
  <c r="Y103" i="93"/>
  <c r="Y104" i="93"/>
  <c r="Y105" i="93"/>
  <c r="AM53" i="93" l="1"/>
  <c r="AN53" i="93" s="1"/>
  <c r="AD53" i="93"/>
  <c r="AE53" i="93" s="1"/>
  <c r="AK66" i="93"/>
  <c r="AL66" i="93" s="1"/>
  <c r="AK80" i="93"/>
  <c r="AL80" i="93"/>
  <c r="AM95" i="93"/>
  <c r="AN95" i="93" s="1"/>
  <c r="AD67" i="93"/>
  <c r="AE67" i="93" s="1"/>
  <c r="AD81" i="93"/>
  <c r="AB52" i="93"/>
  <c r="AC52" i="93" s="1"/>
  <c r="AB66" i="93"/>
  <c r="AC66" i="93" s="1"/>
  <c r="AB80" i="93"/>
  <c r="AC80" i="93" s="1"/>
  <c r="AD95" i="93"/>
  <c r="AE95" i="93" s="1"/>
  <c r="AE81" i="93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<sst xmlns="http://schemas.openxmlformats.org/spreadsheetml/2006/main" count="2594" uniqueCount="256">
  <si>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</si>
  <si>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</si>
  <si>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</si>
  <si>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</si>
  <si>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</si>
  <si>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</si>
  <si>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</si>
  <si>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</si>
  <si>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</si>
  <si>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</si>
  <si>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</si>
  <si>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</si>
  <si>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</si>
  <si>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</si>
  <si>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</si>
  <si>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</si>
  <si>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</si>
  <si>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</si>
  <si>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</si>
  <si>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</si>
  <si>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</si>
  <si>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</si>
  <si>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</si>
  <si>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</si>
  <si>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</si>
  <si>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</si>
  <si>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</si>
  <si>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</si>
  <si>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</si>
  <si>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</si>
  <si>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</si>
  <si>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</si>
  <si>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</si>
  <si>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</si>
  <si>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</si>
  <si>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</si>
  <si>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</si>
  <si>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</si>
  <si>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</si>
  <si>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</si>
  <si>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</si>
  <si>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</si>
  <si>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</si>
  <si>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</si>
  <si>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</si>
  <si>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</si>
  <si>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</si>
  <si>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</si>
  <si>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</si>
  <si>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</si>
  <si>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</si>
  <si>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</si>
  <si>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</si>
  <si>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</si>
  <si>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</si>
  <si>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</si>
  <si>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</si>
  <si>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</si>
  <si>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</si>
  <si>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</si>
  <si>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</si>
  <si>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</si>
  <si>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</si>
  <si>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</si>
  <si>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</si>
  <si>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</si>
  <si>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</si>
  <si>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</si>
  <si>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</si>
  <si>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</si>
  <si>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</si>
  <si>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</si>
  <si>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</si>
  <si>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</si>
  <si>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</si>
  <si>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</si>
  <si>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</si>
  <si>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</si>
  <si>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</si>
  <si>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</si>
  <si>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</si>
  <si>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</si>
  <si>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</si>
  <si>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</si>
  <si>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</si>
  <si>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</si>
  <si>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</si>
  <si>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</si>
  <si>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</si>
  <si>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</si>
  <si>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</si>
  <si>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</si>
  <si>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</si>
  <si>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</si>
  <si>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</si>
  <si>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</si>
  <si>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</si>
  <si>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</si>
  <si>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</si>
  <si>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</si>
  <si>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</si>
  <si>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</si>
  <si>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</si>
  <si>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</si>
  <si>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</si>
  <si>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</si>
  <si>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</si>
  <si>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</si>
  <si>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</si>
  <si>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</si>
  <si>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</si>
  <si>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</si>
  <si>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</si>
  <si>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</si>
  <si>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</si>
  <si>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</si>
  <si>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</si>
  <si>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</si>
  <si>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S8</t>
  </si>
  <si>
    <t>OM_9-8-2022_11-13-48AM edit1.omn</t>
  </si>
  <si>
    <t>chk 2.5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</si>
  <si>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</si>
  <si>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</si>
  <si>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</si>
  <si>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</si>
  <si>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</si>
  <si>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</si>
  <si>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</si>
  <si>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</si>
  <si>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</si>
  <si>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</si>
  <si>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</si>
  <si>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</si>
  <si>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</si>
  <si>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</si>
  <si>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</si>
  <si>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</si>
  <si>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</si>
  <si>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</si>
  <si>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</si>
  <si>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</si>
  <si>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</si>
  <si>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</si>
  <si>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</si>
  <si>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</si>
  <si>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OM_9-21-2022_11-42-10AM edit1.omn</t>
  </si>
  <si>
    <t>oor</t>
  </si>
  <si>
    <t>OM_10-5-2022_09-01-30AM.OMN</t>
  </si>
  <si>
    <t>dye</t>
  </si>
  <si>
    <t>S1</t>
  </si>
  <si>
    <t>OM_10-5-2022_10-15-54AM.OMN</t>
  </si>
  <si>
    <t>f 02may 0.1</t>
  </si>
  <si>
    <t>f 12apr 8.0</t>
  </si>
  <si>
    <t>f 12apr 5.0</t>
  </si>
  <si>
    <t>c 14jul SMB</t>
  </si>
  <si>
    <t>f 02may 1.6</t>
  </si>
  <si>
    <t>F 02may weir</t>
  </si>
  <si>
    <t>F 19apr wet</t>
  </si>
  <si>
    <t>f 12apr 9.0</t>
  </si>
  <si>
    <t>f 19apr 3.8</t>
  </si>
  <si>
    <t>? 18aug wet</t>
  </si>
  <si>
    <t>C 20apr 0.1</t>
  </si>
  <si>
    <t>f100 01aug weir</t>
  </si>
  <si>
    <t>f50 22aug 9.0</t>
  </si>
  <si>
    <t>c 20apr Z</t>
  </si>
  <si>
    <t>ccs 19aug 0.1</t>
  </si>
  <si>
    <t>b50 18aug 0.1</t>
  </si>
  <si>
    <t>f50 22aug 1.6</t>
  </si>
  <si>
    <t>f 02may 6.2</t>
  </si>
  <si>
    <t>f50 03jun 0.1</t>
  </si>
  <si>
    <t>f 09may wet</t>
  </si>
  <si>
    <t>f 19apr weir</t>
  </si>
  <si>
    <t>b 12apr 3.0</t>
  </si>
  <si>
    <t>f 12apr 3.8</t>
  </si>
  <si>
    <t>f50 31may 0.1</t>
  </si>
  <si>
    <t>f50 18aug 8.0</t>
  </si>
  <si>
    <t>f 19apr 1.6</t>
  </si>
  <si>
    <t>c50 19aug 6.0</t>
  </si>
  <si>
    <t>f50 18aug 6.2</t>
  </si>
  <si>
    <t>f 19apr 9.0</t>
  </si>
  <si>
    <t>f 19apr 8.0</t>
  </si>
  <si>
    <t>f50 07jun 6.2</t>
  </si>
  <si>
    <t>f 31may weir</t>
  </si>
  <si>
    <t>f 19apr 0.1</t>
  </si>
  <si>
    <t>f50 29aug 3.8</t>
  </si>
  <si>
    <t>c50 09jul 21.0</t>
  </si>
  <si>
    <t>f50 13jun 1.6</t>
  </si>
  <si>
    <t>f 01aug 0.1</t>
  </si>
  <si>
    <t>c50 19aug 9.0</t>
  </si>
  <si>
    <t>f50 23may 0.1</t>
  </si>
  <si>
    <t>ccs 09jun 0.1</t>
  </si>
  <si>
    <t>f 01aug 1.6</t>
  </si>
  <si>
    <t>f50 09may 1.6</t>
  </si>
  <si>
    <t>b50 22aug 3.0</t>
  </si>
  <si>
    <t>b50 18aug 3.0</t>
  </si>
  <si>
    <t>f50 18aug 9.0</t>
  </si>
  <si>
    <t>c50 19aug 20.0</t>
  </si>
  <si>
    <t>b50 18aug 6.0</t>
  </si>
  <si>
    <t>b50 22aug 6.0</t>
  </si>
  <si>
    <t>f50 08aug 6.2</t>
  </si>
  <si>
    <t>f50 22aug 5.0</t>
  </si>
  <si>
    <t>ccs 14jul 0.1</t>
  </si>
  <si>
    <t>f 01aug 5.0</t>
  </si>
  <si>
    <t>f50 22aug 0.1</t>
  </si>
  <si>
    <t>b50 22aug 7.0</t>
  </si>
  <si>
    <t>c50 19aug 0.1</t>
  </si>
  <si>
    <t>b50 22aug 0.1</t>
  </si>
  <si>
    <t>f50 18aug 1.6</t>
  </si>
  <si>
    <t>f50 22aug 8.0</t>
  </si>
  <si>
    <t>f50 08aug 5.0</t>
  </si>
  <si>
    <t>f50 22aug 3.8</t>
  </si>
  <si>
    <t>b50 18aug 7.0</t>
  </si>
  <si>
    <t>f50 23may 5.0</t>
  </si>
  <si>
    <t>f 31may wet</t>
  </si>
  <si>
    <t>c50 19aug 1.5</t>
  </si>
  <si>
    <t>f50 31may 5.0</t>
  </si>
  <si>
    <t>f50 09may 8.0</t>
  </si>
  <si>
    <t>f50 18aug 0.1</t>
  </si>
  <si>
    <t>f50 08aug 3.8</t>
  </si>
  <si>
    <t>f50 08aug 9.0</t>
  </si>
  <si>
    <t>f50 29aug 1.6</t>
  </si>
  <si>
    <t>f50 07jun 8.0</t>
  </si>
  <si>
    <t>b50 05sep 3.0</t>
  </si>
  <si>
    <t>f50 05sep 0.1</t>
  </si>
  <si>
    <t>b 12apr 9.0</t>
  </si>
  <si>
    <t>f 01aug 6.2</t>
  </si>
  <si>
    <t>c50 09jul 6.0</t>
  </si>
  <si>
    <t>f50 07jun 3.8</t>
  </si>
  <si>
    <t>f50 05sep 8.0</t>
  </si>
  <si>
    <t>tct 09jun 0.1</t>
  </si>
  <si>
    <t>f50 13jun 6.2</t>
  </si>
  <si>
    <t>cct 09jun 0.1</t>
  </si>
  <si>
    <t>? 18aug weir</t>
  </si>
  <si>
    <t>c50 09jun 9.0</t>
  </si>
  <si>
    <t>smb 19aug 0.1</t>
  </si>
  <si>
    <t>f 02may wet</t>
  </si>
  <si>
    <t>c50 09jun 0.1</t>
  </si>
  <si>
    <t>b50 05sep 6.0</t>
  </si>
  <si>
    <t>f 02may 5.0</t>
  </si>
  <si>
    <t>f50 05sep 9.0</t>
  </si>
  <si>
    <t>ccr 09jun hbp</t>
  </si>
  <si>
    <t>f50 31may 9.0</t>
  </si>
  <si>
    <t>f50 23may 8.0</t>
  </si>
  <si>
    <t>f50 08aug 1.6</t>
  </si>
  <si>
    <t>f50 29aug 9.0</t>
  </si>
  <si>
    <t>f50 13jun 3.8</t>
  </si>
  <si>
    <t>b50 01aug 0.1</t>
  </si>
  <si>
    <t>f50 08aug 9.0? maybe 8.0</t>
  </si>
  <si>
    <t>f50 05sep 3.8</t>
  </si>
  <si>
    <t>smb 09jun 0.1</t>
  </si>
  <si>
    <t>f50 29aug 0.1</t>
  </si>
  <si>
    <t>NH4-N concentration in ppb</t>
  </si>
  <si>
    <t>PO4-P concentration in ppb</t>
  </si>
  <si>
    <t>NO2-N + NO3-N concentration in ppb</t>
  </si>
  <si>
    <t xml:space="preserve">          rolling MDL</t>
  </si>
  <si>
    <t xml:space="preserve">          rolling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</si>
</sst>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166" fontId="5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'New style MDL'!$Y$18:$Y$87</c:f>
              <c:numCache>
                <c:formatCode>General</c:formatCode>
                <c:ptCount val="70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57" formatCode="0.0">
                  <c:v>15.8</c:v>
                </c:pt>
                <c:pt idx="58" formatCode="0.0">
                  <c:v>16.7</c:v>
                </c:pt>
                <c:pt idx="59" formatCode="0.0">
                  <c:v>15.2</c:v>
                </c:pt>
                <c:pt idx="60" formatCode="0.0">
                  <c:v>13.7</c:v>
                </c:pt>
                <c:pt idx="61" formatCode="0.0">
                  <c:v>13.5</c:v>
                </c:pt>
                <c:pt idx="62" formatCode="0.0">
                  <c:v>12.5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MDL'!$Y$92,'New style MDL'!$Y$92)</c:f>
              <c:numCache>
                <c:formatCode>#,##0.00</c:formatCode>
                <c:ptCount val="2"/>
                <c:pt idx="0">
                  <c:v>17.113754608327039</c:v>
                </c:pt>
                <c:pt idx="1">
                  <c:v>17.113754608327039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MDL'!$Y$94,'New style MDL'!$Y$94)</c:f>
              <c:numCache>
                <c:formatCode>#,##0.00</c:formatCode>
                <c:ptCount val="2"/>
                <c:pt idx="0">
                  <c:v>18.897506912490556</c:v>
                </c:pt>
                <c:pt idx="1">
                  <c:v>18.897506912490556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MDL'!$Y$93,'New style MDL'!$Y$93)</c:f>
              <c:numCache>
                <c:formatCode>#,##0.00</c:formatCode>
                <c:ptCount val="2"/>
                <c:pt idx="0">
                  <c:v>9.9787453916729625</c:v>
                </c:pt>
                <c:pt idx="1">
                  <c:v>9.9787453916729625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MDL'!$Y$95,'New style MDL'!$Y$95)</c:f>
              <c:numCache>
                <c:formatCode>#,##0.00</c:formatCode>
                <c:ptCount val="2"/>
                <c:pt idx="0">
                  <c:v>8.1949930875094452</c:v>
                </c:pt>
                <c:pt idx="1">
                  <c:v>8.1949930875094452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'New style MDL'!$AH$18:$AH$87</c:f>
              <c:numCache>
                <c:formatCode>General</c:formatCode>
                <c:ptCount val="70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57" formatCode="0.0">
                  <c:v>21</c:v>
                </c:pt>
                <c:pt idx="58" formatCode="0.0">
                  <c:v>21.4</c:v>
                </c:pt>
                <c:pt idx="59" formatCode="0.0">
                  <c:v>20.5</c:v>
                </c:pt>
                <c:pt idx="60" formatCode="0.0">
                  <c:v>21.2</c:v>
                </c:pt>
                <c:pt idx="61" formatCode="0.0">
                  <c:v>21.1</c:v>
                </c:pt>
                <c:pt idx="62" formatCode="0.0">
                  <c:v>20.399999999999999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MDL'!$AH$92,'New style MDL'!$AH$92)</c:f>
              <c:numCache>
                <c:formatCode>#,##0.00</c:formatCode>
                <c:ptCount val="2"/>
                <c:pt idx="0">
                  <c:v>22.257720730999932</c:v>
                </c:pt>
                <c:pt idx="1">
                  <c:v>22.257720730999932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MDL'!$AH$94,'New style MDL'!$AH$94)</c:f>
              <c:numCache>
                <c:formatCode>#,##0.00</c:formatCode>
                <c:ptCount val="2"/>
                <c:pt idx="0">
                  <c:v>23.460110508264606</c:v>
                </c:pt>
                <c:pt idx="1">
                  <c:v>23.460110508264606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MDL'!$AH$93,'New style MDL'!$AH$93)</c:f>
              <c:numCache>
                <c:formatCode>#,##0.00</c:formatCode>
                <c:ptCount val="2"/>
                <c:pt idx="0">
                  <c:v>17.448161621941242</c:v>
                </c:pt>
                <c:pt idx="1">
                  <c:v>17.448161621941242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MDL'!$AH$95,'New style MDL'!$AH$95)</c:f>
              <c:numCache>
                <c:formatCode>#,##0.00</c:formatCode>
                <c:ptCount val="2"/>
                <c:pt idx="0">
                  <c:v>16.245771844676568</c:v>
                </c:pt>
                <c:pt idx="1">
                  <c:v>16.245771844676568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'New style MDL'!$AQ$18:$AQ$87</c:f>
              <c:numCache>
                <c:formatCode>General</c:formatCode>
                <c:ptCount val="70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57" formatCode="0.0">
                  <c:v>19.899999999999999</c:v>
                </c:pt>
                <c:pt idx="58" formatCode="0.0">
                  <c:v>20.5</c:v>
                </c:pt>
                <c:pt idx="59" formatCode="0.0">
                  <c:v>20.6</c:v>
                </c:pt>
                <c:pt idx="60" formatCode="0.0">
                  <c:v>18.7</c:v>
                </c:pt>
                <c:pt idx="61" formatCode="0.0">
                  <c:v>19.3</c:v>
                </c:pt>
                <c:pt idx="62" formatCode="0.0">
                  <c:v>18.8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MDL'!$AQ$92,'New style MDL'!$AQ$92)</c:f>
              <c:numCache>
                <c:formatCode>#,##0.00</c:formatCode>
                <c:ptCount val="2"/>
                <c:pt idx="0">
                  <c:v>21.909798040643604</c:v>
                </c:pt>
                <c:pt idx="1">
                  <c:v>21.909798040643604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MDL'!$AQ$94,'New style MDL'!$AQ$94)</c:f>
              <c:numCache>
                <c:formatCode>#,##0.00</c:formatCode>
                <c:ptCount val="2"/>
                <c:pt idx="0">
                  <c:v>23.249991178612468</c:v>
                </c:pt>
                <c:pt idx="1">
                  <c:v>23.249991178612468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MDL'!$AQ$93,'New style MDL'!$AQ$93)</c:f>
              <c:numCache>
                <c:formatCode>#,##0.00</c:formatCode>
                <c:ptCount val="2"/>
                <c:pt idx="0">
                  <c:v>16.549025488768162</c:v>
                </c:pt>
                <c:pt idx="1">
                  <c:v>16.549025488768162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('New style MDL'!$AQ$95,'New style MDL'!$AQ$95)</c:f>
              <c:numCache>
                <c:formatCode>#,##0.00</c:formatCode>
                <c:ptCount val="2"/>
                <c:pt idx="0">
                  <c:v>15.2088323507993</c:v>
                </c:pt>
                <c:pt idx="1">
                  <c:v>15.2088323507993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9525-4A71-429E-83AF-B336063D98E4}">
  <sheetPr>
    <pageSetUpPr fitToPage="1"/>
  </sheetPr>
  <dimension ref="A1:F103"/>
  <sheetViews>
    <sheetView tabSelected="1" zoomScale="80" zoomScaleNormal="80" workbookViewId="0">
      <selection activeCell="I29" sqref="I29"/>
    </sheetView>
  </sheetViews>
  <sheetFormatPr defaultRowHeight="14.5" x14ac:dyDescent="0.35"/>
  <cols>
    <col min="1" max="1" width="20.1796875" customWidth="1"/>
  </cols>
  <sheetData>
    <row r="1" spans="1:6" s="2" customFormat="1" ht="72.5" x14ac:dyDescent="0.35">
      <c r="A1" s="2" t="s">
        <v>2</v>
      </c>
      <c r="B1" s="2" t="s">
        <v>251</v>
      </c>
      <c r="C1" s="2" t="s">
        <v>252</v>
      </c>
      <c r="D1" s="2" t="s">
        <v>253</v>
      </c>
    </row>
    <row r="2" spans="1:6" s="2" customFormat="1" x14ac:dyDescent="0.35">
      <c r="A2" s="2" t="s">
        <v>254</v>
      </c>
      <c r="B2" s="25">
        <v>4.4591430566753569</v>
      </c>
      <c r="C2" s="25">
        <v>2.8896695845962985</v>
      </c>
      <c r="D2" s="25">
        <v>3.2208485313999966</v>
      </c>
    </row>
    <row r="3" spans="1:6" s="2" customFormat="1" x14ac:dyDescent="0.35">
      <c r="A3" s="2" t="s">
        <v>255</v>
      </c>
      <c r="B3" s="25">
        <v>17.837523041635187</v>
      </c>
      <c r="C3" s="25">
        <v>12.023897772646723</v>
      </c>
      <c r="D3" s="25">
        <v>13.401931379688612</v>
      </c>
    </row>
    <row r="4" spans="1:6" s="2" customFormat="1" x14ac:dyDescent="0.35">
      <c r="A4" t="s">
        <v>232</v>
      </c>
      <c r="B4">
        <v>15.8</v>
      </c>
      <c r="C4">
        <v>19.2</v>
      </c>
      <c r="D4">
        <v>115</v>
      </c>
      <c r="E4"/>
      <c r="F4"/>
    </row>
    <row r="5" spans="1:6" s="2" customFormat="1" x14ac:dyDescent="0.35">
      <c r="A5" t="s">
        <v>160</v>
      </c>
      <c r="B5">
        <v>44.2</v>
      </c>
      <c r="C5">
        <v>9.89</v>
      </c>
      <c r="D5">
        <v>34.6</v>
      </c>
      <c r="E5"/>
      <c r="F5"/>
    </row>
    <row r="6" spans="1:6" s="2" customFormat="1" x14ac:dyDescent="0.35">
      <c r="A6" t="s">
        <v>172</v>
      </c>
      <c r="B6">
        <v>8.1199999999999992</v>
      </c>
      <c r="C6">
        <v>5.0599999999999996</v>
      </c>
      <c r="D6">
        <v>1.4</v>
      </c>
      <c r="E6"/>
      <c r="F6"/>
    </row>
    <row r="7" spans="1:6" s="2" customFormat="1" x14ac:dyDescent="0.35">
      <c r="A7" t="s">
        <v>224</v>
      </c>
      <c r="B7">
        <v>16.7</v>
      </c>
      <c r="C7">
        <v>5.5</v>
      </c>
      <c r="D7">
        <v>6.85</v>
      </c>
      <c r="E7"/>
      <c r="F7"/>
    </row>
    <row r="8" spans="1:6" s="2" customFormat="1" x14ac:dyDescent="0.35">
      <c r="A8" t="s">
        <v>246</v>
      </c>
      <c r="B8">
        <v>23.2</v>
      </c>
      <c r="C8">
        <v>6.06</v>
      </c>
      <c r="D8">
        <v>12.2</v>
      </c>
      <c r="E8"/>
      <c r="F8"/>
    </row>
    <row r="9" spans="1:6" s="2" customFormat="1" x14ac:dyDescent="0.35">
      <c r="A9" t="s">
        <v>222</v>
      </c>
      <c r="B9">
        <v>55.9</v>
      </c>
      <c r="C9">
        <v>6.34</v>
      </c>
      <c r="D9">
        <v>3.84</v>
      </c>
      <c r="E9"/>
      <c r="F9"/>
    </row>
    <row r="10" spans="1:6" s="2" customFormat="1" x14ac:dyDescent="0.35">
      <c r="A10" t="s">
        <v>237</v>
      </c>
      <c r="B10">
        <v>1330</v>
      </c>
      <c r="C10">
        <v>17</v>
      </c>
      <c r="D10">
        <v>6.94</v>
      </c>
      <c r="E10"/>
      <c r="F10"/>
    </row>
    <row r="11" spans="1:6" s="2" customFormat="1" x14ac:dyDescent="0.35">
      <c r="A11" t="s">
        <v>166</v>
      </c>
      <c r="B11">
        <v>10.199999999999999</v>
      </c>
      <c r="C11">
        <v>7.56</v>
      </c>
      <c r="D11">
        <v>3.22</v>
      </c>
      <c r="E11"/>
      <c r="F11"/>
    </row>
    <row r="12" spans="1:6" s="2" customFormat="1" x14ac:dyDescent="0.35">
      <c r="A12" t="s">
        <v>194</v>
      </c>
      <c r="B12">
        <v>25.2</v>
      </c>
      <c r="C12">
        <v>5.65</v>
      </c>
      <c r="D12">
        <v>3.1</v>
      </c>
      <c r="E12"/>
      <c r="F12"/>
    </row>
    <row r="13" spans="1:6" s="2" customFormat="1" x14ac:dyDescent="0.35">
      <c r="A13" t="s">
        <v>197</v>
      </c>
      <c r="B13">
        <v>1100</v>
      </c>
      <c r="C13">
        <v>44.6</v>
      </c>
      <c r="D13">
        <v>11.7</v>
      </c>
      <c r="E13"/>
      <c r="F13"/>
    </row>
    <row r="14" spans="1:6" s="2" customFormat="1" x14ac:dyDescent="0.35">
      <c r="A14" t="s">
        <v>211</v>
      </c>
      <c r="B14">
        <v>2120</v>
      </c>
      <c r="C14">
        <v>22.1</v>
      </c>
      <c r="D14">
        <v>6.62</v>
      </c>
      <c r="E14"/>
      <c r="F14"/>
    </row>
    <row r="15" spans="1:6" s="2" customFormat="1" x14ac:dyDescent="0.35">
      <c r="A15" t="s">
        <v>206</v>
      </c>
      <c r="B15">
        <v>16.7</v>
      </c>
      <c r="C15">
        <v>5.85</v>
      </c>
      <c r="D15">
        <v>1.81</v>
      </c>
      <c r="E15"/>
      <c r="F15"/>
    </row>
    <row r="16" spans="1:6" s="2" customFormat="1" x14ac:dyDescent="0.35">
      <c r="A16" t="s">
        <v>193</v>
      </c>
      <c r="B16">
        <v>15.9</v>
      </c>
      <c r="C16">
        <v>7.31</v>
      </c>
      <c r="D16">
        <v>2.65</v>
      </c>
      <c r="E16"/>
      <c r="F16"/>
    </row>
    <row r="17" spans="1:6" s="2" customFormat="1" x14ac:dyDescent="0.35">
      <c r="A17" t="s">
        <v>198</v>
      </c>
      <c r="B17">
        <v>1460</v>
      </c>
      <c r="C17">
        <v>14.1</v>
      </c>
      <c r="D17">
        <v>3.59</v>
      </c>
      <c r="E17"/>
      <c r="F17"/>
    </row>
    <row r="18" spans="1:6" s="2" customFormat="1" x14ac:dyDescent="0.35">
      <c r="A18" t="s">
        <v>204</v>
      </c>
      <c r="B18">
        <v>2020</v>
      </c>
      <c r="C18">
        <v>10.1</v>
      </c>
      <c r="D18">
        <v>2.4</v>
      </c>
      <c r="E18"/>
      <c r="F18"/>
    </row>
    <row r="19" spans="1:6" s="2" customFormat="1" x14ac:dyDescent="0.35">
      <c r="A19" t="s">
        <v>154</v>
      </c>
      <c r="B19">
        <v>6.06</v>
      </c>
      <c r="C19">
        <v>4.78</v>
      </c>
      <c r="D19">
        <v>45.8</v>
      </c>
      <c r="E19"/>
      <c r="F19"/>
    </row>
    <row r="20" spans="1:6" s="2" customFormat="1" x14ac:dyDescent="0.35">
      <c r="A20" t="s">
        <v>161</v>
      </c>
      <c r="B20">
        <v>3.7</v>
      </c>
      <c r="C20">
        <v>3.67</v>
      </c>
      <c r="D20">
        <v>2.69</v>
      </c>
      <c r="E20"/>
      <c r="F20"/>
    </row>
    <row r="21" spans="1:6" s="2" customFormat="1" x14ac:dyDescent="0.35">
      <c r="A21" t="s">
        <v>164</v>
      </c>
      <c r="B21">
        <v>5.93</v>
      </c>
      <c r="C21">
        <v>4.3099999999999996</v>
      </c>
      <c r="D21">
        <v>6.25</v>
      </c>
      <c r="E21"/>
      <c r="F21"/>
    </row>
    <row r="22" spans="1:6" s="2" customFormat="1" x14ac:dyDescent="0.35">
      <c r="A22" t="s">
        <v>185</v>
      </c>
      <c r="B22">
        <v>171</v>
      </c>
      <c r="C22">
        <v>15.1</v>
      </c>
      <c r="D22">
        <v>40</v>
      </c>
      <c r="E22"/>
      <c r="F22"/>
    </row>
    <row r="23" spans="1:6" s="2" customFormat="1" x14ac:dyDescent="0.35">
      <c r="A23" t="s">
        <v>226</v>
      </c>
      <c r="B23">
        <v>10.6</v>
      </c>
      <c r="C23">
        <v>3.79</v>
      </c>
      <c r="D23">
        <v>2.85</v>
      </c>
      <c r="E23"/>
      <c r="F23"/>
    </row>
    <row r="24" spans="1:6" s="2" customFormat="1" x14ac:dyDescent="0.35">
      <c r="A24" t="s">
        <v>236</v>
      </c>
      <c r="B24">
        <v>4.6100000000000003</v>
      </c>
      <c r="C24">
        <v>4.3899999999999997</v>
      </c>
      <c r="D24">
        <v>2.69</v>
      </c>
      <c r="E24"/>
      <c r="F24"/>
    </row>
    <row r="25" spans="1:6" s="2" customFormat="1" x14ac:dyDescent="0.35">
      <c r="A25" t="s">
        <v>233</v>
      </c>
      <c r="B25">
        <v>6.2</v>
      </c>
      <c r="C25">
        <v>5.98</v>
      </c>
      <c r="D25">
        <v>3.41</v>
      </c>
      <c r="E25"/>
      <c r="F25"/>
    </row>
    <row r="26" spans="1:6" s="2" customFormat="1" x14ac:dyDescent="0.35">
      <c r="A26" t="s">
        <v>205</v>
      </c>
      <c r="B26">
        <v>3.93</v>
      </c>
      <c r="C26">
        <v>4.88</v>
      </c>
      <c r="D26">
        <v>0.71499999999999997</v>
      </c>
      <c r="E26"/>
      <c r="F26"/>
    </row>
    <row r="27" spans="1:6" x14ac:dyDescent="0.35">
      <c r="A27" t="s">
        <v>214</v>
      </c>
      <c r="B27">
        <v>14.8</v>
      </c>
      <c r="C27">
        <v>2.61</v>
      </c>
      <c r="D27">
        <v>1.06</v>
      </c>
    </row>
    <row r="28" spans="1:6" x14ac:dyDescent="0.35">
      <c r="A28" t="s">
        <v>196</v>
      </c>
      <c r="B28">
        <v>637</v>
      </c>
      <c r="C28">
        <v>5.34</v>
      </c>
      <c r="D28">
        <v>5.59</v>
      </c>
    </row>
    <row r="29" spans="1:6" x14ac:dyDescent="0.35">
      <c r="A29" t="s">
        <v>177</v>
      </c>
      <c r="B29">
        <v>6.83</v>
      </c>
      <c r="C29">
        <v>3.66</v>
      </c>
      <c r="D29">
        <v>0.48</v>
      </c>
    </row>
    <row r="30" spans="1:6" x14ac:dyDescent="0.35">
      <c r="A30" t="s">
        <v>188</v>
      </c>
      <c r="B30">
        <v>12.2</v>
      </c>
      <c r="C30">
        <v>3.77</v>
      </c>
      <c r="D30">
        <v>50.9</v>
      </c>
    </row>
    <row r="31" spans="1:6" x14ac:dyDescent="0.35">
      <c r="A31" t="s">
        <v>240</v>
      </c>
      <c r="B31">
        <v>6.68</v>
      </c>
      <c r="C31">
        <v>6.32</v>
      </c>
      <c r="D31">
        <v>91.9</v>
      </c>
    </row>
    <row r="32" spans="1:6" x14ac:dyDescent="0.35">
      <c r="A32" t="s">
        <v>190</v>
      </c>
      <c r="B32">
        <v>7.62</v>
      </c>
      <c r="C32">
        <v>4.25</v>
      </c>
      <c r="D32">
        <v>22.2</v>
      </c>
    </row>
    <row r="33" spans="1:4" x14ac:dyDescent="0.35">
      <c r="A33" t="s">
        <v>201</v>
      </c>
      <c r="B33">
        <v>6.67</v>
      </c>
      <c r="C33">
        <v>4.92</v>
      </c>
      <c r="D33">
        <v>37.1</v>
      </c>
    </row>
    <row r="34" spans="1:4" x14ac:dyDescent="0.35">
      <c r="A34" t="s">
        <v>165</v>
      </c>
      <c r="B34">
        <v>6.95</v>
      </c>
      <c r="C34">
        <v>6.19</v>
      </c>
      <c r="D34">
        <v>18.600000000000001</v>
      </c>
    </row>
    <row r="35" spans="1:4" x14ac:dyDescent="0.35">
      <c r="A35" t="s">
        <v>231</v>
      </c>
      <c r="B35">
        <v>8.49</v>
      </c>
      <c r="C35">
        <v>7.35</v>
      </c>
      <c r="D35">
        <v>127</v>
      </c>
    </row>
    <row r="36" spans="1:4" x14ac:dyDescent="0.35">
      <c r="A36" t="s">
        <v>187</v>
      </c>
      <c r="B36">
        <v>11.3</v>
      </c>
      <c r="C36">
        <v>6.3</v>
      </c>
      <c r="D36">
        <v>1.9</v>
      </c>
    </row>
    <row r="37" spans="1:4" x14ac:dyDescent="0.35">
      <c r="A37" t="s">
        <v>191</v>
      </c>
      <c r="B37">
        <v>9.18</v>
      </c>
      <c r="C37">
        <v>8.5399999999999991</v>
      </c>
      <c r="D37">
        <v>7.95</v>
      </c>
    </row>
    <row r="38" spans="1:4" x14ac:dyDescent="0.35">
      <c r="A38" t="s">
        <v>202</v>
      </c>
      <c r="B38">
        <v>317</v>
      </c>
      <c r="C38">
        <v>4.91</v>
      </c>
      <c r="D38">
        <v>2.8</v>
      </c>
    </row>
    <row r="39" spans="1:4" x14ac:dyDescent="0.35">
      <c r="A39" t="s">
        <v>225</v>
      </c>
      <c r="B39">
        <v>597</v>
      </c>
      <c r="C39">
        <v>6.15</v>
      </c>
      <c r="D39">
        <v>3.53</v>
      </c>
    </row>
    <row r="40" spans="1:4" x14ac:dyDescent="0.35">
      <c r="A40" t="s">
        <v>151</v>
      </c>
      <c r="B40">
        <v>7.48</v>
      </c>
      <c r="C40">
        <v>8.2899999999999991</v>
      </c>
      <c r="D40">
        <v>-1.7999999999999999E-2</v>
      </c>
    </row>
    <row r="41" spans="1:4" x14ac:dyDescent="0.35">
      <c r="A41" t="s">
        <v>155</v>
      </c>
      <c r="B41">
        <v>14.7</v>
      </c>
      <c r="C41">
        <v>8.76</v>
      </c>
      <c r="D41">
        <v>3.16</v>
      </c>
    </row>
    <row r="42" spans="1:4" x14ac:dyDescent="0.35">
      <c r="A42" t="s">
        <v>238</v>
      </c>
      <c r="B42">
        <v>5.63</v>
      </c>
      <c r="C42">
        <v>10.8</v>
      </c>
      <c r="D42">
        <v>0.42799999999999999</v>
      </c>
    </row>
    <row r="43" spans="1:4" x14ac:dyDescent="0.35">
      <c r="A43" t="s">
        <v>168</v>
      </c>
      <c r="B43">
        <v>4.9000000000000004</v>
      </c>
      <c r="C43">
        <v>8.1199999999999992</v>
      </c>
      <c r="D43">
        <v>0.41099999999999998</v>
      </c>
    </row>
    <row r="44" spans="1:4" x14ac:dyDescent="0.35">
      <c r="A44" t="s">
        <v>156</v>
      </c>
      <c r="B44">
        <v>5.22</v>
      </c>
      <c r="C44">
        <v>13.8</v>
      </c>
      <c r="D44">
        <v>2.14</v>
      </c>
    </row>
    <row r="45" spans="1:4" x14ac:dyDescent="0.35">
      <c r="A45" t="s">
        <v>235</v>
      </c>
      <c r="B45">
        <v>30.8</v>
      </c>
      <c r="C45">
        <v>9.77</v>
      </c>
      <c r="D45">
        <v>8.9</v>
      </c>
    </row>
    <row r="46" spans="1:4" x14ac:dyDescent="0.35">
      <c r="A46" t="s">
        <v>170</v>
      </c>
      <c r="B46">
        <v>33.299999999999997</v>
      </c>
      <c r="C46">
        <v>9.42</v>
      </c>
      <c r="D46">
        <v>10.1</v>
      </c>
    </row>
    <row r="47" spans="1:4" x14ac:dyDescent="0.35">
      <c r="A47" t="s">
        <v>173</v>
      </c>
      <c r="B47">
        <v>9.7100000000000009</v>
      </c>
      <c r="C47">
        <v>5.7</v>
      </c>
      <c r="D47">
        <v>3.46</v>
      </c>
    </row>
    <row r="48" spans="1:4" x14ac:dyDescent="0.35">
      <c r="A48" t="s">
        <v>153</v>
      </c>
      <c r="B48">
        <v>9.83</v>
      </c>
      <c r="C48">
        <v>5.0199999999999996</v>
      </c>
      <c r="D48">
        <v>4.22</v>
      </c>
    </row>
    <row r="49" spans="1:4" x14ac:dyDescent="0.35">
      <c r="A49" t="s">
        <v>152</v>
      </c>
      <c r="B49">
        <v>26.2</v>
      </c>
      <c r="C49">
        <v>6.45</v>
      </c>
      <c r="D49">
        <v>4.95</v>
      </c>
    </row>
    <row r="50" spans="1:4" x14ac:dyDescent="0.35">
      <c r="A50" t="s">
        <v>158</v>
      </c>
      <c r="B50">
        <v>75.400000000000006</v>
      </c>
      <c r="C50">
        <v>3.46</v>
      </c>
      <c r="D50">
        <v>10.5</v>
      </c>
    </row>
    <row r="51" spans="1:4" x14ac:dyDescent="0.35">
      <c r="A51" t="s">
        <v>183</v>
      </c>
      <c r="B51">
        <v>7.22</v>
      </c>
      <c r="C51">
        <v>5.54</v>
      </c>
      <c r="D51">
        <v>3.3</v>
      </c>
    </row>
    <row r="52" spans="1:4" x14ac:dyDescent="0.35">
      <c r="A52" t="s">
        <v>176</v>
      </c>
      <c r="B52">
        <v>9.1300000000000008</v>
      </c>
      <c r="C52">
        <v>7.31</v>
      </c>
      <c r="D52">
        <v>4.1500000000000004</v>
      </c>
    </row>
    <row r="53" spans="1:4" x14ac:dyDescent="0.35">
      <c r="A53" t="s">
        <v>159</v>
      </c>
      <c r="B53">
        <v>12.6</v>
      </c>
      <c r="C53">
        <v>10.5</v>
      </c>
      <c r="D53">
        <v>4.32</v>
      </c>
    </row>
    <row r="54" spans="1:4" x14ac:dyDescent="0.35">
      <c r="A54" t="s">
        <v>180</v>
      </c>
      <c r="B54">
        <v>35.799999999999997</v>
      </c>
      <c r="C54">
        <v>4.96</v>
      </c>
      <c r="D54">
        <v>3.76</v>
      </c>
    </row>
    <row r="55" spans="1:4" x14ac:dyDescent="0.35">
      <c r="A55" t="s">
        <v>179</v>
      </c>
      <c r="B55">
        <v>90.5</v>
      </c>
      <c r="C55">
        <v>6.49</v>
      </c>
      <c r="D55">
        <v>4.93</v>
      </c>
    </row>
    <row r="56" spans="1:4" x14ac:dyDescent="0.35">
      <c r="A56" t="s">
        <v>171</v>
      </c>
      <c r="B56">
        <v>5.25</v>
      </c>
      <c r="C56">
        <v>10.7</v>
      </c>
      <c r="D56">
        <v>1.63</v>
      </c>
    </row>
    <row r="57" spans="1:4" x14ac:dyDescent="0.35">
      <c r="A57" t="s">
        <v>157</v>
      </c>
      <c r="B57">
        <v>16.899999999999999</v>
      </c>
      <c r="C57">
        <v>11.1</v>
      </c>
      <c r="D57">
        <v>24.9</v>
      </c>
    </row>
    <row r="58" spans="1:4" x14ac:dyDescent="0.35">
      <c r="A58" t="s">
        <v>182</v>
      </c>
      <c r="B58">
        <v>7.46</v>
      </c>
      <c r="C58">
        <v>8.23</v>
      </c>
      <c r="D58">
        <v>12.5</v>
      </c>
    </row>
    <row r="59" spans="1:4" x14ac:dyDescent="0.35">
      <c r="A59" t="s">
        <v>213</v>
      </c>
      <c r="B59">
        <v>30</v>
      </c>
      <c r="C59">
        <v>11.8</v>
      </c>
      <c r="D59">
        <v>49.5</v>
      </c>
    </row>
    <row r="60" spans="1:4" x14ac:dyDescent="0.35">
      <c r="A60" t="s">
        <v>162</v>
      </c>
      <c r="B60">
        <v>33.4</v>
      </c>
      <c r="C60">
        <v>21.6</v>
      </c>
      <c r="D60">
        <v>154</v>
      </c>
    </row>
    <row r="61" spans="1:4" x14ac:dyDescent="0.35">
      <c r="A61" t="s">
        <v>169</v>
      </c>
      <c r="B61">
        <v>11.8</v>
      </c>
      <c r="C61">
        <v>17.3</v>
      </c>
      <c r="D61">
        <v>2.57</v>
      </c>
    </row>
    <row r="62" spans="1:4" x14ac:dyDescent="0.35">
      <c r="A62" t="s">
        <v>223</v>
      </c>
      <c r="B62">
        <v>6.28</v>
      </c>
      <c r="C62">
        <v>4.16</v>
      </c>
      <c r="D62">
        <v>1.54</v>
      </c>
    </row>
    <row r="63" spans="1:4" x14ac:dyDescent="0.35">
      <c r="A63" t="s">
        <v>248</v>
      </c>
      <c r="B63">
        <v>16.600000000000001</v>
      </c>
      <c r="C63">
        <v>9.14</v>
      </c>
      <c r="D63">
        <v>0.61899999999999999</v>
      </c>
    </row>
    <row r="64" spans="1:4" x14ac:dyDescent="0.35">
      <c r="A64" t="s">
        <v>228</v>
      </c>
      <c r="B64">
        <v>990</v>
      </c>
      <c r="C64">
        <v>5.34</v>
      </c>
      <c r="D64">
        <v>2.5299999999999998</v>
      </c>
    </row>
    <row r="65" spans="1:4" x14ac:dyDescent="0.35">
      <c r="A65" t="s">
        <v>239</v>
      </c>
      <c r="B65">
        <v>1210</v>
      </c>
      <c r="C65">
        <v>11.7</v>
      </c>
      <c r="D65">
        <v>4.01</v>
      </c>
    </row>
    <row r="66" spans="1:4" x14ac:dyDescent="0.35">
      <c r="A66" t="s">
        <v>227</v>
      </c>
      <c r="B66">
        <v>11.7</v>
      </c>
      <c r="C66">
        <v>6.41</v>
      </c>
      <c r="D66">
        <v>0.626</v>
      </c>
    </row>
    <row r="67" spans="1:4" x14ac:dyDescent="0.35">
      <c r="A67" t="s">
        <v>181</v>
      </c>
      <c r="B67">
        <v>82</v>
      </c>
      <c r="C67">
        <v>6.15</v>
      </c>
      <c r="D67">
        <v>7.62</v>
      </c>
    </row>
    <row r="68" spans="1:4" x14ac:dyDescent="0.35">
      <c r="A68" t="s">
        <v>221</v>
      </c>
      <c r="B68">
        <v>109</v>
      </c>
      <c r="C68">
        <v>5.48</v>
      </c>
      <c r="D68">
        <v>16</v>
      </c>
    </row>
    <row r="69" spans="1:4" x14ac:dyDescent="0.35">
      <c r="A69" t="s">
        <v>243</v>
      </c>
      <c r="B69">
        <v>18.7</v>
      </c>
      <c r="C69">
        <v>6.91</v>
      </c>
      <c r="D69">
        <v>1.48</v>
      </c>
    </row>
    <row r="70" spans="1:4" x14ac:dyDescent="0.35">
      <c r="A70" t="s">
        <v>218</v>
      </c>
      <c r="B70">
        <v>16.100000000000001</v>
      </c>
      <c r="C70">
        <v>6.39</v>
      </c>
      <c r="D70">
        <v>2.69</v>
      </c>
    </row>
    <row r="71" spans="1:4" x14ac:dyDescent="0.35">
      <c r="A71" t="s">
        <v>209</v>
      </c>
      <c r="B71">
        <v>515</v>
      </c>
      <c r="C71">
        <v>6.45</v>
      </c>
      <c r="D71">
        <v>0.83</v>
      </c>
    </row>
    <row r="72" spans="1:4" x14ac:dyDescent="0.35">
      <c r="A72" t="s">
        <v>199</v>
      </c>
      <c r="B72">
        <v>538</v>
      </c>
      <c r="C72">
        <v>5.24</v>
      </c>
      <c r="D72">
        <v>1.79</v>
      </c>
    </row>
    <row r="73" spans="1:4" x14ac:dyDescent="0.35">
      <c r="A73" t="s">
        <v>219</v>
      </c>
      <c r="B73">
        <v>831</v>
      </c>
      <c r="C73">
        <v>5.39</v>
      </c>
      <c r="D73">
        <v>2.38</v>
      </c>
    </row>
    <row r="74" spans="1:4" x14ac:dyDescent="0.35">
      <c r="A74" t="s">
        <v>247</v>
      </c>
      <c r="B74">
        <v>813</v>
      </c>
      <c r="C74">
        <v>6.05</v>
      </c>
      <c r="D74">
        <v>0.72799999999999998</v>
      </c>
    </row>
    <row r="75" spans="1:4" x14ac:dyDescent="0.35">
      <c r="A75" t="s">
        <v>192</v>
      </c>
      <c r="B75">
        <v>9.1300000000000008</v>
      </c>
      <c r="C75">
        <v>5.77</v>
      </c>
      <c r="D75">
        <v>1.64</v>
      </c>
    </row>
    <row r="76" spans="1:4" x14ac:dyDescent="0.35">
      <c r="A76" t="s">
        <v>216</v>
      </c>
      <c r="B76">
        <v>11</v>
      </c>
      <c r="C76">
        <v>5.69</v>
      </c>
      <c r="D76">
        <v>3.35</v>
      </c>
    </row>
    <row r="77" spans="1:4" x14ac:dyDescent="0.35">
      <c r="A77" t="s">
        <v>186</v>
      </c>
      <c r="B77">
        <v>15.5</v>
      </c>
      <c r="C77">
        <v>5.56</v>
      </c>
      <c r="D77">
        <v>2.6</v>
      </c>
    </row>
    <row r="78" spans="1:4" x14ac:dyDescent="0.35">
      <c r="A78" t="s">
        <v>245</v>
      </c>
      <c r="B78">
        <v>18.2</v>
      </c>
      <c r="C78">
        <v>5.41</v>
      </c>
      <c r="D78">
        <v>1.39</v>
      </c>
    </row>
    <row r="79" spans="1:4" x14ac:dyDescent="0.35">
      <c r="A79" t="s">
        <v>230</v>
      </c>
      <c r="B79">
        <v>132</v>
      </c>
      <c r="C79">
        <v>8.36</v>
      </c>
      <c r="D79">
        <v>1.42</v>
      </c>
    </row>
    <row r="80" spans="1:4" x14ac:dyDescent="0.35">
      <c r="A80" t="s">
        <v>217</v>
      </c>
      <c r="B80">
        <v>22.3</v>
      </c>
      <c r="C80">
        <v>4.8099999999999996</v>
      </c>
      <c r="D80">
        <v>6.02</v>
      </c>
    </row>
    <row r="81" spans="1:4" x14ac:dyDescent="0.35">
      <c r="A81" t="s">
        <v>207</v>
      </c>
      <c r="B81">
        <v>27.4</v>
      </c>
      <c r="C81">
        <v>6.24</v>
      </c>
      <c r="D81">
        <v>3.59</v>
      </c>
    </row>
    <row r="82" spans="1:4" x14ac:dyDescent="0.35">
      <c r="A82" t="s">
        <v>178</v>
      </c>
      <c r="B82">
        <v>794</v>
      </c>
      <c r="C82">
        <v>9.1</v>
      </c>
      <c r="D82">
        <v>10.7</v>
      </c>
    </row>
    <row r="83" spans="1:4" x14ac:dyDescent="0.35">
      <c r="A83" t="s">
        <v>175</v>
      </c>
      <c r="B83">
        <v>966</v>
      </c>
      <c r="C83">
        <v>9.5500000000000007</v>
      </c>
      <c r="D83">
        <v>5.22</v>
      </c>
    </row>
    <row r="84" spans="1:4" x14ac:dyDescent="0.35">
      <c r="A84" t="s">
        <v>195</v>
      </c>
      <c r="B84">
        <v>931</v>
      </c>
      <c r="C84">
        <v>9.02</v>
      </c>
      <c r="D84">
        <v>1.85</v>
      </c>
    </row>
    <row r="85" spans="1:4" x14ac:dyDescent="0.35">
      <c r="A85" t="s">
        <v>203</v>
      </c>
      <c r="B85">
        <v>6.58</v>
      </c>
      <c r="C85">
        <v>5.7</v>
      </c>
      <c r="D85">
        <v>1.35</v>
      </c>
    </row>
    <row r="86" spans="1:4" x14ac:dyDescent="0.35">
      <c r="A86" t="s">
        <v>167</v>
      </c>
      <c r="B86">
        <v>12.9</v>
      </c>
      <c r="C86">
        <v>6.28</v>
      </c>
      <c r="D86">
        <v>2.5299999999999998</v>
      </c>
    </row>
    <row r="87" spans="1:4" x14ac:dyDescent="0.35">
      <c r="A87" t="s">
        <v>210</v>
      </c>
      <c r="B87">
        <v>10.7</v>
      </c>
      <c r="C87">
        <v>6.1</v>
      </c>
      <c r="D87">
        <v>1.0900000000000001</v>
      </c>
    </row>
    <row r="88" spans="1:4" x14ac:dyDescent="0.35">
      <c r="A88" t="s">
        <v>200</v>
      </c>
      <c r="B88">
        <v>936</v>
      </c>
      <c r="C88">
        <v>10.6</v>
      </c>
      <c r="D88">
        <v>4.3099999999999996</v>
      </c>
    </row>
    <row r="89" spans="1:4" x14ac:dyDescent="0.35">
      <c r="A89" t="s">
        <v>208</v>
      </c>
      <c r="B89">
        <v>1010</v>
      </c>
      <c r="C89">
        <v>5.37</v>
      </c>
      <c r="D89">
        <v>0.22</v>
      </c>
    </row>
    <row r="90" spans="1:4" ht="14.25" customHeight="1" x14ac:dyDescent="0.35">
      <c r="A90" t="s">
        <v>163</v>
      </c>
      <c r="B90">
        <v>1050</v>
      </c>
      <c r="C90">
        <v>5.86</v>
      </c>
      <c r="D90">
        <v>3.13</v>
      </c>
    </row>
    <row r="91" spans="1:4" x14ac:dyDescent="0.35">
      <c r="A91" t="s">
        <v>189</v>
      </c>
      <c r="B91">
        <v>6.83</v>
      </c>
      <c r="C91">
        <v>6.8</v>
      </c>
      <c r="D91">
        <v>0.77300000000000002</v>
      </c>
    </row>
    <row r="92" spans="1:4" x14ac:dyDescent="0.35">
      <c r="A92" t="s">
        <v>212</v>
      </c>
      <c r="B92">
        <v>14.8</v>
      </c>
      <c r="C92">
        <v>21.9</v>
      </c>
      <c r="D92">
        <v>4.2300000000000004</v>
      </c>
    </row>
    <row r="93" spans="1:4" x14ac:dyDescent="0.35">
      <c r="A93" t="s">
        <v>242</v>
      </c>
      <c r="B93">
        <v>31.7</v>
      </c>
      <c r="C93">
        <v>6.78</v>
      </c>
      <c r="D93">
        <v>3.91</v>
      </c>
    </row>
    <row r="94" spans="1:4" x14ac:dyDescent="0.35">
      <c r="A94" t="s">
        <v>250</v>
      </c>
      <c r="B94">
        <v>10.6</v>
      </c>
      <c r="C94">
        <v>5.93</v>
      </c>
      <c r="D94">
        <v>1.43</v>
      </c>
    </row>
    <row r="95" spans="1:4" x14ac:dyDescent="0.35">
      <c r="A95" t="s">
        <v>220</v>
      </c>
      <c r="B95">
        <v>17.7</v>
      </c>
      <c r="C95">
        <v>7.27</v>
      </c>
      <c r="D95">
        <v>3.14</v>
      </c>
    </row>
    <row r="96" spans="1:4" x14ac:dyDescent="0.35">
      <c r="A96" t="s">
        <v>184</v>
      </c>
      <c r="B96">
        <v>18.600000000000001</v>
      </c>
      <c r="C96">
        <v>6.45</v>
      </c>
      <c r="D96">
        <v>1.27</v>
      </c>
    </row>
    <row r="97" spans="1:4" x14ac:dyDescent="0.35">
      <c r="A97" t="s">
        <v>244</v>
      </c>
      <c r="B97">
        <v>1560</v>
      </c>
      <c r="C97">
        <v>18</v>
      </c>
      <c r="D97">
        <v>3.4</v>
      </c>
    </row>
    <row r="98" spans="1:4" x14ac:dyDescent="0.35">
      <c r="A98" t="s">
        <v>174</v>
      </c>
      <c r="B98">
        <v>5.53</v>
      </c>
      <c r="C98">
        <v>7.44</v>
      </c>
      <c r="D98">
        <v>3.23</v>
      </c>
    </row>
    <row r="99" spans="1:4" x14ac:dyDescent="0.35">
      <c r="A99" t="s">
        <v>215</v>
      </c>
      <c r="B99">
        <v>31.6</v>
      </c>
      <c r="C99">
        <v>3.73</v>
      </c>
      <c r="D99">
        <v>2.2999999999999998</v>
      </c>
    </row>
    <row r="100" spans="1:4" x14ac:dyDescent="0.35">
      <c r="A100" t="s">
        <v>241</v>
      </c>
      <c r="B100">
        <v>39.799999999999997</v>
      </c>
      <c r="C100">
        <v>6.3</v>
      </c>
      <c r="D100">
        <v>6.72</v>
      </c>
    </row>
    <row r="101" spans="1:4" x14ac:dyDescent="0.35">
      <c r="A101" t="s">
        <v>249</v>
      </c>
      <c r="B101">
        <v>3.73</v>
      </c>
      <c r="C101">
        <v>3.88</v>
      </c>
      <c r="D101">
        <v>12.2</v>
      </c>
    </row>
    <row r="102" spans="1:4" x14ac:dyDescent="0.35">
      <c r="A102" t="s">
        <v>234</v>
      </c>
      <c r="B102">
        <v>5.33</v>
      </c>
      <c r="C102">
        <v>3.88</v>
      </c>
      <c r="D102">
        <v>36.200000000000003</v>
      </c>
    </row>
    <row r="103" spans="1:4" x14ac:dyDescent="0.35">
      <c r="A103" t="s">
        <v>229</v>
      </c>
      <c r="B103">
        <v>5.15</v>
      </c>
      <c r="C103">
        <v>4.79</v>
      </c>
      <c r="D103">
        <v>1.43</v>
      </c>
    </row>
  </sheetData>
  <sortState ref="A2:E135">
    <sortCondition ref="A4:A135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6"/>
  <sheetViews>
    <sheetView zoomScale="80" zoomScaleNormal="80" workbookViewId="0">
      <selection activeCell="E56" sqref="E56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s="7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5">
      <c r="A2" s="1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X2" s="7"/>
      <c r="Y2" s="26"/>
      <c r="AF2"/>
      <c r="AG2"/>
      <c r="AH2" s="25"/>
      <c r="AO2"/>
      <c r="AP2"/>
      <c r="AQ2" s="25"/>
      <c r="AX2"/>
      <c r="AY2"/>
      <c r="AZ2"/>
      <c r="BA2"/>
      <c r="BB2"/>
    </row>
    <row r="3" spans="1:54" s="2" customFormat="1" x14ac:dyDescent="0.35">
      <c r="A3" s="1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X3" s="7"/>
      <c r="Y3" s="26"/>
      <c r="AF3"/>
      <c r="AG3"/>
      <c r="AH3" s="25"/>
      <c r="AO3"/>
      <c r="AP3"/>
      <c r="AQ3" s="25"/>
      <c r="AX3"/>
      <c r="AY3"/>
      <c r="AZ3"/>
      <c r="BA3"/>
      <c r="BB3"/>
    </row>
    <row r="4" spans="1:54" s="2" customFormat="1" x14ac:dyDescent="0.35">
      <c r="A4" s="1">
        <v>44839</v>
      </c>
      <c r="B4" t="s">
        <v>147</v>
      </c>
      <c r="C4" t="s">
        <v>148</v>
      </c>
      <c r="D4" t="s">
        <v>118</v>
      </c>
      <c r="E4">
        <v>1</v>
      </c>
      <c r="F4">
        <v>1</v>
      </c>
      <c r="G4" t="s">
        <v>61</v>
      </c>
      <c r="H4" t="s">
        <v>62</v>
      </c>
      <c r="I4">
        <v>10.1</v>
      </c>
      <c r="J4">
        <v>278</v>
      </c>
      <c r="K4">
        <v>5520</v>
      </c>
      <c r="L4" t="s">
        <v>63</v>
      </c>
      <c r="M4" t="s">
        <v>64</v>
      </c>
      <c r="N4">
        <v>7.0400000000000004E-2</v>
      </c>
      <c r="O4">
        <v>1.29</v>
      </c>
      <c r="P4">
        <v>28.1</v>
      </c>
      <c r="Q4" t="s">
        <v>97</v>
      </c>
      <c r="R4" t="s">
        <v>62</v>
      </c>
      <c r="S4">
        <v>1.29</v>
      </c>
      <c r="T4">
        <v>18</v>
      </c>
      <c r="U4">
        <v>977</v>
      </c>
      <c r="W4" s="2">
        <v>1</v>
      </c>
      <c r="X4" s="7"/>
      <c r="Y4" s="26">
        <f t="shared" ref="Y4:Y68" si="0">K4</f>
        <v>5520</v>
      </c>
      <c r="AF4">
        <v>1</v>
      </c>
      <c r="AG4"/>
      <c r="AH4" s="25">
        <f t="shared" ref="AH4:AH8" si="1">P4</f>
        <v>28.1</v>
      </c>
      <c r="AO4">
        <v>1</v>
      </c>
      <c r="AP4"/>
      <c r="AQ4" s="25">
        <f t="shared" ref="AQ4:AQ7" si="2">U4</f>
        <v>977</v>
      </c>
      <c r="AX4"/>
      <c r="AY4"/>
      <c r="AZ4"/>
      <c r="BA4"/>
      <c r="BB4"/>
    </row>
    <row r="5" spans="1:54" s="2" customFormat="1" x14ac:dyDescent="0.35">
      <c r="A5" s="1">
        <v>44839</v>
      </c>
      <c r="B5" t="s">
        <v>147</v>
      </c>
      <c r="C5" t="s">
        <v>148</v>
      </c>
      <c r="D5" t="s">
        <v>118</v>
      </c>
      <c r="E5">
        <v>1</v>
      </c>
      <c r="F5">
        <v>1</v>
      </c>
      <c r="G5" t="s">
        <v>61</v>
      </c>
      <c r="H5" t="s">
        <v>62</v>
      </c>
      <c r="I5">
        <v>10.1</v>
      </c>
      <c r="J5">
        <v>278</v>
      </c>
      <c r="K5">
        <v>5520</v>
      </c>
      <c r="L5" t="s">
        <v>63</v>
      </c>
      <c r="M5" t="s">
        <v>64</v>
      </c>
      <c r="N5">
        <v>6.0900000000000003E-2</v>
      </c>
      <c r="O5">
        <v>1.23</v>
      </c>
      <c r="P5">
        <v>26.8</v>
      </c>
      <c r="Q5" t="s">
        <v>97</v>
      </c>
      <c r="R5" t="s">
        <v>62</v>
      </c>
      <c r="S5">
        <v>1.45</v>
      </c>
      <c r="T5">
        <v>20</v>
      </c>
      <c r="U5">
        <v>1080</v>
      </c>
      <c r="W5" s="2">
        <v>1</v>
      </c>
      <c r="X5" s="7"/>
      <c r="Y5" s="26">
        <f t="shared" si="0"/>
        <v>5520</v>
      </c>
      <c r="AF5">
        <v>1</v>
      </c>
      <c r="AG5"/>
      <c r="AH5" s="25">
        <f t="shared" si="1"/>
        <v>26.8</v>
      </c>
      <c r="AO5">
        <v>1</v>
      </c>
      <c r="AP5"/>
      <c r="AQ5" s="25">
        <f t="shared" si="2"/>
        <v>1080</v>
      </c>
      <c r="AX5"/>
      <c r="AY5"/>
      <c r="AZ5"/>
      <c r="BA5"/>
      <c r="BB5"/>
    </row>
    <row r="6" spans="1:54" s="2" customFormat="1" x14ac:dyDescent="0.35">
      <c r="A6" s="1">
        <v>44839</v>
      </c>
      <c r="B6" t="s">
        <v>147</v>
      </c>
      <c r="C6" t="s">
        <v>98</v>
      </c>
      <c r="D6" t="s">
        <v>58</v>
      </c>
      <c r="E6">
        <v>1</v>
      </c>
      <c r="F6">
        <v>1</v>
      </c>
      <c r="G6" t="s">
        <v>61</v>
      </c>
      <c r="H6" t="s">
        <v>62</v>
      </c>
      <c r="I6">
        <v>2.42</v>
      </c>
      <c r="J6">
        <v>45.9</v>
      </c>
      <c r="K6">
        <v>1060</v>
      </c>
      <c r="L6" t="s">
        <v>63</v>
      </c>
      <c r="M6" t="s">
        <v>64</v>
      </c>
      <c r="N6">
        <v>2.8</v>
      </c>
      <c r="O6">
        <v>40.5</v>
      </c>
      <c r="P6">
        <v>982</v>
      </c>
      <c r="Q6" t="s">
        <v>97</v>
      </c>
      <c r="R6" t="s">
        <v>62</v>
      </c>
      <c r="S6">
        <v>1.2</v>
      </c>
      <c r="T6">
        <v>17.2</v>
      </c>
      <c r="U6">
        <v>931</v>
      </c>
      <c r="W6" s="2">
        <v>1</v>
      </c>
      <c r="X6" s="7"/>
      <c r="Y6" s="26">
        <f t="shared" si="0"/>
        <v>1060</v>
      </c>
      <c r="AF6">
        <v>1</v>
      </c>
      <c r="AG6"/>
      <c r="AH6" s="25">
        <f t="shared" si="1"/>
        <v>982</v>
      </c>
      <c r="AO6">
        <v>1</v>
      </c>
      <c r="AP6"/>
      <c r="AQ6" s="25">
        <f t="shared" si="2"/>
        <v>931</v>
      </c>
      <c r="AX6"/>
      <c r="AY6"/>
      <c r="AZ6"/>
      <c r="BA6"/>
      <c r="BB6"/>
    </row>
    <row r="7" spans="1:54" s="2" customFormat="1" x14ac:dyDescent="0.35">
      <c r="A7" s="1">
        <v>44839</v>
      </c>
      <c r="B7" t="s">
        <v>147</v>
      </c>
      <c r="C7" t="s">
        <v>99</v>
      </c>
      <c r="D7" t="s">
        <v>115</v>
      </c>
      <c r="E7">
        <v>1</v>
      </c>
      <c r="F7">
        <v>1</v>
      </c>
      <c r="G7" t="s">
        <v>61</v>
      </c>
      <c r="H7" t="s">
        <v>62</v>
      </c>
      <c r="I7">
        <v>1.32E-2</v>
      </c>
      <c r="J7">
        <v>0.219</v>
      </c>
      <c r="K7">
        <v>4.7</v>
      </c>
      <c r="L7" t="s">
        <v>63</v>
      </c>
      <c r="M7" t="s">
        <v>64</v>
      </c>
      <c r="N7">
        <v>-7.6699999999999997E-3</v>
      </c>
      <c r="O7">
        <v>-4.6100000000000002E-2</v>
      </c>
      <c r="P7">
        <v>-4.25</v>
      </c>
      <c r="Q7" t="s">
        <v>97</v>
      </c>
      <c r="R7" t="s">
        <v>62</v>
      </c>
      <c r="S7">
        <v>1.3</v>
      </c>
      <c r="T7">
        <v>18.2</v>
      </c>
      <c r="U7">
        <v>988</v>
      </c>
      <c r="V7" s="2">
        <f>100*T6/T7</f>
        <v>94.505494505494511</v>
      </c>
      <c r="W7" s="2">
        <v>1</v>
      </c>
      <c r="X7" s="7"/>
      <c r="Y7" s="26">
        <f t="shared" si="0"/>
        <v>4.7</v>
      </c>
      <c r="AF7">
        <v>1</v>
      </c>
      <c r="AG7"/>
      <c r="AH7" s="25">
        <f t="shared" si="1"/>
        <v>-4.25</v>
      </c>
      <c r="AO7">
        <v>1</v>
      </c>
      <c r="AP7"/>
      <c r="AQ7" s="25">
        <f t="shared" si="2"/>
        <v>988</v>
      </c>
      <c r="AX7"/>
      <c r="AY7"/>
      <c r="AZ7"/>
      <c r="BA7"/>
      <c r="BB7"/>
    </row>
    <row r="8" spans="1:54" s="2" customFormat="1" x14ac:dyDescent="0.35">
      <c r="A8" s="1">
        <v>44839</v>
      </c>
      <c r="B8" t="s">
        <v>147</v>
      </c>
      <c r="C8" t="s">
        <v>114</v>
      </c>
      <c r="D8" t="s">
        <v>149</v>
      </c>
      <c r="E8">
        <v>1</v>
      </c>
      <c r="F8">
        <v>1</v>
      </c>
      <c r="G8" t="s">
        <v>61</v>
      </c>
      <c r="H8" t="s">
        <v>62</v>
      </c>
      <c r="I8">
        <v>4.84</v>
      </c>
      <c r="J8">
        <v>92.1</v>
      </c>
      <c r="K8">
        <v>2000</v>
      </c>
      <c r="L8" t="s">
        <v>63</v>
      </c>
      <c r="M8" t="s">
        <v>64</v>
      </c>
      <c r="N8">
        <v>5.6</v>
      </c>
      <c r="O8">
        <v>81.5</v>
      </c>
      <c r="P8">
        <v>2000</v>
      </c>
      <c r="Q8" t="s">
        <v>97</v>
      </c>
      <c r="R8" t="s">
        <v>62</v>
      </c>
      <c r="S8">
        <v>2.46</v>
      </c>
      <c r="T8">
        <v>34.9</v>
      </c>
      <c r="U8">
        <v>2000</v>
      </c>
      <c r="W8" s="2">
        <v>1</v>
      </c>
      <c r="X8" s="7"/>
      <c r="Y8" s="26">
        <f t="shared" si="0"/>
        <v>2000</v>
      </c>
      <c r="AF8">
        <v>1</v>
      </c>
      <c r="AG8"/>
      <c r="AH8" s="25">
        <f t="shared" si="1"/>
        <v>2000</v>
      </c>
      <c r="AO8">
        <v>1</v>
      </c>
      <c r="AP8"/>
      <c r="AQ8" s="25">
        <f t="shared" ref="AQ8:AQ64" si="3">U8</f>
        <v>2000</v>
      </c>
      <c r="AX8"/>
      <c r="AY8"/>
      <c r="AZ8"/>
      <c r="BA8"/>
      <c r="BB8"/>
    </row>
    <row r="9" spans="1:54" s="2" customFormat="1" x14ac:dyDescent="0.35">
      <c r="A9" s="1">
        <v>44839</v>
      </c>
      <c r="B9" t="s">
        <v>147</v>
      </c>
      <c r="C9" t="s">
        <v>101</v>
      </c>
      <c r="D9" t="s">
        <v>58</v>
      </c>
      <c r="E9">
        <v>1</v>
      </c>
      <c r="F9">
        <v>1</v>
      </c>
      <c r="G9" t="s">
        <v>61</v>
      </c>
      <c r="H9" t="s">
        <v>62</v>
      </c>
      <c r="I9">
        <v>2.44</v>
      </c>
      <c r="J9">
        <v>46</v>
      </c>
      <c r="K9">
        <v>1000</v>
      </c>
      <c r="L9" t="s">
        <v>63</v>
      </c>
      <c r="M9" t="s">
        <v>64</v>
      </c>
      <c r="N9">
        <v>2.96</v>
      </c>
      <c r="O9">
        <v>40.799999999999997</v>
      </c>
      <c r="P9">
        <v>1000</v>
      </c>
      <c r="Q9" t="s">
        <v>97</v>
      </c>
      <c r="R9" t="s">
        <v>62</v>
      </c>
      <c r="S9">
        <v>1.23</v>
      </c>
      <c r="T9">
        <v>17.399999999999999</v>
      </c>
      <c r="U9">
        <v>1000</v>
      </c>
      <c r="W9" s="2">
        <v>1</v>
      </c>
      <c r="X9" s="7"/>
      <c r="Y9" s="26">
        <f t="shared" si="0"/>
        <v>1000</v>
      </c>
      <c r="AF9">
        <v>1</v>
      </c>
      <c r="AG9"/>
      <c r="AH9" s="25">
        <f t="shared" ref="AH9:AH74" si="4">P9</f>
        <v>1000</v>
      </c>
      <c r="AO9">
        <v>1</v>
      </c>
      <c r="AP9"/>
      <c r="AQ9" s="25">
        <f t="shared" si="3"/>
        <v>1000</v>
      </c>
      <c r="AX9"/>
      <c r="AY9"/>
      <c r="AZ9"/>
      <c r="BA9"/>
      <c r="BB9"/>
    </row>
    <row r="10" spans="1:54" s="2" customFormat="1" x14ac:dyDescent="0.35">
      <c r="A10" s="1">
        <v>44839</v>
      </c>
      <c r="B10" t="s">
        <v>147</v>
      </c>
      <c r="C10" t="s">
        <v>102</v>
      </c>
      <c r="D10" t="s">
        <v>58</v>
      </c>
      <c r="E10">
        <v>2</v>
      </c>
      <c r="F10">
        <v>1</v>
      </c>
      <c r="G10" t="s">
        <v>61</v>
      </c>
      <c r="H10" t="s">
        <v>62</v>
      </c>
      <c r="I10">
        <v>1.18</v>
      </c>
      <c r="J10">
        <v>22.4</v>
      </c>
      <c r="K10">
        <v>500</v>
      </c>
      <c r="L10" t="s">
        <v>63</v>
      </c>
      <c r="M10" t="s">
        <v>64</v>
      </c>
      <c r="N10">
        <v>1.41</v>
      </c>
      <c r="O10">
        <v>20.7</v>
      </c>
      <c r="P10">
        <v>500</v>
      </c>
      <c r="Q10" t="s">
        <v>97</v>
      </c>
      <c r="R10" t="s">
        <v>62</v>
      </c>
      <c r="S10">
        <v>0.60799999999999998</v>
      </c>
      <c r="T10">
        <v>8.68</v>
      </c>
      <c r="U10">
        <v>500</v>
      </c>
      <c r="W10" s="2">
        <v>1</v>
      </c>
      <c r="X10" s="7"/>
      <c r="Y10" s="26">
        <f t="shared" si="0"/>
        <v>500</v>
      </c>
      <c r="AF10">
        <v>1</v>
      </c>
      <c r="AG10"/>
      <c r="AH10" s="25">
        <f t="shared" si="4"/>
        <v>500</v>
      </c>
      <c r="AO10">
        <v>1</v>
      </c>
      <c r="AP10"/>
      <c r="AQ10" s="25">
        <f t="shared" si="3"/>
        <v>500</v>
      </c>
      <c r="AX10"/>
      <c r="AY10"/>
      <c r="AZ10"/>
      <c r="BA10"/>
      <c r="BB10"/>
    </row>
    <row r="11" spans="1:54" s="2" customFormat="1" x14ac:dyDescent="0.35">
      <c r="A11" s="1">
        <v>44839</v>
      </c>
      <c r="B11" t="s">
        <v>147</v>
      </c>
      <c r="C11" t="s">
        <v>103</v>
      </c>
      <c r="D11" t="s">
        <v>58</v>
      </c>
      <c r="E11">
        <v>4</v>
      </c>
      <c r="F11">
        <v>1</v>
      </c>
      <c r="G11" t="s">
        <v>61</v>
      </c>
      <c r="H11" t="s">
        <v>62</v>
      </c>
      <c r="I11">
        <v>0.56599999999999995</v>
      </c>
      <c r="J11">
        <v>10.9</v>
      </c>
      <c r="K11">
        <v>250</v>
      </c>
      <c r="L11" t="s">
        <v>63</v>
      </c>
      <c r="M11" t="s">
        <v>64</v>
      </c>
      <c r="N11">
        <v>0.71199999999999997</v>
      </c>
      <c r="O11">
        <v>10.5</v>
      </c>
      <c r="P11">
        <v>250</v>
      </c>
      <c r="Q11" t="s">
        <v>97</v>
      </c>
      <c r="R11" t="s">
        <v>62</v>
      </c>
      <c r="S11">
        <v>0.308</v>
      </c>
      <c r="T11">
        <v>4.4400000000000004</v>
      </c>
      <c r="U11">
        <v>250</v>
      </c>
      <c r="W11" s="2">
        <v>1</v>
      </c>
      <c r="X11" s="7"/>
      <c r="Y11" s="26">
        <f t="shared" si="0"/>
        <v>250</v>
      </c>
      <c r="AF11">
        <v>1</v>
      </c>
      <c r="AG11"/>
      <c r="AH11" s="25">
        <f t="shared" si="4"/>
        <v>250</v>
      </c>
      <c r="AO11">
        <v>1</v>
      </c>
      <c r="AP11"/>
      <c r="AQ11" s="25">
        <f t="shared" si="3"/>
        <v>250</v>
      </c>
      <c r="AX11"/>
      <c r="AY11"/>
      <c r="AZ11"/>
      <c r="BA11"/>
      <c r="BB11"/>
    </row>
    <row r="12" spans="1:54" s="2" customFormat="1" x14ac:dyDescent="0.35">
      <c r="A12" s="1">
        <v>44839</v>
      </c>
      <c r="B12" t="s">
        <v>147</v>
      </c>
      <c r="C12" t="s">
        <v>104</v>
      </c>
      <c r="D12" t="s">
        <v>58</v>
      </c>
      <c r="E12">
        <v>10</v>
      </c>
      <c r="F12">
        <v>1</v>
      </c>
      <c r="G12" t="s">
        <v>61</v>
      </c>
      <c r="H12" t="s">
        <v>62</v>
      </c>
      <c r="I12">
        <v>0.215</v>
      </c>
      <c r="J12">
        <v>4.0999999999999996</v>
      </c>
      <c r="K12">
        <v>100</v>
      </c>
      <c r="L12" t="s">
        <v>63</v>
      </c>
      <c r="M12" t="s">
        <v>64</v>
      </c>
      <c r="N12">
        <v>0.28699999999999998</v>
      </c>
      <c r="O12">
        <v>4.28</v>
      </c>
      <c r="P12">
        <v>100</v>
      </c>
      <c r="Q12" t="s">
        <v>97</v>
      </c>
      <c r="R12" t="s">
        <v>62</v>
      </c>
      <c r="S12">
        <v>0.123</v>
      </c>
      <c r="T12">
        <v>1.79</v>
      </c>
      <c r="U12">
        <v>100</v>
      </c>
      <c r="W12" s="2">
        <v>1</v>
      </c>
      <c r="X12" s="7"/>
      <c r="Y12" s="26">
        <f t="shared" si="0"/>
        <v>100</v>
      </c>
      <c r="AF12">
        <v>1</v>
      </c>
      <c r="AG12"/>
      <c r="AH12" s="25">
        <f t="shared" si="4"/>
        <v>100</v>
      </c>
      <c r="AO12">
        <v>1</v>
      </c>
      <c r="AP12"/>
      <c r="AQ12" s="25">
        <f t="shared" si="3"/>
        <v>100</v>
      </c>
      <c r="AX12"/>
      <c r="AY12"/>
      <c r="AZ12"/>
      <c r="BA12"/>
      <c r="BB12"/>
    </row>
    <row r="13" spans="1:54" s="2" customFormat="1" x14ac:dyDescent="0.35">
      <c r="A13" s="1">
        <v>44839</v>
      </c>
      <c r="B13" t="s">
        <v>147</v>
      </c>
      <c r="C13" t="s">
        <v>105</v>
      </c>
      <c r="D13" t="s">
        <v>58</v>
      </c>
      <c r="E13">
        <v>20</v>
      </c>
      <c r="F13">
        <v>1</v>
      </c>
      <c r="G13" t="s">
        <v>61</v>
      </c>
      <c r="H13" t="s">
        <v>62</v>
      </c>
      <c r="I13">
        <v>0.105</v>
      </c>
      <c r="J13">
        <v>2.06</v>
      </c>
      <c r="K13">
        <v>50</v>
      </c>
      <c r="L13" t="s">
        <v>63</v>
      </c>
      <c r="M13" t="s">
        <v>64</v>
      </c>
      <c r="N13">
        <v>0.14399999999999999</v>
      </c>
      <c r="O13">
        <v>2.1800000000000002</v>
      </c>
      <c r="P13">
        <v>50</v>
      </c>
      <c r="Q13" t="s">
        <v>97</v>
      </c>
      <c r="R13" t="s">
        <v>62</v>
      </c>
      <c r="S13">
        <v>6.1899999999999997E-2</v>
      </c>
      <c r="T13">
        <v>0.90100000000000002</v>
      </c>
      <c r="U13">
        <v>50</v>
      </c>
      <c r="W13" s="2">
        <v>1</v>
      </c>
      <c r="X13" s="7"/>
      <c r="Y13" s="26">
        <f t="shared" si="0"/>
        <v>50</v>
      </c>
      <c r="AF13">
        <v>1</v>
      </c>
      <c r="AG13"/>
      <c r="AH13" s="25">
        <f t="shared" si="4"/>
        <v>50</v>
      </c>
      <c r="AO13">
        <v>1</v>
      </c>
      <c r="AP13"/>
      <c r="AQ13" s="25">
        <f t="shared" si="3"/>
        <v>50</v>
      </c>
      <c r="AX13"/>
      <c r="AY13"/>
      <c r="AZ13"/>
      <c r="BA13"/>
      <c r="BB13"/>
    </row>
    <row r="14" spans="1:54" s="2" customFormat="1" x14ac:dyDescent="0.35">
      <c r="A14" s="1">
        <v>44839</v>
      </c>
      <c r="B14" t="s">
        <v>147</v>
      </c>
      <c r="C14" t="s">
        <v>106</v>
      </c>
      <c r="D14" t="s">
        <v>58</v>
      </c>
      <c r="E14">
        <v>40</v>
      </c>
      <c r="F14">
        <v>1</v>
      </c>
      <c r="G14" t="s">
        <v>61</v>
      </c>
      <c r="H14" t="s">
        <v>62</v>
      </c>
      <c r="I14">
        <v>4.9399999999999999E-2</v>
      </c>
      <c r="J14">
        <v>0.97</v>
      </c>
      <c r="K14">
        <v>25</v>
      </c>
      <c r="L14" t="s">
        <v>63</v>
      </c>
      <c r="M14" t="s">
        <v>64</v>
      </c>
      <c r="N14">
        <v>7.5399999999999995E-2</v>
      </c>
      <c r="O14">
        <v>1.17</v>
      </c>
      <c r="P14">
        <v>25</v>
      </c>
      <c r="Q14" t="s">
        <v>97</v>
      </c>
      <c r="R14" t="s">
        <v>62</v>
      </c>
      <c r="S14">
        <v>2.9600000000000001E-2</v>
      </c>
      <c r="T14">
        <v>0.441</v>
      </c>
      <c r="U14">
        <v>25</v>
      </c>
      <c r="W14" s="2">
        <v>1</v>
      </c>
      <c r="X14" s="7"/>
      <c r="Y14" s="26">
        <f t="shared" si="0"/>
        <v>25</v>
      </c>
      <c r="AF14">
        <v>1</v>
      </c>
      <c r="AG14"/>
      <c r="AH14" s="25">
        <f t="shared" si="4"/>
        <v>25</v>
      </c>
      <c r="AO14">
        <v>1</v>
      </c>
      <c r="AP14"/>
      <c r="AQ14" s="25">
        <f t="shared" si="3"/>
        <v>25</v>
      </c>
      <c r="AX14"/>
      <c r="AY14"/>
      <c r="AZ14"/>
      <c r="BA14"/>
      <c r="BB14"/>
    </row>
    <row r="15" spans="1:54" s="2" customFormat="1" x14ac:dyDescent="0.35">
      <c r="A15" s="1">
        <v>44839</v>
      </c>
      <c r="B15" t="s">
        <v>147</v>
      </c>
      <c r="C15" t="s">
        <v>107</v>
      </c>
      <c r="D15" t="s">
        <v>58</v>
      </c>
      <c r="E15">
        <v>100</v>
      </c>
      <c r="F15">
        <v>1</v>
      </c>
      <c r="G15" t="s">
        <v>61</v>
      </c>
      <c r="H15" t="s">
        <v>62</v>
      </c>
      <c r="I15">
        <v>2.06E-2</v>
      </c>
      <c r="J15">
        <v>0.433</v>
      </c>
      <c r="K15">
        <v>10</v>
      </c>
      <c r="L15" t="s">
        <v>63</v>
      </c>
      <c r="M15" t="s">
        <v>64</v>
      </c>
      <c r="N15">
        <v>3.8899999999999997E-2</v>
      </c>
      <c r="O15">
        <v>0.64</v>
      </c>
      <c r="P15">
        <v>10</v>
      </c>
      <c r="Q15" t="s">
        <v>97</v>
      </c>
      <c r="R15" t="s">
        <v>62</v>
      </c>
      <c r="S15">
        <v>1.3899999999999999E-2</v>
      </c>
      <c r="T15">
        <v>0.19900000000000001</v>
      </c>
      <c r="U15">
        <v>10</v>
      </c>
      <c r="W15" s="2">
        <v>1</v>
      </c>
      <c r="X15" s="7"/>
      <c r="Y15" s="26">
        <f t="shared" si="0"/>
        <v>10</v>
      </c>
      <c r="AF15">
        <v>1</v>
      </c>
      <c r="AG15"/>
      <c r="AH15" s="25">
        <f t="shared" si="4"/>
        <v>10</v>
      </c>
      <c r="AO15">
        <v>1</v>
      </c>
      <c r="AP15"/>
      <c r="AQ15" s="25">
        <f t="shared" si="3"/>
        <v>10</v>
      </c>
      <c r="AX15"/>
      <c r="AY15"/>
      <c r="AZ15"/>
      <c r="BA15"/>
      <c r="BB15"/>
    </row>
    <row r="16" spans="1:54" s="2" customFormat="1" x14ac:dyDescent="0.35">
      <c r="A16" s="1">
        <v>44839</v>
      </c>
      <c r="B16" t="s">
        <v>147</v>
      </c>
      <c r="C16" t="s">
        <v>108</v>
      </c>
      <c r="D16" t="s">
        <v>58</v>
      </c>
      <c r="E16">
        <v>200</v>
      </c>
      <c r="F16">
        <v>1</v>
      </c>
      <c r="G16" t="s">
        <v>61</v>
      </c>
      <c r="H16" t="s">
        <v>62</v>
      </c>
      <c r="I16">
        <v>1.4E-2</v>
      </c>
      <c r="J16">
        <v>0.30199999999999999</v>
      </c>
      <c r="K16">
        <v>5</v>
      </c>
      <c r="L16" t="s">
        <v>63</v>
      </c>
      <c r="M16" t="s">
        <v>64</v>
      </c>
      <c r="N16">
        <v>2.1899999999999999E-2</v>
      </c>
      <c r="O16">
        <v>0.36</v>
      </c>
      <c r="P16">
        <v>5</v>
      </c>
      <c r="Q16" t="s">
        <v>97</v>
      </c>
      <c r="R16" t="s">
        <v>62</v>
      </c>
      <c r="S16">
        <v>7.5500000000000003E-3</v>
      </c>
      <c r="T16">
        <v>9.69E-2</v>
      </c>
      <c r="U16">
        <v>5</v>
      </c>
      <c r="W16" s="2">
        <v>1</v>
      </c>
      <c r="X16" s="7"/>
      <c r="Y16" s="26">
        <f t="shared" si="0"/>
        <v>5</v>
      </c>
      <c r="AF16">
        <v>1</v>
      </c>
      <c r="AG16"/>
      <c r="AH16" s="25">
        <f t="shared" si="4"/>
        <v>5</v>
      </c>
      <c r="AO16">
        <v>1</v>
      </c>
      <c r="AP16"/>
      <c r="AQ16" s="25">
        <f t="shared" si="3"/>
        <v>5</v>
      </c>
      <c r="AX16"/>
      <c r="AY16"/>
      <c r="AZ16"/>
      <c r="BA16"/>
      <c r="BB16"/>
    </row>
    <row r="17" spans="1:54" s="2" customFormat="1" x14ac:dyDescent="0.35">
      <c r="A17" s="1">
        <v>44839</v>
      </c>
      <c r="B17" t="s">
        <v>147</v>
      </c>
      <c r="C17" t="s">
        <v>109</v>
      </c>
      <c r="D17" t="s">
        <v>58</v>
      </c>
      <c r="E17">
        <v>400</v>
      </c>
      <c r="F17">
        <v>1</v>
      </c>
      <c r="G17" t="s">
        <v>61</v>
      </c>
      <c r="H17" t="s">
        <v>62</v>
      </c>
      <c r="I17">
        <v>8.3899999999999999E-3</v>
      </c>
      <c r="J17">
        <v>0.153</v>
      </c>
      <c r="K17">
        <v>2.5</v>
      </c>
      <c r="L17" t="s">
        <v>63</v>
      </c>
      <c r="M17" t="s">
        <v>64</v>
      </c>
      <c r="N17">
        <v>1.43E-2</v>
      </c>
      <c r="O17">
        <v>0.246</v>
      </c>
      <c r="P17">
        <v>2.5</v>
      </c>
      <c r="Q17" t="s">
        <v>97</v>
      </c>
      <c r="R17" t="s">
        <v>62</v>
      </c>
      <c r="S17">
        <v>3.8899999999999998E-3</v>
      </c>
      <c r="T17">
        <v>6.93E-2</v>
      </c>
      <c r="U17">
        <v>2.5</v>
      </c>
      <c r="W17" s="2">
        <v>1</v>
      </c>
      <c r="X17" s="7"/>
      <c r="Y17" s="26">
        <f t="shared" si="0"/>
        <v>2.5</v>
      </c>
      <c r="AF17">
        <v>1</v>
      </c>
      <c r="AG17"/>
      <c r="AH17" s="25">
        <f t="shared" si="4"/>
        <v>2.5</v>
      </c>
      <c r="AO17">
        <v>1</v>
      </c>
      <c r="AP17"/>
      <c r="AQ17" s="25">
        <f t="shared" si="3"/>
        <v>2.5</v>
      </c>
      <c r="AX17"/>
      <c r="AY17"/>
      <c r="AZ17"/>
      <c r="BA17"/>
      <c r="BB17"/>
    </row>
    <row r="18" spans="1:54" s="2" customFormat="1" x14ac:dyDescent="0.35">
      <c r="A18" s="1">
        <v>44839</v>
      </c>
      <c r="B18" t="s">
        <v>147</v>
      </c>
      <c r="C18" t="s">
        <v>110</v>
      </c>
      <c r="D18" t="s">
        <v>100</v>
      </c>
      <c r="E18">
        <v>1</v>
      </c>
      <c r="F18">
        <v>1</v>
      </c>
      <c r="G18" t="s">
        <v>61</v>
      </c>
      <c r="H18" t="s">
        <v>62</v>
      </c>
      <c r="I18">
        <v>4.0600000000000002E-3</v>
      </c>
      <c r="J18">
        <v>8.5500000000000007E-2</v>
      </c>
      <c r="K18">
        <v>0</v>
      </c>
      <c r="L18" t="s">
        <v>63</v>
      </c>
      <c r="M18" t="s">
        <v>64</v>
      </c>
      <c r="N18">
        <v>-6.11E-3</v>
      </c>
      <c r="O18">
        <v>-3.6499999999999998E-2</v>
      </c>
      <c r="P18">
        <v>0</v>
      </c>
      <c r="Q18" t="s">
        <v>97</v>
      </c>
      <c r="R18" t="s">
        <v>62</v>
      </c>
      <c r="S18">
        <v>1.5399999999999999E-3</v>
      </c>
      <c r="T18">
        <v>8.4100000000000008E-3</v>
      </c>
      <c r="U18">
        <v>0</v>
      </c>
      <c r="W18" s="2">
        <v>1</v>
      </c>
      <c r="X18" s="7"/>
      <c r="Y18" s="26">
        <f t="shared" si="0"/>
        <v>0</v>
      </c>
      <c r="AF18">
        <v>1</v>
      </c>
      <c r="AG18"/>
      <c r="AH18" s="25">
        <f t="shared" si="4"/>
        <v>0</v>
      </c>
      <c r="AO18">
        <v>1</v>
      </c>
      <c r="AP18"/>
      <c r="AQ18" s="25">
        <f t="shared" si="3"/>
        <v>0</v>
      </c>
      <c r="AX18"/>
      <c r="AY18"/>
      <c r="AZ18"/>
      <c r="BA18"/>
      <c r="BB18"/>
    </row>
    <row r="19" spans="1:54" s="2" customFormat="1" x14ac:dyDescent="0.35">
      <c r="A19" s="1">
        <v>44839</v>
      </c>
      <c r="B19" t="s">
        <v>147</v>
      </c>
      <c r="C19" t="s">
        <v>110</v>
      </c>
      <c r="D19" t="s">
        <v>100</v>
      </c>
      <c r="E19">
        <v>1</v>
      </c>
      <c r="F19">
        <v>1</v>
      </c>
      <c r="G19" t="s">
        <v>61</v>
      </c>
      <c r="H19" t="s">
        <v>62</v>
      </c>
      <c r="I19">
        <v>6.45E-3</v>
      </c>
      <c r="J19">
        <v>0.14199999999999999</v>
      </c>
      <c r="K19">
        <v>0</v>
      </c>
      <c r="L19" t="s">
        <v>63</v>
      </c>
      <c r="M19" t="s">
        <v>64</v>
      </c>
      <c r="N19">
        <v>-5.0400000000000002E-3</v>
      </c>
      <c r="O19">
        <v>-2.7E-2</v>
      </c>
      <c r="P19">
        <v>0</v>
      </c>
      <c r="Q19" t="s">
        <v>97</v>
      </c>
      <c r="R19" t="s">
        <v>62</v>
      </c>
      <c r="S19">
        <v>-2.0200000000000001E-3</v>
      </c>
      <c r="T19">
        <v>-7.4900000000000001E-3</v>
      </c>
      <c r="U19">
        <v>0</v>
      </c>
      <c r="W19" s="2">
        <v>1</v>
      </c>
      <c r="X19" s="7"/>
      <c r="Y19" s="26">
        <f t="shared" si="0"/>
        <v>0</v>
      </c>
      <c r="AF19">
        <v>1</v>
      </c>
      <c r="AG19"/>
      <c r="AH19" s="25">
        <f t="shared" si="4"/>
        <v>0</v>
      </c>
      <c r="AO19">
        <v>1</v>
      </c>
      <c r="AP19"/>
      <c r="AQ19" s="25">
        <f t="shared" si="3"/>
        <v>0</v>
      </c>
      <c r="AX19"/>
      <c r="AY19"/>
      <c r="AZ19"/>
      <c r="BA19"/>
      <c r="BB19"/>
    </row>
    <row r="20" spans="1:54" s="2" customFormat="1" x14ac:dyDescent="0.35">
      <c r="A20" s="1">
        <v>44839</v>
      </c>
      <c r="B20" t="s">
        <v>147</v>
      </c>
      <c r="C20" t="s">
        <v>110</v>
      </c>
      <c r="D20" t="s">
        <v>100</v>
      </c>
      <c r="E20">
        <v>1</v>
      </c>
      <c r="F20">
        <v>1</v>
      </c>
      <c r="G20" t="s">
        <v>61</v>
      </c>
      <c r="H20" t="s">
        <v>62</v>
      </c>
      <c r="I20">
        <v>5.94E-3</v>
      </c>
      <c r="J20">
        <v>0.121</v>
      </c>
      <c r="K20">
        <v>0</v>
      </c>
      <c r="L20" t="s">
        <v>63</v>
      </c>
      <c r="M20" t="s">
        <v>64</v>
      </c>
      <c r="N20">
        <v>-4.47E-3</v>
      </c>
      <c r="O20">
        <v>-2.3900000000000001E-2</v>
      </c>
      <c r="P20">
        <v>0</v>
      </c>
      <c r="Q20" t="s">
        <v>97</v>
      </c>
      <c r="R20" t="s">
        <v>62</v>
      </c>
      <c r="S20">
        <v>-5.1599999999999997E-3</v>
      </c>
      <c r="T20">
        <v>-2.1700000000000001E-2</v>
      </c>
      <c r="U20">
        <v>0</v>
      </c>
      <c r="W20" s="2">
        <v>1</v>
      </c>
      <c r="X20" s="7"/>
      <c r="Y20" s="26">
        <f t="shared" si="0"/>
        <v>0</v>
      </c>
      <c r="AF20">
        <v>1</v>
      </c>
      <c r="AG20"/>
      <c r="AH20" s="25">
        <f t="shared" si="4"/>
        <v>0</v>
      </c>
      <c r="AO20">
        <v>1</v>
      </c>
      <c r="AP20"/>
      <c r="AQ20" s="25">
        <f t="shared" si="3"/>
        <v>0</v>
      </c>
      <c r="AX20"/>
      <c r="AY20"/>
      <c r="AZ20"/>
      <c r="BA20"/>
      <c r="BB20"/>
    </row>
    <row r="21" spans="1:54" s="2" customFormat="1" x14ac:dyDescent="0.35">
      <c r="A21" s="1">
        <v>44839</v>
      </c>
      <c r="B21" t="s">
        <v>147</v>
      </c>
      <c r="C21" t="s">
        <v>66</v>
      </c>
      <c r="D21" t="s">
        <v>11</v>
      </c>
      <c r="E21">
        <v>1</v>
      </c>
      <c r="F21">
        <v>1</v>
      </c>
      <c r="G21" t="s">
        <v>61</v>
      </c>
      <c r="H21" t="s">
        <v>62</v>
      </c>
      <c r="I21">
        <v>0.23899999999999999</v>
      </c>
      <c r="J21">
        <v>4.5599999999999996</v>
      </c>
      <c r="K21">
        <v>103</v>
      </c>
      <c r="L21" t="s">
        <v>63</v>
      </c>
      <c r="M21" t="s">
        <v>64</v>
      </c>
      <c r="N21">
        <v>0.28499999999999998</v>
      </c>
      <c r="O21">
        <v>4.24</v>
      </c>
      <c r="P21">
        <v>98.9</v>
      </c>
      <c r="Q21" t="s">
        <v>97</v>
      </c>
      <c r="R21" t="s">
        <v>62</v>
      </c>
      <c r="S21">
        <v>0.12</v>
      </c>
      <c r="T21">
        <v>1.74</v>
      </c>
      <c r="U21">
        <v>98.5</v>
      </c>
      <c r="W21" s="2">
        <v>1</v>
      </c>
      <c r="X21" s="7"/>
      <c r="Y21" s="26">
        <f t="shared" si="0"/>
        <v>103</v>
      </c>
      <c r="Z21" s="3"/>
      <c r="AA21" s="3"/>
      <c r="AF21">
        <v>1</v>
      </c>
      <c r="AG21"/>
      <c r="AH21" s="25">
        <f t="shared" si="4"/>
        <v>98.9</v>
      </c>
      <c r="AI21" s="3"/>
      <c r="AJ21" s="3"/>
      <c r="AO21">
        <v>1</v>
      </c>
      <c r="AP21"/>
      <c r="AQ21" s="25">
        <f t="shared" si="3"/>
        <v>98.5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44839</v>
      </c>
      <c r="B22" t="s">
        <v>147</v>
      </c>
      <c r="C22" t="s">
        <v>67</v>
      </c>
      <c r="D22" t="s">
        <v>12</v>
      </c>
      <c r="E22">
        <v>1</v>
      </c>
      <c r="F22">
        <v>1</v>
      </c>
      <c r="G22" t="s">
        <v>61</v>
      </c>
      <c r="H22" t="s">
        <v>62</v>
      </c>
      <c r="I22">
        <v>6.6199999999999995E-2</v>
      </c>
      <c r="J22">
        <v>1.28</v>
      </c>
      <c r="K22">
        <v>27.5</v>
      </c>
      <c r="L22" t="s">
        <v>63</v>
      </c>
      <c r="M22" t="s">
        <v>64</v>
      </c>
      <c r="N22">
        <v>7.9399999999999998E-2</v>
      </c>
      <c r="O22">
        <v>1.18</v>
      </c>
      <c r="P22">
        <v>26.9</v>
      </c>
      <c r="Q22" t="s">
        <v>97</v>
      </c>
      <c r="R22" t="s">
        <v>62</v>
      </c>
      <c r="S22">
        <v>3.1300000000000001E-2</v>
      </c>
      <c r="T22">
        <v>0.47099999999999997</v>
      </c>
      <c r="U22">
        <v>26.5</v>
      </c>
      <c r="W22" s="2">
        <v>1</v>
      </c>
      <c r="X22" s="7"/>
      <c r="Y22" s="26">
        <f t="shared" si="0"/>
        <v>27.5</v>
      </c>
      <c r="AF22">
        <v>1</v>
      </c>
      <c r="AG22"/>
      <c r="AH22" s="25">
        <f t="shared" si="4"/>
        <v>26.9</v>
      </c>
      <c r="AO22">
        <v>1</v>
      </c>
      <c r="AP22"/>
      <c r="AQ22" s="25">
        <f t="shared" si="3"/>
        <v>26.5</v>
      </c>
      <c r="AX22"/>
      <c r="AY22"/>
      <c r="AZ22"/>
      <c r="BA22"/>
      <c r="BB22"/>
    </row>
    <row r="23" spans="1:54" s="2" customFormat="1" x14ac:dyDescent="0.35">
      <c r="A23" s="1">
        <v>44839</v>
      </c>
      <c r="B23" t="s">
        <v>147</v>
      </c>
      <c r="C23" t="s">
        <v>68</v>
      </c>
      <c r="D23" t="s">
        <v>57</v>
      </c>
      <c r="E23">
        <v>1</v>
      </c>
      <c r="F23">
        <v>1</v>
      </c>
      <c r="G23" t="s">
        <v>61</v>
      </c>
      <c r="H23" t="s">
        <v>62</v>
      </c>
      <c r="I23">
        <v>1.72E-2</v>
      </c>
      <c r="J23">
        <v>0.36899999999999999</v>
      </c>
      <c r="K23">
        <v>6.57</v>
      </c>
      <c r="L23" t="s">
        <v>63</v>
      </c>
      <c r="M23" t="s">
        <v>64</v>
      </c>
      <c r="N23">
        <v>2.06E-2</v>
      </c>
      <c r="O23">
        <v>0.32300000000000001</v>
      </c>
      <c r="P23">
        <v>6.68</v>
      </c>
      <c r="Q23" t="s">
        <v>97</v>
      </c>
      <c r="R23" t="s">
        <v>62</v>
      </c>
      <c r="S23">
        <v>9.6699999999999998E-3</v>
      </c>
      <c r="T23">
        <v>0.13500000000000001</v>
      </c>
      <c r="U23">
        <v>7.45</v>
      </c>
      <c r="W23" s="2">
        <v>1</v>
      </c>
      <c r="X23" s="7"/>
      <c r="Y23" s="26">
        <f t="shared" si="0"/>
        <v>6.57</v>
      </c>
      <c r="AF23">
        <v>1</v>
      </c>
      <c r="AG23"/>
      <c r="AH23" s="25">
        <f t="shared" si="4"/>
        <v>6.68</v>
      </c>
      <c r="AO23">
        <v>1</v>
      </c>
      <c r="AP23"/>
      <c r="AQ23" s="25">
        <f t="shared" si="3"/>
        <v>7.45</v>
      </c>
      <c r="AX23"/>
      <c r="AY23"/>
      <c r="AZ23"/>
      <c r="BA23"/>
      <c r="BB23"/>
    </row>
    <row r="24" spans="1:54" s="2" customFormat="1" x14ac:dyDescent="0.35">
      <c r="A24" s="1">
        <v>44839</v>
      </c>
      <c r="B24" t="s">
        <v>147</v>
      </c>
      <c r="C24" t="s">
        <v>68</v>
      </c>
      <c r="D24" t="s">
        <v>57</v>
      </c>
      <c r="E24">
        <v>1</v>
      </c>
      <c r="F24">
        <v>1</v>
      </c>
      <c r="G24" t="s">
        <v>61</v>
      </c>
      <c r="H24" t="s">
        <v>62</v>
      </c>
      <c r="I24">
        <v>1.8700000000000001E-2</v>
      </c>
      <c r="J24">
        <v>0.41799999999999998</v>
      </c>
      <c r="K24">
        <v>7.69</v>
      </c>
      <c r="L24" t="s">
        <v>63</v>
      </c>
      <c r="M24" t="s">
        <v>64</v>
      </c>
      <c r="N24">
        <v>1.95E-2</v>
      </c>
      <c r="O24">
        <v>0.33100000000000002</v>
      </c>
      <c r="P24">
        <v>6.86</v>
      </c>
      <c r="Q24" t="s">
        <v>97</v>
      </c>
      <c r="R24" t="s">
        <v>62</v>
      </c>
      <c r="S24">
        <v>8.7399999999999995E-3</v>
      </c>
      <c r="T24">
        <v>0.127</v>
      </c>
      <c r="U24">
        <v>7.04</v>
      </c>
      <c r="W24" s="2">
        <v>1</v>
      </c>
      <c r="X24" s="7"/>
      <c r="Y24" s="26">
        <f t="shared" si="0"/>
        <v>7.69</v>
      </c>
      <c r="AF24">
        <v>1</v>
      </c>
      <c r="AG24"/>
      <c r="AH24" s="25">
        <f t="shared" si="4"/>
        <v>6.86</v>
      </c>
      <c r="AO24">
        <v>1</v>
      </c>
      <c r="AP24"/>
      <c r="AQ24" s="25">
        <f t="shared" si="3"/>
        <v>7.04</v>
      </c>
      <c r="AX24"/>
      <c r="AY24"/>
      <c r="AZ24"/>
      <c r="BA24"/>
      <c r="BB24"/>
    </row>
    <row r="25" spans="1:54" x14ac:dyDescent="0.35">
      <c r="A25" s="1">
        <v>44839</v>
      </c>
      <c r="B25" t="s">
        <v>147</v>
      </c>
      <c r="C25" t="s">
        <v>68</v>
      </c>
      <c r="D25" t="s">
        <v>57</v>
      </c>
      <c r="E25">
        <v>1</v>
      </c>
      <c r="F25">
        <v>1</v>
      </c>
      <c r="G25" t="s">
        <v>61</v>
      </c>
      <c r="H25" t="s">
        <v>62</v>
      </c>
      <c r="I25">
        <v>2.0500000000000001E-2</v>
      </c>
      <c r="J25">
        <v>0.41</v>
      </c>
      <c r="K25">
        <v>7.51</v>
      </c>
      <c r="L25" t="s">
        <v>63</v>
      </c>
      <c r="M25" t="s">
        <v>64</v>
      </c>
      <c r="N25">
        <v>1.9300000000000001E-2</v>
      </c>
      <c r="O25">
        <v>0.32300000000000001</v>
      </c>
      <c r="P25">
        <v>6.69</v>
      </c>
      <c r="Q25" t="s">
        <v>97</v>
      </c>
      <c r="R25" t="s">
        <v>62</v>
      </c>
      <c r="S25">
        <v>7.4700000000000001E-3</v>
      </c>
      <c r="T25">
        <v>0.13900000000000001</v>
      </c>
      <c r="U25">
        <v>7.71</v>
      </c>
      <c r="W25" s="2">
        <v>1</v>
      </c>
      <c r="Y25" s="26">
        <f t="shared" si="0"/>
        <v>7.51</v>
      </c>
      <c r="AF25">
        <v>1</v>
      </c>
      <c r="AH25" s="25">
        <f t="shared" si="4"/>
        <v>6.69</v>
      </c>
      <c r="AO25">
        <v>1</v>
      </c>
      <c r="AQ25" s="25">
        <f t="shared" si="3"/>
        <v>7.71</v>
      </c>
    </row>
    <row r="26" spans="1:54" x14ac:dyDescent="0.35">
      <c r="A26" s="1">
        <v>44839</v>
      </c>
      <c r="B26" t="s">
        <v>147</v>
      </c>
      <c r="C26" t="s">
        <v>68</v>
      </c>
      <c r="D26" t="s">
        <v>57</v>
      </c>
      <c r="E26">
        <v>1</v>
      </c>
      <c r="F26">
        <v>1</v>
      </c>
      <c r="G26" t="s">
        <v>61</v>
      </c>
      <c r="H26" t="s">
        <v>62</v>
      </c>
      <c r="I26">
        <v>1.8599999999999998E-2</v>
      </c>
      <c r="J26">
        <v>0.38300000000000001</v>
      </c>
      <c r="K26">
        <v>6.88</v>
      </c>
      <c r="L26" t="s">
        <v>63</v>
      </c>
      <c r="M26" t="s">
        <v>64</v>
      </c>
      <c r="N26">
        <v>2.0500000000000001E-2</v>
      </c>
      <c r="O26">
        <v>0.35799999999999998</v>
      </c>
      <c r="P26">
        <v>7.51</v>
      </c>
      <c r="Q26" t="s">
        <v>97</v>
      </c>
      <c r="R26" t="s">
        <v>62</v>
      </c>
      <c r="S26">
        <v>7.7799999999999996E-3</v>
      </c>
      <c r="T26">
        <v>0.106</v>
      </c>
      <c r="U26">
        <v>5.83</v>
      </c>
      <c r="W26" s="2">
        <v>1</v>
      </c>
      <c r="Y26" s="26">
        <f t="shared" si="0"/>
        <v>6.88</v>
      </c>
      <c r="Z26" s="3"/>
      <c r="AA26" s="3"/>
      <c r="AB26" s="3"/>
      <c r="AC26" s="3"/>
      <c r="AF26">
        <v>1</v>
      </c>
      <c r="AH26" s="25">
        <f t="shared" si="4"/>
        <v>7.51</v>
      </c>
      <c r="AI26" s="3"/>
      <c r="AJ26" s="3"/>
      <c r="AK26" s="3"/>
      <c r="AL26" s="3"/>
      <c r="AO26">
        <v>1</v>
      </c>
      <c r="AQ26" s="25">
        <f t="shared" si="3"/>
        <v>5.83</v>
      </c>
      <c r="AR26" s="3"/>
      <c r="AS26" s="3"/>
      <c r="AT26" s="3"/>
      <c r="AU26" s="3"/>
    </row>
    <row r="27" spans="1:54" x14ac:dyDescent="0.35">
      <c r="A27" s="1">
        <v>44839</v>
      </c>
      <c r="B27" t="s">
        <v>147</v>
      </c>
      <c r="C27" t="s">
        <v>68</v>
      </c>
      <c r="D27" t="s">
        <v>57</v>
      </c>
      <c r="E27">
        <v>1</v>
      </c>
      <c r="F27">
        <v>1</v>
      </c>
      <c r="G27" t="s">
        <v>61</v>
      </c>
      <c r="H27" t="s">
        <v>62</v>
      </c>
      <c r="I27">
        <v>1.89E-2</v>
      </c>
      <c r="J27">
        <v>0.379</v>
      </c>
      <c r="K27">
        <v>6.79</v>
      </c>
      <c r="L27" t="s">
        <v>63</v>
      </c>
      <c r="M27" t="s">
        <v>64</v>
      </c>
      <c r="N27">
        <v>2.1700000000000001E-2</v>
      </c>
      <c r="O27">
        <v>0.35799999999999998</v>
      </c>
      <c r="P27">
        <v>7.5</v>
      </c>
      <c r="Q27" t="s">
        <v>97</v>
      </c>
      <c r="R27" t="s">
        <v>62</v>
      </c>
      <c r="S27">
        <v>7.0499999999999998E-3</v>
      </c>
      <c r="T27">
        <v>0.10299999999999999</v>
      </c>
      <c r="U27">
        <v>5.65</v>
      </c>
      <c r="W27" s="2">
        <v>1</v>
      </c>
      <c r="Y27" s="26">
        <f t="shared" si="0"/>
        <v>6.79</v>
      </c>
      <c r="AF27">
        <v>1</v>
      </c>
      <c r="AH27" s="25">
        <f t="shared" si="4"/>
        <v>7.5</v>
      </c>
      <c r="AO27">
        <v>1</v>
      </c>
      <c r="AQ27" s="25">
        <f t="shared" si="3"/>
        <v>5.65</v>
      </c>
    </row>
    <row r="28" spans="1:54" x14ac:dyDescent="0.35">
      <c r="A28" s="1">
        <v>44839</v>
      </c>
      <c r="B28" t="s">
        <v>147</v>
      </c>
      <c r="C28" t="s">
        <v>68</v>
      </c>
      <c r="D28" t="s">
        <v>57</v>
      </c>
      <c r="E28">
        <v>1</v>
      </c>
      <c r="F28">
        <v>1</v>
      </c>
      <c r="G28" t="s">
        <v>61</v>
      </c>
      <c r="H28" t="s">
        <v>62</v>
      </c>
      <c r="I28">
        <v>1.9800000000000002E-2</v>
      </c>
      <c r="J28">
        <v>0.38600000000000001</v>
      </c>
      <c r="K28">
        <v>6.96</v>
      </c>
      <c r="L28" t="s">
        <v>63</v>
      </c>
      <c r="M28" t="s">
        <v>64</v>
      </c>
      <c r="N28">
        <v>1.95E-2</v>
      </c>
      <c r="O28">
        <v>0.33900000000000002</v>
      </c>
      <c r="P28">
        <v>7.05</v>
      </c>
      <c r="Q28" t="s">
        <v>97</v>
      </c>
      <c r="R28" t="s">
        <v>62</v>
      </c>
      <c r="S28">
        <v>7.4200000000000004E-3</v>
      </c>
      <c r="T28">
        <v>0.124</v>
      </c>
      <c r="U28">
        <v>6.86</v>
      </c>
      <c r="W28" s="2">
        <v>1</v>
      </c>
      <c r="Y28" s="26">
        <f t="shared" si="0"/>
        <v>6.96</v>
      </c>
      <c r="Z28" s="2"/>
      <c r="AA28" s="2"/>
      <c r="AB28" s="2"/>
      <c r="AC28" s="2"/>
      <c r="AD28" s="2"/>
      <c r="AE28" s="2"/>
      <c r="AF28">
        <v>1</v>
      </c>
      <c r="AH28" s="25">
        <f t="shared" si="4"/>
        <v>7.05</v>
      </c>
      <c r="AI28" s="2"/>
      <c r="AJ28" s="2"/>
      <c r="AK28" s="2"/>
      <c r="AL28" s="2"/>
      <c r="AM28" s="2"/>
      <c r="AN28" s="2"/>
      <c r="AO28">
        <v>1</v>
      </c>
      <c r="AQ28" s="25">
        <f t="shared" si="3"/>
        <v>6.86</v>
      </c>
      <c r="AR28" s="2"/>
      <c r="AS28" s="2"/>
      <c r="AT28" s="2"/>
      <c r="AU28" s="2"/>
      <c r="AV28" s="2"/>
      <c r="AW28" s="2"/>
    </row>
    <row r="29" spans="1:54" x14ac:dyDescent="0.35">
      <c r="A29" s="1">
        <v>44839</v>
      </c>
      <c r="B29" t="s">
        <v>147</v>
      </c>
      <c r="C29" t="s">
        <v>68</v>
      </c>
      <c r="D29" t="s">
        <v>57</v>
      </c>
      <c r="E29">
        <v>1</v>
      </c>
      <c r="F29">
        <v>1</v>
      </c>
      <c r="G29" t="s">
        <v>61</v>
      </c>
      <c r="H29" t="s">
        <v>62</v>
      </c>
      <c r="I29">
        <v>1.8100000000000002E-2</v>
      </c>
      <c r="J29">
        <v>0.40300000000000002</v>
      </c>
      <c r="K29">
        <v>7.34</v>
      </c>
      <c r="L29" t="s">
        <v>63</v>
      </c>
      <c r="M29" t="s">
        <v>64</v>
      </c>
      <c r="N29">
        <v>2.0400000000000001E-2</v>
      </c>
      <c r="O29">
        <v>0.35799999999999998</v>
      </c>
      <c r="P29">
        <v>7.51</v>
      </c>
      <c r="Q29" t="s">
        <v>97</v>
      </c>
      <c r="R29" t="s">
        <v>62</v>
      </c>
      <c r="S29">
        <v>7.0699999999999999E-3</v>
      </c>
      <c r="T29">
        <v>0.106</v>
      </c>
      <c r="U29">
        <v>5.81</v>
      </c>
      <c r="W29" s="2">
        <v>1</v>
      </c>
      <c r="Y29" s="26">
        <f t="shared" si="0"/>
        <v>7.34</v>
      </c>
      <c r="Z29" s="2"/>
      <c r="AA29" s="2"/>
      <c r="AB29" s="2"/>
      <c r="AC29" s="2"/>
      <c r="AD29" s="2"/>
      <c r="AE29" s="2"/>
      <c r="AF29">
        <v>1</v>
      </c>
      <c r="AH29" s="25">
        <f t="shared" si="4"/>
        <v>7.51</v>
      </c>
      <c r="AI29" s="2"/>
      <c r="AJ29" s="2"/>
      <c r="AK29" s="2"/>
      <c r="AL29" s="2"/>
      <c r="AM29" s="2"/>
      <c r="AN29" s="2"/>
      <c r="AO29">
        <v>1</v>
      </c>
      <c r="AQ29" s="25">
        <f t="shared" si="3"/>
        <v>5.81</v>
      </c>
      <c r="AR29" s="2"/>
      <c r="AS29" s="2"/>
      <c r="AT29" s="2"/>
      <c r="AU29" s="2"/>
      <c r="AV29" s="2"/>
      <c r="AW29" s="2"/>
    </row>
    <row r="30" spans="1:54" x14ac:dyDescent="0.35">
      <c r="A30" s="1">
        <v>44839</v>
      </c>
      <c r="B30" t="s">
        <v>147</v>
      </c>
      <c r="C30" t="s">
        <v>68</v>
      </c>
      <c r="D30" t="s">
        <v>57</v>
      </c>
      <c r="E30">
        <v>1</v>
      </c>
      <c r="F30">
        <v>1</v>
      </c>
      <c r="G30" t="s">
        <v>61</v>
      </c>
      <c r="H30" t="s">
        <v>62</v>
      </c>
      <c r="I30">
        <v>2.0799999999999999E-2</v>
      </c>
      <c r="J30">
        <v>0.41299999999999998</v>
      </c>
      <c r="K30">
        <v>7.58</v>
      </c>
      <c r="L30" t="s">
        <v>63</v>
      </c>
      <c r="M30" t="s">
        <v>64</v>
      </c>
      <c r="N30">
        <v>1.84E-2</v>
      </c>
      <c r="O30">
        <v>0.314</v>
      </c>
      <c r="P30">
        <v>6.47</v>
      </c>
      <c r="Q30" t="s">
        <v>97</v>
      </c>
      <c r="R30" t="s">
        <v>62</v>
      </c>
      <c r="S30">
        <v>6.8799999999999998E-3</v>
      </c>
      <c r="T30">
        <v>8.4400000000000003E-2</v>
      </c>
      <c r="U30">
        <v>4.6100000000000003</v>
      </c>
      <c r="V30" s="2"/>
      <c r="W30" s="2">
        <v>1</v>
      </c>
      <c r="Y30" s="26">
        <f t="shared" si="0"/>
        <v>7.58</v>
      </c>
      <c r="Z30" s="2"/>
      <c r="AA30" s="2"/>
      <c r="AB30" s="2"/>
      <c r="AC30" s="2"/>
      <c r="AD30" s="2"/>
      <c r="AE30" s="2"/>
      <c r="AF30">
        <v>1</v>
      </c>
      <c r="AH30" s="25">
        <f t="shared" si="4"/>
        <v>6.47</v>
      </c>
      <c r="AI30" s="2"/>
      <c r="AJ30" s="2"/>
      <c r="AK30" s="2"/>
      <c r="AL30" s="2"/>
      <c r="AM30" s="2"/>
      <c r="AN30" s="2"/>
      <c r="AO30">
        <v>1</v>
      </c>
      <c r="AQ30" s="25">
        <f t="shared" si="3"/>
        <v>4.6100000000000003</v>
      </c>
      <c r="AR30" s="2"/>
      <c r="AS30" s="2"/>
      <c r="AT30" s="2"/>
      <c r="AU30" s="2"/>
      <c r="AV30" s="2"/>
      <c r="AW30" s="2"/>
    </row>
    <row r="31" spans="1:54" x14ac:dyDescent="0.35">
      <c r="A31" s="1">
        <v>44839</v>
      </c>
      <c r="B31" t="s">
        <v>147</v>
      </c>
      <c r="C31" t="s">
        <v>98</v>
      </c>
      <c r="D31" t="s">
        <v>58</v>
      </c>
      <c r="E31">
        <v>1</v>
      </c>
      <c r="F31">
        <v>1</v>
      </c>
      <c r="G31" t="s">
        <v>61</v>
      </c>
      <c r="H31" t="s">
        <v>62</v>
      </c>
      <c r="I31">
        <v>2.41</v>
      </c>
      <c r="J31">
        <v>45.7</v>
      </c>
      <c r="K31">
        <v>1020</v>
      </c>
      <c r="L31" t="s">
        <v>63</v>
      </c>
      <c r="M31" t="s">
        <v>64</v>
      </c>
      <c r="N31">
        <v>2.79</v>
      </c>
      <c r="O31">
        <v>40.6</v>
      </c>
      <c r="P31">
        <v>976</v>
      </c>
      <c r="Q31" t="s">
        <v>97</v>
      </c>
      <c r="R31" t="s">
        <v>62</v>
      </c>
      <c r="S31">
        <v>1.18</v>
      </c>
      <c r="T31">
        <v>16.7</v>
      </c>
      <c r="U31">
        <v>954</v>
      </c>
      <c r="W31" s="2">
        <v>1</v>
      </c>
      <c r="Y31" s="26">
        <f t="shared" si="0"/>
        <v>1020</v>
      </c>
      <c r="AF31">
        <v>1</v>
      </c>
      <c r="AH31" s="25">
        <f t="shared" si="4"/>
        <v>976</v>
      </c>
      <c r="AO31">
        <v>1</v>
      </c>
      <c r="AQ31" s="25">
        <f t="shared" si="3"/>
        <v>954</v>
      </c>
    </row>
    <row r="32" spans="1:54" x14ac:dyDescent="0.35">
      <c r="A32" s="1">
        <v>44839</v>
      </c>
      <c r="B32" t="s">
        <v>147</v>
      </c>
      <c r="C32" t="s">
        <v>99</v>
      </c>
      <c r="D32" t="s">
        <v>115</v>
      </c>
      <c r="E32">
        <v>1</v>
      </c>
      <c r="F32">
        <v>1</v>
      </c>
      <c r="G32" t="s">
        <v>61</v>
      </c>
      <c r="H32" t="s">
        <v>62</v>
      </c>
      <c r="I32">
        <v>1.14E-2</v>
      </c>
      <c r="J32">
        <v>0.24</v>
      </c>
      <c r="K32">
        <v>3.6</v>
      </c>
      <c r="L32" t="s">
        <v>63</v>
      </c>
      <c r="M32" t="s">
        <v>64</v>
      </c>
      <c r="N32">
        <v>7.4700000000000001E-3</v>
      </c>
      <c r="O32">
        <v>0.14499999999999999</v>
      </c>
      <c r="P32">
        <v>2.5</v>
      </c>
      <c r="Q32" t="s">
        <v>97</v>
      </c>
      <c r="R32" t="s">
        <v>62</v>
      </c>
      <c r="S32">
        <v>1.31</v>
      </c>
      <c r="T32">
        <v>18.399999999999999</v>
      </c>
      <c r="U32">
        <v>1050</v>
      </c>
      <c r="V32" s="2"/>
      <c r="W32" s="2">
        <v>1</v>
      </c>
      <c r="Y32" s="26">
        <f t="shared" si="0"/>
        <v>3.6</v>
      </c>
      <c r="AF32">
        <v>1</v>
      </c>
      <c r="AH32" s="25">
        <f t="shared" si="4"/>
        <v>2.5</v>
      </c>
      <c r="AO32">
        <v>1</v>
      </c>
      <c r="AQ32" s="25">
        <f t="shared" si="3"/>
        <v>1050</v>
      </c>
    </row>
    <row r="33" spans="1:49" x14ac:dyDescent="0.35">
      <c r="A33" s="1"/>
      <c r="W33" s="2"/>
      <c r="Y33" s="26"/>
      <c r="AH33" s="25"/>
      <c r="AQ33" s="25"/>
    </row>
    <row r="34" spans="1:49" x14ac:dyDescent="0.35">
      <c r="A34" s="1"/>
      <c r="W34" s="2"/>
      <c r="Y34" s="26"/>
      <c r="AH34" s="25"/>
      <c r="AQ34" s="25"/>
    </row>
    <row r="35" spans="1:49" x14ac:dyDescent="0.35">
      <c r="A35" s="1"/>
      <c r="W35" s="2"/>
      <c r="Y35" s="26"/>
      <c r="AH35" s="25"/>
      <c r="AQ35" s="25"/>
    </row>
    <row r="36" spans="1:49" x14ac:dyDescent="0.35">
      <c r="A36" s="1"/>
      <c r="W36" s="2"/>
      <c r="Y36" s="26"/>
      <c r="AH36" s="25"/>
      <c r="AQ36" s="25"/>
    </row>
    <row r="37" spans="1:49" x14ac:dyDescent="0.35">
      <c r="A37" s="1">
        <v>44839</v>
      </c>
      <c r="B37" t="s">
        <v>150</v>
      </c>
      <c r="C37" t="s">
        <v>98</v>
      </c>
      <c r="D37" t="s">
        <v>58</v>
      </c>
      <c r="E37">
        <v>1</v>
      </c>
      <c r="F37">
        <v>1</v>
      </c>
      <c r="G37" t="s">
        <v>61</v>
      </c>
      <c r="H37" t="s">
        <v>62</v>
      </c>
      <c r="I37">
        <v>2.4300000000000002</v>
      </c>
      <c r="J37">
        <v>45.9</v>
      </c>
      <c r="K37">
        <v>1020</v>
      </c>
      <c r="L37" t="s">
        <v>63</v>
      </c>
      <c r="M37" t="s">
        <v>64</v>
      </c>
      <c r="N37">
        <v>2.77</v>
      </c>
      <c r="O37">
        <v>40.299999999999997</v>
      </c>
      <c r="P37">
        <v>970</v>
      </c>
      <c r="Q37" t="s">
        <v>97</v>
      </c>
      <c r="R37" t="s">
        <v>62</v>
      </c>
      <c r="S37">
        <v>1.1399999999999999</v>
      </c>
      <c r="T37">
        <v>16.8</v>
      </c>
      <c r="U37">
        <v>961</v>
      </c>
      <c r="W37" s="2">
        <v>1</v>
      </c>
      <c r="Y37" s="26">
        <f t="shared" si="0"/>
        <v>1020</v>
      </c>
      <c r="AF37">
        <v>1</v>
      </c>
      <c r="AH37" s="25">
        <f t="shared" si="4"/>
        <v>970</v>
      </c>
      <c r="AO37">
        <v>1</v>
      </c>
      <c r="AQ37" s="25">
        <f t="shared" si="3"/>
        <v>961</v>
      </c>
    </row>
    <row r="38" spans="1:49" x14ac:dyDescent="0.35">
      <c r="A38" s="1">
        <v>44839</v>
      </c>
      <c r="B38" t="s">
        <v>150</v>
      </c>
      <c r="C38" t="s">
        <v>99</v>
      </c>
      <c r="D38" t="s">
        <v>115</v>
      </c>
      <c r="E38">
        <v>1</v>
      </c>
      <c r="F38">
        <v>1</v>
      </c>
      <c r="G38" t="s">
        <v>61</v>
      </c>
      <c r="H38" t="s">
        <v>62</v>
      </c>
      <c r="I38">
        <v>1.14E-2</v>
      </c>
      <c r="J38">
        <v>0.24299999999999999</v>
      </c>
      <c r="K38">
        <v>3.67</v>
      </c>
      <c r="L38" t="s">
        <v>63</v>
      </c>
      <c r="M38" t="s">
        <v>64</v>
      </c>
      <c r="N38">
        <v>-3.7200000000000002E-3</v>
      </c>
      <c r="O38">
        <v>-4.1000000000000002E-2</v>
      </c>
      <c r="P38">
        <v>-1.85</v>
      </c>
      <c r="Q38" t="s">
        <v>97</v>
      </c>
      <c r="R38" t="s">
        <v>62</v>
      </c>
      <c r="S38">
        <v>1.28</v>
      </c>
      <c r="T38">
        <v>18.3</v>
      </c>
      <c r="U38">
        <v>1050</v>
      </c>
      <c r="V38" s="2">
        <f>100*T37/T38</f>
        <v>91.803278688524586</v>
      </c>
      <c r="W38" s="2">
        <v>1</v>
      </c>
      <c r="Y38" s="26">
        <f t="shared" si="0"/>
        <v>3.67</v>
      </c>
      <c r="AF38">
        <v>1</v>
      </c>
      <c r="AH38" s="25">
        <f t="shared" si="4"/>
        <v>-1.85</v>
      </c>
      <c r="AO38">
        <v>1</v>
      </c>
      <c r="AQ38" s="25">
        <f t="shared" si="3"/>
        <v>1050</v>
      </c>
    </row>
    <row r="39" spans="1:49" x14ac:dyDescent="0.35">
      <c r="A39" s="1">
        <v>44839</v>
      </c>
      <c r="B39" t="s">
        <v>150</v>
      </c>
      <c r="C39" t="s">
        <v>66</v>
      </c>
      <c r="D39" t="s">
        <v>11</v>
      </c>
      <c r="E39">
        <v>1</v>
      </c>
      <c r="F39">
        <v>1</v>
      </c>
      <c r="G39" t="s">
        <v>61</v>
      </c>
      <c r="H39" t="s">
        <v>62</v>
      </c>
      <c r="I39">
        <v>0.24099999999999999</v>
      </c>
      <c r="J39">
        <v>4.58</v>
      </c>
      <c r="K39">
        <v>103</v>
      </c>
      <c r="L39" t="s">
        <v>63</v>
      </c>
      <c r="M39" t="s">
        <v>64</v>
      </c>
      <c r="N39">
        <v>0.28499999999999998</v>
      </c>
      <c r="O39">
        <v>4.26</v>
      </c>
      <c r="P39">
        <v>99.3</v>
      </c>
      <c r="Q39" t="s">
        <v>97</v>
      </c>
      <c r="R39" t="s">
        <v>62</v>
      </c>
      <c r="S39">
        <v>0.11799999999999999</v>
      </c>
      <c r="T39">
        <v>1.66</v>
      </c>
      <c r="U39">
        <v>94</v>
      </c>
      <c r="W39" s="2">
        <v>1</v>
      </c>
      <c r="Y39" s="26">
        <f t="shared" si="0"/>
        <v>103</v>
      </c>
      <c r="AF39">
        <v>1</v>
      </c>
      <c r="AH39" s="25">
        <f t="shared" si="4"/>
        <v>99.3</v>
      </c>
      <c r="AO39">
        <v>1</v>
      </c>
      <c r="AQ39" s="25">
        <f t="shared" si="3"/>
        <v>94</v>
      </c>
    </row>
    <row r="40" spans="1:49" x14ac:dyDescent="0.35">
      <c r="A40" s="1">
        <v>44839</v>
      </c>
      <c r="B40" t="s">
        <v>150</v>
      </c>
      <c r="C40" t="s">
        <v>67</v>
      </c>
      <c r="D40" t="s">
        <v>12</v>
      </c>
      <c r="E40">
        <v>1</v>
      </c>
      <c r="F40">
        <v>1</v>
      </c>
      <c r="G40" t="s">
        <v>61</v>
      </c>
      <c r="H40" t="s">
        <v>62</v>
      </c>
      <c r="I40">
        <v>6.4100000000000004E-2</v>
      </c>
      <c r="J40">
        <v>1.21</v>
      </c>
      <c r="K40">
        <v>26</v>
      </c>
      <c r="L40" t="s">
        <v>63</v>
      </c>
      <c r="M40" t="s">
        <v>64</v>
      </c>
      <c r="N40">
        <v>7.8600000000000003E-2</v>
      </c>
      <c r="O40">
        <v>1.18</v>
      </c>
      <c r="P40">
        <v>26.9</v>
      </c>
      <c r="Q40" t="s">
        <v>97</v>
      </c>
      <c r="R40" t="s">
        <v>62</v>
      </c>
      <c r="S40">
        <v>3.09E-2</v>
      </c>
      <c r="T40">
        <v>0.45800000000000002</v>
      </c>
      <c r="U40">
        <v>25.8</v>
      </c>
      <c r="W40" s="2">
        <v>1</v>
      </c>
      <c r="Y40" s="26">
        <f t="shared" ref="Y40:Y42" si="5">K40</f>
        <v>26</v>
      </c>
      <c r="AF40">
        <v>1</v>
      </c>
      <c r="AH40" s="25">
        <f t="shared" si="4"/>
        <v>26.9</v>
      </c>
      <c r="AO40">
        <v>1</v>
      </c>
      <c r="AQ40" s="25">
        <f t="shared" si="3"/>
        <v>25.8</v>
      </c>
    </row>
    <row r="41" spans="1:49" x14ac:dyDescent="0.35">
      <c r="A41" s="1">
        <v>44839</v>
      </c>
      <c r="B41" t="s">
        <v>150</v>
      </c>
      <c r="C41" t="s">
        <v>68</v>
      </c>
      <c r="D41" t="s">
        <v>57</v>
      </c>
      <c r="E41">
        <v>1</v>
      </c>
      <c r="F41">
        <v>1</v>
      </c>
      <c r="G41" t="s">
        <v>61</v>
      </c>
      <c r="H41" t="s">
        <v>62</v>
      </c>
      <c r="I41">
        <v>1.9400000000000001E-2</v>
      </c>
      <c r="J41">
        <v>0.39</v>
      </c>
      <c r="K41">
        <v>7.04</v>
      </c>
      <c r="L41" t="s">
        <v>63</v>
      </c>
      <c r="M41" t="s">
        <v>64</v>
      </c>
      <c r="N41">
        <v>1.9400000000000001E-2</v>
      </c>
      <c r="O41">
        <v>0.32100000000000001</v>
      </c>
      <c r="P41">
        <v>6.64</v>
      </c>
      <c r="Q41" t="s">
        <v>97</v>
      </c>
      <c r="R41" t="s">
        <v>62</v>
      </c>
      <c r="S41">
        <v>6.9100000000000003E-3</v>
      </c>
      <c r="T41">
        <v>8.9499999999999996E-2</v>
      </c>
      <c r="U41">
        <v>4.8899999999999997</v>
      </c>
      <c r="W41" s="2">
        <v>1</v>
      </c>
      <c r="Y41" s="26">
        <f t="shared" si="5"/>
        <v>7.04</v>
      </c>
      <c r="AF41">
        <v>1</v>
      </c>
      <c r="AH41" s="25">
        <f t="shared" si="4"/>
        <v>6.64</v>
      </c>
      <c r="AO41">
        <v>1</v>
      </c>
      <c r="AQ41" s="25">
        <f t="shared" si="3"/>
        <v>4.8899999999999997</v>
      </c>
    </row>
    <row r="42" spans="1:49" x14ac:dyDescent="0.35">
      <c r="A42" s="1">
        <v>44839</v>
      </c>
      <c r="B42" t="s">
        <v>150</v>
      </c>
      <c r="C42" t="s">
        <v>127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3.4299999999999997E-2</v>
      </c>
      <c r="J42">
        <v>0.67900000000000005</v>
      </c>
      <c r="K42">
        <v>13.7</v>
      </c>
      <c r="L42" t="s">
        <v>63</v>
      </c>
      <c r="M42" t="s">
        <v>64</v>
      </c>
      <c r="N42">
        <v>5.8900000000000001E-2</v>
      </c>
      <c r="O42">
        <v>0.94099999999999995</v>
      </c>
      <c r="P42">
        <v>21.2</v>
      </c>
      <c r="Q42" t="s">
        <v>97</v>
      </c>
      <c r="R42" t="s">
        <v>62</v>
      </c>
      <c r="S42">
        <v>2.2800000000000001E-2</v>
      </c>
      <c r="T42">
        <v>0.33200000000000002</v>
      </c>
      <c r="U42">
        <v>18.7</v>
      </c>
      <c r="V42" s="2"/>
      <c r="W42" s="2">
        <v>1</v>
      </c>
      <c r="Y42" s="26">
        <f t="shared" si="5"/>
        <v>13.7</v>
      </c>
      <c r="AF42">
        <v>1</v>
      </c>
      <c r="AH42" s="25">
        <f t="shared" si="4"/>
        <v>21.2</v>
      </c>
      <c r="AO42">
        <v>1</v>
      </c>
      <c r="AQ42" s="25">
        <f t="shared" si="3"/>
        <v>18.7</v>
      </c>
    </row>
    <row r="43" spans="1:49" x14ac:dyDescent="0.35">
      <c r="A43" s="1">
        <v>44839</v>
      </c>
      <c r="B43" t="s">
        <v>150</v>
      </c>
      <c r="C43" t="s">
        <v>127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3.4099999999999998E-2</v>
      </c>
      <c r="J43">
        <v>0.67100000000000004</v>
      </c>
      <c r="K43">
        <v>13.5</v>
      </c>
      <c r="L43" t="s">
        <v>63</v>
      </c>
      <c r="M43" t="s">
        <v>64</v>
      </c>
      <c r="N43">
        <v>6.0199999999999997E-2</v>
      </c>
      <c r="O43">
        <v>0.93899999999999995</v>
      </c>
      <c r="P43">
        <v>21.1</v>
      </c>
      <c r="Q43" t="s">
        <v>97</v>
      </c>
      <c r="R43" t="s">
        <v>62</v>
      </c>
      <c r="S43">
        <v>2.47E-2</v>
      </c>
      <c r="T43">
        <v>0.34300000000000003</v>
      </c>
      <c r="U43">
        <v>19.3</v>
      </c>
      <c r="W43" s="2">
        <v>1</v>
      </c>
      <c r="Y43" s="26">
        <f t="shared" si="0"/>
        <v>13.5</v>
      </c>
      <c r="Z43" s="2"/>
      <c r="AA43" s="2"/>
      <c r="AB43" s="2"/>
      <c r="AC43" s="2"/>
      <c r="AD43" s="2"/>
      <c r="AE43" s="2"/>
      <c r="AF43">
        <v>1</v>
      </c>
      <c r="AH43" s="25">
        <f t="shared" si="4"/>
        <v>21.1</v>
      </c>
      <c r="AI43" s="2"/>
      <c r="AJ43" s="2"/>
      <c r="AK43" s="2"/>
      <c r="AL43" s="2"/>
      <c r="AM43" s="2"/>
      <c r="AN43" s="2"/>
      <c r="AO43">
        <v>1</v>
      </c>
      <c r="AQ43" s="25">
        <f t="shared" si="3"/>
        <v>19.3</v>
      </c>
      <c r="AR43" s="2"/>
      <c r="AS43" s="2"/>
      <c r="AT43" s="2"/>
      <c r="AU43" s="2"/>
      <c r="AV43" s="2"/>
      <c r="AW43" s="2"/>
    </row>
    <row r="44" spans="1:49" x14ac:dyDescent="0.35">
      <c r="A44" s="1">
        <v>44839</v>
      </c>
      <c r="B44" t="s">
        <v>150</v>
      </c>
      <c r="C44" t="s">
        <v>127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3.3700000000000001E-2</v>
      </c>
      <c r="J44">
        <v>0.625</v>
      </c>
      <c r="K44">
        <v>12.5</v>
      </c>
      <c r="L44" t="s">
        <v>63</v>
      </c>
      <c r="M44" t="s">
        <v>64</v>
      </c>
      <c r="N44">
        <v>5.8999999999999997E-2</v>
      </c>
      <c r="O44">
        <v>0.90600000000000003</v>
      </c>
      <c r="P44">
        <v>20.399999999999999</v>
      </c>
      <c r="Q44" t="s">
        <v>97</v>
      </c>
      <c r="R44" t="s">
        <v>62</v>
      </c>
      <c r="S44">
        <v>2.1399999999999999E-2</v>
      </c>
      <c r="T44">
        <v>0.33500000000000002</v>
      </c>
      <c r="U44">
        <v>18.8</v>
      </c>
      <c r="W44" s="2">
        <v>1</v>
      </c>
      <c r="Y44" s="26">
        <f t="shared" si="0"/>
        <v>12.5</v>
      </c>
      <c r="Z44" s="2"/>
      <c r="AA44" s="2"/>
      <c r="AB44" s="2"/>
      <c r="AC44" s="2"/>
      <c r="AD44" s="2"/>
      <c r="AE44" s="2"/>
      <c r="AF44">
        <v>1</v>
      </c>
      <c r="AH44" s="25">
        <f t="shared" si="4"/>
        <v>20.399999999999999</v>
      </c>
      <c r="AI44" s="2"/>
      <c r="AJ44" s="2"/>
      <c r="AK44" s="2"/>
      <c r="AL44" s="2"/>
      <c r="AM44" s="2"/>
      <c r="AN44" s="2"/>
      <c r="AO44">
        <v>1</v>
      </c>
      <c r="AQ44" s="25">
        <f t="shared" si="3"/>
        <v>18.8</v>
      </c>
      <c r="AR44" s="2"/>
      <c r="AS44" s="2"/>
      <c r="AT44" s="2"/>
      <c r="AU44" s="2"/>
      <c r="AV44" s="2"/>
      <c r="AW44" s="2"/>
    </row>
    <row r="45" spans="1:49" x14ac:dyDescent="0.35">
      <c r="A45" s="1">
        <v>44839</v>
      </c>
      <c r="B45" t="s">
        <v>150</v>
      </c>
      <c r="C45" t="s">
        <v>151</v>
      </c>
      <c r="D45">
        <v>4</v>
      </c>
      <c r="E45">
        <v>1</v>
      </c>
      <c r="F45">
        <v>1</v>
      </c>
      <c r="G45" t="s">
        <v>61</v>
      </c>
      <c r="H45" t="s">
        <v>62</v>
      </c>
      <c r="I45">
        <v>2.2499999999999999E-2</v>
      </c>
      <c r="J45">
        <v>0.40899999999999997</v>
      </c>
      <c r="K45">
        <v>7.48</v>
      </c>
      <c r="L45" t="s">
        <v>63</v>
      </c>
      <c r="M45" t="s">
        <v>64</v>
      </c>
      <c r="N45">
        <v>2.0500000000000001E-2</v>
      </c>
      <c r="O45">
        <v>0.39200000000000002</v>
      </c>
      <c r="P45">
        <v>8.2899999999999991</v>
      </c>
      <c r="Q45" t="s">
        <v>97</v>
      </c>
      <c r="R45" t="s">
        <v>62</v>
      </c>
      <c r="S45">
        <v>1.17E-3</v>
      </c>
      <c r="T45">
        <v>2.8600000000000001E-3</v>
      </c>
      <c r="U45">
        <v>-1.7999999999999999E-2</v>
      </c>
      <c r="W45" s="2">
        <v>1</v>
      </c>
      <c r="Y45" s="26">
        <f t="shared" si="0"/>
        <v>7.48</v>
      </c>
      <c r="Z45" s="2"/>
      <c r="AA45" s="2"/>
      <c r="AB45" s="2"/>
      <c r="AC45" s="2"/>
      <c r="AD45" s="2"/>
      <c r="AE45" s="2"/>
      <c r="AF45">
        <v>1</v>
      </c>
      <c r="AH45" s="25">
        <f t="shared" si="4"/>
        <v>8.2899999999999991</v>
      </c>
      <c r="AI45" s="2"/>
      <c r="AJ45" s="2"/>
      <c r="AK45" s="2"/>
      <c r="AL45" s="2"/>
      <c r="AM45" s="2"/>
      <c r="AN45" s="2"/>
      <c r="AO45">
        <v>1</v>
      </c>
      <c r="AQ45" s="25">
        <f t="shared" si="3"/>
        <v>-1.7999999999999999E-2</v>
      </c>
      <c r="AR45" s="2"/>
      <c r="AS45" s="2"/>
      <c r="AT45" s="2"/>
      <c r="AU45" s="2"/>
      <c r="AV45" s="2"/>
      <c r="AW45" s="2"/>
    </row>
    <row r="46" spans="1:49" x14ac:dyDescent="0.35">
      <c r="A46" s="1">
        <v>44839</v>
      </c>
      <c r="B46" t="s">
        <v>150</v>
      </c>
      <c r="C46" t="s">
        <v>152</v>
      </c>
      <c r="D46">
        <v>5</v>
      </c>
      <c r="E46">
        <v>1</v>
      </c>
      <c r="F46">
        <v>1</v>
      </c>
      <c r="G46" t="s">
        <v>61</v>
      </c>
      <c r="H46" t="s">
        <v>62</v>
      </c>
      <c r="I46">
        <v>6.1600000000000002E-2</v>
      </c>
      <c r="J46">
        <v>1.22</v>
      </c>
      <c r="K46">
        <v>26.2</v>
      </c>
      <c r="L46" t="s">
        <v>63</v>
      </c>
      <c r="M46" t="s">
        <v>64</v>
      </c>
      <c r="N46">
        <v>2.0899999999999998E-2</v>
      </c>
      <c r="O46">
        <v>0.313</v>
      </c>
      <c r="P46">
        <v>6.45</v>
      </c>
      <c r="Q46" t="s">
        <v>97</v>
      </c>
      <c r="R46" t="s">
        <v>62</v>
      </c>
      <c r="S46">
        <v>4.0899999999999999E-3</v>
      </c>
      <c r="T46">
        <v>9.0399999999999994E-2</v>
      </c>
      <c r="U46">
        <v>4.95</v>
      </c>
      <c r="W46" s="2">
        <v>1</v>
      </c>
      <c r="Y46" s="26">
        <f t="shared" si="0"/>
        <v>26.2</v>
      </c>
      <c r="AC46" s="2"/>
      <c r="AD46" s="7"/>
      <c r="AF46">
        <v>1</v>
      </c>
      <c r="AH46" s="25">
        <f t="shared" si="4"/>
        <v>6.45</v>
      </c>
      <c r="AL46" s="2"/>
      <c r="AM46" s="7"/>
      <c r="AO46">
        <v>1</v>
      </c>
      <c r="AQ46" s="25">
        <f t="shared" si="3"/>
        <v>4.95</v>
      </c>
      <c r="AU46" s="2"/>
      <c r="AV46" s="7"/>
    </row>
    <row r="47" spans="1:49" x14ac:dyDescent="0.35">
      <c r="A47" s="1">
        <v>44839</v>
      </c>
      <c r="B47" t="s">
        <v>150</v>
      </c>
      <c r="C47" t="s">
        <v>153</v>
      </c>
      <c r="D47">
        <v>6</v>
      </c>
      <c r="E47">
        <v>1</v>
      </c>
      <c r="F47">
        <v>1</v>
      </c>
      <c r="G47" t="s">
        <v>61</v>
      </c>
      <c r="H47" t="s">
        <v>62</v>
      </c>
      <c r="I47">
        <v>2.7799999999999998E-2</v>
      </c>
      <c r="J47">
        <v>0.51100000000000001</v>
      </c>
      <c r="K47">
        <v>9.83</v>
      </c>
      <c r="L47" t="s">
        <v>63</v>
      </c>
      <c r="M47" t="s">
        <v>64</v>
      </c>
      <c r="N47">
        <v>1.4200000000000001E-2</v>
      </c>
      <c r="O47">
        <v>0.252</v>
      </c>
      <c r="P47">
        <v>5.0199999999999996</v>
      </c>
      <c r="Q47" t="s">
        <v>97</v>
      </c>
      <c r="R47" t="s">
        <v>62</v>
      </c>
      <c r="S47">
        <v>5.45E-3</v>
      </c>
      <c r="T47">
        <v>7.7499999999999999E-2</v>
      </c>
      <c r="U47">
        <v>4.22</v>
      </c>
      <c r="W47" s="2">
        <v>1</v>
      </c>
      <c r="Y47" s="26">
        <f t="shared" si="0"/>
        <v>9.83</v>
      </c>
      <c r="AF47">
        <v>1</v>
      </c>
      <c r="AH47" s="25">
        <f t="shared" si="4"/>
        <v>5.0199999999999996</v>
      </c>
      <c r="AO47">
        <v>1</v>
      </c>
      <c r="AQ47" s="25">
        <f t="shared" si="3"/>
        <v>4.22</v>
      </c>
    </row>
    <row r="48" spans="1:49" x14ac:dyDescent="0.35">
      <c r="A48" s="1">
        <v>44839</v>
      </c>
      <c r="B48" t="s">
        <v>150</v>
      </c>
      <c r="C48" t="s">
        <v>154</v>
      </c>
      <c r="D48">
        <v>7</v>
      </c>
      <c r="E48">
        <v>1</v>
      </c>
      <c r="F48">
        <v>1</v>
      </c>
      <c r="G48" t="s">
        <v>61</v>
      </c>
      <c r="H48" t="s">
        <v>62</v>
      </c>
      <c r="I48">
        <v>1.8200000000000001E-2</v>
      </c>
      <c r="J48">
        <v>0.34699999999999998</v>
      </c>
      <c r="K48">
        <v>6.06</v>
      </c>
      <c r="L48" t="s">
        <v>63</v>
      </c>
      <c r="M48" t="s">
        <v>64</v>
      </c>
      <c r="N48">
        <v>1.38E-2</v>
      </c>
      <c r="O48">
        <v>0.24199999999999999</v>
      </c>
      <c r="P48">
        <v>4.78</v>
      </c>
      <c r="Q48" t="s">
        <v>97</v>
      </c>
      <c r="R48" t="s">
        <v>62</v>
      </c>
      <c r="S48">
        <v>5.6399999999999999E-2</v>
      </c>
      <c r="T48">
        <v>0.81100000000000005</v>
      </c>
      <c r="U48">
        <v>45.8</v>
      </c>
      <c r="W48" s="2">
        <v>1</v>
      </c>
      <c r="Y48" s="26">
        <f t="shared" si="0"/>
        <v>6.06</v>
      </c>
      <c r="Z48" s="3"/>
      <c r="AA48" s="3"/>
      <c r="AB48" s="3"/>
      <c r="AC48" s="3"/>
      <c r="AF48">
        <v>1</v>
      </c>
      <c r="AH48" s="25">
        <f t="shared" si="4"/>
        <v>4.78</v>
      </c>
      <c r="AI48" s="3"/>
      <c r="AJ48" s="3"/>
      <c r="AK48" s="3"/>
      <c r="AL48" s="3"/>
      <c r="AO48">
        <v>1</v>
      </c>
      <c r="AQ48" s="25">
        <f t="shared" si="3"/>
        <v>45.8</v>
      </c>
      <c r="AR48" s="3"/>
      <c r="AS48" s="3"/>
      <c r="AT48" s="3"/>
      <c r="AU48" s="3"/>
    </row>
    <row r="49" spans="1:49" x14ac:dyDescent="0.35">
      <c r="A49" s="1">
        <v>44839</v>
      </c>
      <c r="B49" t="s">
        <v>150</v>
      </c>
      <c r="C49" t="s">
        <v>155</v>
      </c>
      <c r="D49">
        <v>8</v>
      </c>
      <c r="E49">
        <v>1</v>
      </c>
      <c r="F49">
        <v>1</v>
      </c>
      <c r="G49" t="s">
        <v>61</v>
      </c>
      <c r="H49" t="s">
        <v>62</v>
      </c>
      <c r="I49">
        <v>3.7100000000000001E-2</v>
      </c>
      <c r="J49">
        <v>0.72099999999999997</v>
      </c>
      <c r="K49">
        <v>14.7</v>
      </c>
      <c r="L49" t="s">
        <v>63</v>
      </c>
      <c r="M49" t="s">
        <v>64</v>
      </c>
      <c r="N49">
        <v>2.2800000000000001E-2</v>
      </c>
      <c r="O49">
        <v>0.41099999999999998</v>
      </c>
      <c r="P49">
        <v>8.76</v>
      </c>
      <c r="Q49" t="s">
        <v>97</v>
      </c>
      <c r="R49" t="s">
        <v>62</v>
      </c>
      <c r="S49">
        <v>3.7000000000000002E-3</v>
      </c>
      <c r="T49">
        <v>5.8900000000000001E-2</v>
      </c>
      <c r="U49">
        <v>3.16</v>
      </c>
      <c r="W49" s="2">
        <v>1</v>
      </c>
      <c r="Y49" s="26">
        <f t="shared" si="0"/>
        <v>14.7</v>
      </c>
      <c r="AF49">
        <v>1</v>
      </c>
      <c r="AH49" s="25">
        <f t="shared" si="4"/>
        <v>8.76</v>
      </c>
      <c r="AO49">
        <v>1</v>
      </c>
      <c r="AQ49" s="25">
        <f t="shared" si="3"/>
        <v>3.16</v>
      </c>
    </row>
    <row r="50" spans="1:49" x14ac:dyDescent="0.35">
      <c r="A50" s="1">
        <v>44839</v>
      </c>
      <c r="B50" t="s">
        <v>150</v>
      </c>
      <c r="C50" t="s">
        <v>156</v>
      </c>
      <c r="D50">
        <v>9</v>
      </c>
      <c r="E50">
        <v>1</v>
      </c>
      <c r="F50">
        <v>1</v>
      </c>
      <c r="G50" t="s">
        <v>61</v>
      </c>
      <c r="H50" t="s">
        <v>62</v>
      </c>
      <c r="I50">
        <v>1.55E-2</v>
      </c>
      <c r="J50">
        <v>0.311</v>
      </c>
      <c r="K50">
        <v>5.22</v>
      </c>
      <c r="L50" t="s">
        <v>63</v>
      </c>
      <c r="M50" t="s">
        <v>64</v>
      </c>
      <c r="N50">
        <v>3.9899999999999998E-2</v>
      </c>
      <c r="O50">
        <v>0.625</v>
      </c>
      <c r="P50">
        <v>13.8</v>
      </c>
      <c r="Q50" t="s">
        <v>97</v>
      </c>
      <c r="R50" t="s">
        <v>62</v>
      </c>
      <c r="S50">
        <v>3.4099999999999998E-3</v>
      </c>
      <c r="T50">
        <v>4.0899999999999999E-2</v>
      </c>
      <c r="U50">
        <v>2.14</v>
      </c>
      <c r="W50" s="2">
        <v>1</v>
      </c>
      <c r="Y50" s="26">
        <f t="shared" si="0"/>
        <v>5.22</v>
      </c>
      <c r="Z50" s="2"/>
      <c r="AA50" s="2"/>
      <c r="AB50" s="2"/>
      <c r="AC50" s="2"/>
      <c r="AD50" s="2"/>
      <c r="AE50" s="2"/>
      <c r="AF50">
        <v>1</v>
      </c>
      <c r="AH50" s="25">
        <f t="shared" si="4"/>
        <v>13.8</v>
      </c>
      <c r="AI50" s="2"/>
      <c r="AJ50" s="2"/>
      <c r="AK50" s="2"/>
      <c r="AL50" s="2"/>
      <c r="AM50" s="2"/>
      <c r="AN50" s="2"/>
      <c r="AO50">
        <v>1</v>
      </c>
      <c r="AQ50" s="25">
        <f t="shared" si="3"/>
        <v>2.14</v>
      </c>
      <c r="AR50" s="2"/>
      <c r="AS50" s="2"/>
      <c r="AT50" s="2"/>
      <c r="AU50" s="2"/>
      <c r="AV50" s="2"/>
      <c r="AW50" s="2"/>
    </row>
    <row r="51" spans="1:49" x14ac:dyDescent="0.35">
      <c r="A51" s="1">
        <v>44839</v>
      </c>
      <c r="B51" t="s">
        <v>150</v>
      </c>
      <c r="C51" t="s">
        <v>157</v>
      </c>
      <c r="D51">
        <v>10</v>
      </c>
      <c r="E51">
        <v>1</v>
      </c>
      <c r="F51">
        <v>1</v>
      </c>
      <c r="G51" t="s">
        <v>61</v>
      </c>
      <c r="H51" t="s">
        <v>62</v>
      </c>
      <c r="I51">
        <v>4.3700000000000003E-2</v>
      </c>
      <c r="J51">
        <v>0.81699999999999995</v>
      </c>
      <c r="K51">
        <v>16.899999999999999</v>
      </c>
      <c r="L51" t="s">
        <v>63</v>
      </c>
      <c r="M51" t="s">
        <v>64</v>
      </c>
      <c r="N51">
        <v>3.32E-2</v>
      </c>
      <c r="O51">
        <v>0.51300000000000001</v>
      </c>
      <c r="P51">
        <v>11.1</v>
      </c>
      <c r="Q51" t="s">
        <v>97</v>
      </c>
      <c r="R51" t="s">
        <v>62</v>
      </c>
      <c r="S51">
        <v>2.98E-2</v>
      </c>
      <c r="T51">
        <v>0.443</v>
      </c>
      <c r="U51">
        <v>24.9</v>
      </c>
      <c r="W51" s="2">
        <v>1</v>
      </c>
      <c r="Y51" s="26">
        <f t="shared" si="0"/>
        <v>16.899999999999999</v>
      </c>
      <c r="Z51" s="2"/>
      <c r="AA51" s="2"/>
      <c r="AB51" s="2"/>
      <c r="AC51" s="2"/>
      <c r="AD51" s="2"/>
      <c r="AE51" s="2"/>
      <c r="AF51">
        <v>1</v>
      </c>
      <c r="AH51" s="25">
        <f t="shared" si="4"/>
        <v>11.1</v>
      </c>
      <c r="AI51" s="2"/>
      <c r="AJ51" s="2"/>
      <c r="AK51" s="2"/>
      <c r="AL51" s="2"/>
      <c r="AM51" s="2"/>
      <c r="AN51" s="2"/>
      <c r="AO51">
        <v>1</v>
      </c>
      <c r="AQ51" s="25">
        <f t="shared" si="3"/>
        <v>24.9</v>
      </c>
      <c r="AR51" s="2"/>
      <c r="AS51" s="2"/>
      <c r="AT51" s="2"/>
      <c r="AU51" s="2"/>
      <c r="AV51" s="2"/>
      <c r="AW51" s="2"/>
    </row>
    <row r="52" spans="1:49" x14ac:dyDescent="0.35">
      <c r="A52" s="1">
        <v>44839</v>
      </c>
      <c r="B52" t="s">
        <v>150</v>
      </c>
      <c r="C52" t="s">
        <v>112</v>
      </c>
      <c r="D52">
        <v>14</v>
      </c>
      <c r="E52">
        <v>1</v>
      </c>
      <c r="F52">
        <v>1</v>
      </c>
      <c r="G52" t="s">
        <v>61</v>
      </c>
      <c r="H52" t="s">
        <v>62</v>
      </c>
      <c r="I52">
        <v>6.3399999999999998E-2</v>
      </c>
      <c r="J52">
        <v>1.18</v>
      </c>
      <c r="K52">
        <v>25.1</v>
      </c>
      <c r="L52" t="s">
        <v>63</v>
      </c>
      <c r="M52" t="s">
        <v>64</v>
      </c>
      <c r="N52">
        <v>1.55E-2</v>
      </c>
      <c r="O52">
        <v>0.26600000000000001</v>
      </c>
      <c r="P52">
        <v>5.34</v>
      </c>
      <c r="Q52" t="s">
        <v>97</v>
      </c>
      <c r="R52" t="s">
        <v>62</v>
      </c>
      <c r="S52">
        <v>4.8999999999999998E-3</v>
      </c>
      <c r="T52">
        <v>7.0000000000000007E-2</v>
      </c>
      <c r="U52">
        <v>3.79</v>
      </c>
      <c r="W52" s="2">
        <v>1</v>
      </c>
      <c r="Y52" s="26">
        <f t="shared" si="0"/>
        <v>25.1</v>
      </c>
      <c r="AB52" s="3">
        <f>ABS(100*ABS(Y52-Y46)/AVERAGE(Y52,Y46))</f>
        <v>4.2884990253411228</v>
      </c>
      <c r="AC52" s="3" t="str">
        <f>IF(Y52&gt;10, (IF((AND(AB52&gt;=0,AB52&lt;=20)=TRUE),"PASS","FAIL")),(IF((AND(AB52&gt;=0,AB52&lt;=100)=TRUE),"PASS","FAIL")))</f>
        <v>PASS</v>
      </c>
      <c r="AF52">
        <v>1</v>
      </c>
      <c r="AH52" s="25">
        <f t="shared" si="4"/>
        <v>5.34</v>
      </c>
      <c r="AK52" s="3">
        <f>ABS(100*ABS(AH52-AH46)/AVERAGE(AH52,AH46))</f>
        <v>18.82951653944021</v>
      </c>
      <c r="AL52" s="3" t="str">
        <f>IF(AH52&gt;10, (IF((AND(AK52&gt;=0,AK52&lt;=20)=TRUE),"PASS","FAIL")),(IF((AND(AK52&gt;=0,AK52&lt;=100)=TRUE),"PASS","FAIL")))</f>
        <v>PASS</v>
      </c>
      <c r="AO52">
        <v>1</v>
      </c>
      <c r="AQ52" s="25">
        <f t="shared" si="3"/>
        <v>3.79</v>
      </c>
      <c r="AT52" s="3">
        <f>ABS(100*ABS(AQ52-AQ46)/AVERAGE(AQ52,AQ46))</f>
        <v>26.544622425629292</v>
      </c>
      <c r="AU52" s="3" t="str">
        <f>IF(AQ52&gt;10, (IF((AND(AT52&gt;=0,AT52&lt;=20)=TRUE),"PASS","FAIL")),(IF((AND(AT52&gt;=0,AT52&lt;=100)=TRUE),"PASS","FAIL")))</f>
        <v>PASS</v>
      </c>
    </row>
    <row r="53" spans="1:49" x14ac:dyDescent="0.35">
      <c r="A53" s="1">
        <v>44839</v>
      </c>
      <c r="B53" t="s">
        <v>150</v>
      </c>
      <c r="C53" t="s">
        <v>113</v>
      </c>
      <c r="D53">
        <v>15</v>
      </c>
      <c r="E53">
        <v>1</v>
      </c>
      <c r="F53">
        <v>1</v>
      </c>
      <c r="G53" t="s">
        <v>61</v>
      </c>
      <c r="H53" t="s">
        <v>62</v>
      </c>
      <c r="I53">
        <v>9.1300000000000006E-2</v>
      </c>
      <c r="J53">
        <v>1.73</v>
      </c>
      <c r="K53">
        <v>37.700000000000003</v>
      </c>
      <c r="L53" t="s">
        <v>63</v>
      </c>
      <c r="M53" t="s">
        <v>64</v>
      </c>
      <c r="N53">
        <v>8.1299999999999997E-2</v>
      </c>
      <c r="O53">
        <v>1.26</v>
      </c>
      <c r="P53">
        <v>28.6</v>
      </c>
      <c r="Q53" t="s">
        <v>97</v>
      </c>
      <c r="R53" t="s">
        <v>62</v>
      </c>
      <c r="S53">
        <v>5.2600000000000001E-2</v>
      </c>
      <c r="T53">
        <v>0.78500000000000003</v>
      </c>
      <c r="U53">
        <v>44.4</v>
      </c>
      <c r="W53" s="2">
        <v>1</v>
      </c>
      <c r="Y53" s="26">
        <f t="shared" si="0"/>
        <v>37.700000000000003</v>
      </c>
      <c r="AD53" s="3">
        <f>100*((Y53*4080)-(Y51*4000))/(1000*80)</f>
        <v>107.77</v>
      </c>
      <c r="AE53" s="3" t="str">
        <f>IF(Y51&gt;10, (IF((AND(AD53&gt;=80,AD53&lt;=120)=TRUE),"PASS","FAIL")),(IF((AND(AD53&gt;=20,AD53&lt;=180)=TRUE),"PASS","FAIL")))</f>
        <v>PASS</v>
      </c>
      <c r="AF53">
        <v>1</v>
      </c>
      <c r="AH53" s="25">
        <f t="shared" si="4"/>
        <v>28.6</v>
      </c>
      <c r="AM53" s="3">
        <f>100*((AH53*4080)-(AH51*4000))/(1000*80)</f>
        <v>90.36</v>
      </c>
      <c r="AN53" s="3" t="str">
        <f>IF(AH51&gt;10, (IF((AND(AM53&gt;=80,AM53&lt;=120)=TRUE),"PASS","FAIL")),(IF((AND(AM53&gt;=20,AM53&lt;=180)=TRUE),"PASS","FAIL")))</f>
        <v>PASS</v>
      </c>
      <c r="AO53">
        <v>1</v>
      </c>
      <c r="AQ53" s="25">
        <f t="shared" si="3"/>
        <v>44.4</v>
      </c>
      <c r="AV53" s="3">
        <f>100*((AQ53*4080)-(AQ51*4000))/(1000*80)</f>
        <v>101.94</v>
      </c>
      <c r="AW53" s="3" t="str">
        <f>IF(AQ51&gt;10, (IF((AND(AV53&gt;=80,AV53&lt;=120)=TRUE),"PASS","FAIL")),(IF((AND(AV53&gt;=20,AV53&lt;=180)=TRUE),"PASS","FAIL")))</f>
        <v>PASS</v>
      </c>
    </row>
    <row r="54" spans="1:49" x14ac:dyDescent="0.35">
      <c r="A54" s="1">
        <v>44839</v>
      </c>
      <c r="B54" t="s">
        <v>150</v>
      </c>
      <c r="C54" t="s">
        <v>66</v>
      </c>
      <c r="D54" t="s">
        <v>11</v>
      </c>
      <c r="E54">
        <v>1</v>
      </c>
      <c r="F54">
        <v>1</v>
      </c>
      <c r="G54" t="s">
        <v>61</v>
      </c>
      <c r="H54" t="s">
        <v>62</v>
      </c>
      <c r="I54">
        <v>0.245</v>
      </c>
      <c r="J54">
        <v>4.6500000000000004</v>
      </c>
      <c r="K54">
        <v>105</v>
      </c>
      <c r="L54" t="s">
        <v>63</v>
      </c>
      <c r="M54" t="s">
        <v>64</v>
      </c>
      <c r="N54">
        <v>0.28699999999999998</v>
      </c>
      <c r="O54">
        <v>4.28</v>
      </c>
      <c r="P54">
        <v>99.7</v>
      </c>
      <c r="Q54" t="s">
        <v>97</v>
      </c>
      <c r="R54" t="s">
        <v>62</v>
      </c>
      <c r="S54">
        <v>0.12</v>
      </c>
      <c r="T54">
        <v>1.73</v>
      </c>
      <c r="U54">
        <v>98.1</v>
      </c>
      <c r="W54" s="2">
        <v>1</v>
      </c>
      <c r="Y54" s="26">
        <f t="shared" si="0"/>
        <v>105</v>
      </c>
      <c r="Z54" s="3">
        <f>100*(Y54-100)/100</f>
        <v>5</v>
      </c>
      <c r="AA54" s="3" t="str">
        <f>IF((ABS(Z54))&lt;=20,"PASS","FAIL")</f>
        <v>PASS</v>
      </c>
      <c r="AD54" s="3"/>
      <c r="AE54" s="3"/>
      <c r="AF54">
        <v>1</v>
      </c>
      <c r="AH54" s="25">
        <f t="shared" si="4"/>
        <v>99.7</v>
      </c>
      <c r="AI54" s="3">
        <f>100*(AH54-100)/100</f>
        <v>-0.29999999999999716</v>
      </c>
      <c r="AJ54" s="3" t="str">
        <f>IF((ABS(AI54))&lt;=20,"PASS","FAIL")</f>
        <v>PASS</v>
      </c>
      <c r="AM54" s="3"/>
      <c r="AN54" s="3"/>
      <c r="AO54">
        <v>1</v>
      </c>
      <c r="AQ54" s="25">
        <f t="shared" si="3"/>
        <v>98.1</v>
      </c>
      <c r="AR54" s="3">
        <f>100*(AQ54-100)/100</f>
        <v>-1.9000000000000057</v>
      </c>
      <c r="AS54" s="3" t="str">
        <f>IF((ABS(AR54))&lt;=20,"PASS","FAIL")</f>
        <v>PASS</v>
      </c>
      <c r="AV54" s="3"/>
      <c r="AW54" s="3"/>
    </row>
    <row r="55" spans="1:49" x14ac:dyDescent="0.35">
      <c r="A55" s="1">
        <v>44839</v>
      </c>
      <c r="B55" t="s">
        <v>150</v>
      </c>
      <c r="C55" t="s">
        <v>33</v>
      </c>
      <c r="D55" t="s">
        <v>100</v>
      </c>
      <c r="E55">
        <v>1</v>
      </c>
      <c r="F55">
        <v>1</v>
      </c>
      <c r="G55" t="s">
        <v>61</v>
      </c>
      <c r="H55" t="s">
        <v>62</v>
      </c>
      <c r="I55">
        <v>6.9100000000000003E-3</v>
      </c>
      <c r="J55">
        <v>0.18</v>
      </c>
      <c r="K55">
        <v>2.2200000000000002</v>
      </c>
      <c r="L55" t="s">
        <v>63</v>
      </c>
      <c r="M55" t="s">
        <v>64</v>
      </c>
      <c r="N55">
        <v>5.1599999999999997E-3</v>
      </c>
      <c r="O55">
        <v>0.13400000000000001</v>
      </c>
      <c r="P55">
        <v>2.2400000000000002</v>
      </c>
      <c r="Q55" t="s">
        <v>97</v>
      </c>
      <c r="R55" t="s">
        <v>62</v>
      </c>
      <c r="S55">
        <v>2.4099999999999998E-3</v>
      </c>
      <c r="T55">
        <v>1.84E-2</v>
      </c>
      <c r="U55">
        <v>0.86499999999999999</v>
      </c>
      <c r="W55" s="2">
        <v>1</v>
      </c>
      <c r="Y55" s="26">
        <f t="shared" si="0"/>
        <v>2.2200000000000002</v>
      </c>
      <c r="Z55" s="3"/>
      <c r="AA55" s="3"/>
      <c r="AD55" s="3"/>
      <c r="AE55" s="3"/>
      <c r="AF55">
        <v>1</v>
      </c>
      <c r="AH55" s="25">
        <f t="shared" si="4"/>
        <v>2.2400000000000002</v>
      </c>
      <c r="AI55" s="3"/>
      <c r="AJ55" s="3"/>
      <c r="AM55" s="3"/>
      <c r="AN55" s="3"/>
      <c r="AO55">
        <v>1</v>
      </c>
      <c r="AQ55" s="25">
        <f t="shared" si="3"/>
        <v>0.86499999999999999</v>
      </c>
      <c r="AR55" s="3"/>
      <c r="AS55" s="3"/>
      <c r="AV55" s="3"/>
      <c r="AW55" s="3"/>
    </row>
    <row r="56" spans="1:49" x14ac:dyDescent="0.35">
      <c r="A56" s="1">
        <v>44839</v>
      </c>
      <c r="B56" t="s">
        <v>150</v>
      </c>
      <c r="C56" t="s">
        <v>158</v>
      </c>
      <c r="D56">
        <v>16</v>
      </c>
      <c r="E56">
        <v>1</v>
      </c>
      <c r="F56">
        <v>1</v>
      </c>
      <c r="G56" t="s">
        <v>61</v>
      </c>
      <c r="H56" t="s">
        <v>62</v>
      </c>
      <c r="I56">
        <v>0.17399999999999999</v>
      </c>
      <c r="J56">
        <v>3.37</v>
      </c>
      <c r="K56">
        <v>75.400000000000006</v>
      </c>
      <c r="L56" t="s">
        <v>63</v>
      </c>
      <c r="M56" t="s">
        <v>64</v>
      </c>
      <c r="N56">
        <v>1.3299999999999999E-2</v>
      </c>
      <c r="O56">
        <v>0.186</v>
      </c>
      <c r="P56">
        <v>3.46</v>
      </c>
      <c r="Q56" t="s">
        <v>97</v>
      </c>
      <c r="R56" t="s">
        <v>62</v>
      </c>
      <c r="S56">
        <v>1.3599999999999999E-2</v>
      </c>
      <c r="T56">
        <v>0.189</v>
      </c>
      <c r="U56">
        <v>10.5</v>
      </c>
      <c r="W56" s="2">
        <v>1</v>
      </c>
      <c r="Y56" s="26">
        <f t="shared" si="0"/>
        <v>75.400000000000006</v>
      </c>
      <c r="AB56" s="3"/>
      <c r="AC56" s="3"/>
      <c r="AF56">
        <v>1</v>
      </c>
      <c r="AH56" s="25">
        <f t="shared" si="4"/>
        <v>3.46</v>
      </c>
      <c r="AK56" s="3"/>
      <c r="AL56" s="3"/>
      <c r="AO56">
        <v>1</v>
      </c>
      <c r="AQ56" s="25">
        <f t="shared" si="3"/>
        <v>10.5</v>
      </c>
      <c r="AT56" s="3"/>
      <c r="AU56" s="3"/>
    </row>
    <row r="57" spans="1:49" x14ac:dyDescent="0.35">
      <c r="A57" s="1">
        <v>44839</v>
      </c>
      <c r="B57" t="s">
        <v>150</v>
      </c>
      <c r="C57" t="s">
        <v>159</v>
      </c>
      <c r="D57">
        <v>17</v>
      </c>
      <c r="E57">
        <v>1</v>
      </c>
      <c r="F57">
        <v>1</v>
      </c>
      <c r="G57" t="s">
        <v>61</v>
      </c>
      <c r="H57" t="s">
        <v>62</v>
      </c>
      <c r="I57">
        <v>3.3300000000000003E-2</v>
      </c>
      <c r="J57">
        <v>0.63100000000000001</v>
      </c>
      <c r="K57">
        <v>12.6</v>
      </c>
      <c r="L57" t="s">
        <v>63</v>
      </c>
      <c r="M57" t="s">
        <v>64</v>
      </c>
      <c r="N57">
        <v>2.52E-2</v>
      </c>
      <c r="O57">
        <v>0.48399999999999999</v>
      </c>
      <c r="P57">
        <v>10.5</v>
      </c>
      <c r="Q57" t="s">
        <v>97</v>
      </c>
      <c r="R57" t="s">
        <v>62</v>
      </c>
      <c r="S57">
        <v>6.3600000000000002E-3</v>
      </c>
      <c r="T57">
        <v>7.9399999999999998E-2</v>
      </c>
      <c r="U57">
        <v>4.32</v>
      </c>
      <c r="W57" s="2">
        <v>1</v>
      </c>
      <c r="Y57" s="26">
        <f t="shared" si="0"/>
        <v>12.6</v>
      </c>
      <c r="AD57" s="3"/>
      <c r="AE57" s="3"/>
      <c r="AF57">
        <v>1</v>
      </c>
      <c r="AH57" s="25">
        <f t="shared" si="4"/>
        <v>10.5</v>
      </c>
      <c r="AM57" s="3"/>
      <c r="AN57" s="3"/>
      <c r="AO57">
        <v>1</v>
      </c>
      <c r="AQ57" s="25">
        <f t="shared" si="3"/>
        <v>4.32</v>
      </c>
      <c r="AV57" s="3"/>
      <c r="AW57" s="3"/>
    </row>
    <row r="58" spans="1:49" x14ac:dyDescent="0.35">
      <c r="A58" s="1">
        <v>44839</v>
      </c>
      <c r="B58" t="s">
        <v>150</v>
      </c>
      <c r="C58" t="s">
        <v>160</v>
      </c>
      <c r="D58">
        <v>18</v>
      </c>
      <c r="E58">
        <v>1</v>
      </c>
      <c r="F58">
        <v>1</v>
      </c>
      <c r="G58" t="s">
        <v>61</v>
      </c>
      <c r="H58" t="s">
        <v>62</v>
      </c>
      <c r="I58">
        <v>0.11</v>
      </c>
      <c r="J58">
        <v>2.0099999999999998</v>
      </c>
      <c r="K58">
        <v>44.2</v>
      </c>
      <c r="L58" t="s">
        <v>63</v>
      </c>
      <c r="M58" t="s">
        <v>64</v>
      </c>
      <c r="N58">
        <v>3.0200000000000001E-2</v>
      </c>
      <c r="O58">
        <v>0.46</v>
      </c>
      <c r="P58">
        <v>9.89</v>
      </c>
      <c r="Q58" t="s">
        <v>97</v>
      </c>
      <c r="R58" t="s">
        <v>62</v>
      </c>
      <c r="S58">
        <v>4.4699999999999997E-2</v>
      </c>
      <c r="T58">
        <v>0.61399999999999999</v>
      </c>
      <c r="U58">
        <v>34.6</v>
      </c>
      <c r="W58" s="2">
        <v>1</v>
      </c>
      <c r="Y58" s="26">
        <f t="shared" si="0"/>
        <v>44.2</v>
      </c>
      <c r="Z58" s="3"/>
      <c r="AA58" s="3"/>
      <c r="AB58" s="3"/>
      <c r="AC58" s="3"/>
      <c r="AF58">
        <v>1</v>
      </c>
      <c r="AH58" s="25">
        <f t="shared" si="4"/>
        <v>9.89</v>
      </c>
      <c r="AI58" s="3"/>
      <c r="AJ58" s="3"/>
      <c r="AK58" s="3"/>
      <c r="AL58" s="3"/>
      <c r="AO58">
        <v>1</v>
      </c>
      <c r="AQ58" s="25">
        <f t="shared" si="3"/>
        <v>34.6</v>
      </c>
      <c r="AR58" s="3"/>
      <c r="AS58" s="3"/>
      <c r="AT58" s="3"/>
      <c r="AU58" s="3"/>
    </row>
    <row r="59" spans="1:49" x14ac:dyDescent="0.35">
      <c r="A59" s="1">
        <v>44839</v>
      </c>
      <c r="B59" t="s">
        <v>150</v>
      </c>
      <c r="C59" t="s">
        <v>161</v>
      </c>
      <c r="D59">
        <v>19</v>
      </c>
      <c r="E59">
        <v>1</v>
      </c>
      <c r="F59">
        <v>1</v>
      </c>
      <c r="G59" t="s">
        <v>61</v>
      </c>
      <c r="H59" t="s">
        <v>62</v>
      </c>
      <c r="I59">
        <v>1.18E-2</v>
      </c>
      <c r="J59">
        <v>0.245</v>
      </c>
      <c r="K59">
        <v>3.7</v>
      </c>
      <c r="L59" t="s">
        <v>63</v>
      </c>
      <c r="M59" t="s">
        <v>64</v>
      </c>
      <c r="N59">
        <v>9.1900000000000003E-3</v>
      </c>
      <c r="O59">
        <v>0.19500000000000001</v>
      </c>
      <c r="P59">
        <v>3.67</v>
      </c>
      <c r="Q59" t="s">
        <v>97</v>
      </c>
      <c r="R59" t="s">
        <v>62</v>
      </c>
      <c r="S59">
        <v>3.1700000000000001E-3</v>
      </c>
      <c r="T59">
        <v>5.0700000000000002E-2</v>
      </c>
      <c r="U59">
        <v>2.69</v>
      </c>
      <c r="W59" s="2">
        <v>1</v>
      </c>
      <c r="Y59" s="26">
        <f t="shared" si="0"/>
        <v>3.7</v>
      </c>
      <c r="AF59">
        <v>1</v>
      </c>
      <c r="AH59" s="25">
        <f t="shared" si="4"/>
        <v>3.67</v>
      </c>
      <c r="AO59">
        <v>1</v>
      </c>
      <c r="AQ59" s="25">
        <f t="shared" si="3"/>
        <v>2.69</v>
      </c>
    </row>
    <row r="60" spans="1:49" x14ac:dyDescent="0.35">
      <c r="A60" s="1">
        <v>44839</v>
      </c>
      <c r="B60" t="s">
        <v>150</v>
      </c>
      <c r="C60" t="s">
        <v>162</v>
      </c>
      <c r="D60">
        <v>20</v>
      </c>
      <c r="E60">
        <v>1</v>
      </c>
      <c r="F60">
        <v>1</v>
      </c>
      <c r="G60" t="s">
        <v>61</v>
      </c>
      <c r="H60" t="s">
        <v>62</v>
      </c>
      <c r="I60">
        <v>8.2900000000000001E-2</v>
      </c>
      <c r="J60">
        <v>1.54</v>
      </c>
      <c r="K60">
        <v>33.4</v>
      </c>
      <c r="L60" t="s">
        <v>63</v>
      </c>
      <c r="M60" t="s">
        <v>64</v>
      </c>
      <c r="N60">
        <v>5.9499999999999997E-2</v>
      </c>
      <c r="O60">
        <v>0.96</v>
      </c>
      <c r="P60">
        <v>21.6</v>
      </c>
      <c r="Q60" t="s">
        <v>97</v>
      </c>
      <c r="R60" t="s">
        <v>62</v>
      </c>
      <c r="S60">
        <v>0.189</v>
      </c>
      <c r="T60">
        <v>2.71</v>
      </c>
      <c r="U60">
        <v>154</v>
      </c>
      <c r="W60" s="2">
        <v>1</v>
      </c>
      <c r="Y60" s="26">
        <f t="shared" si="0"/>
        <v>33.4</v>
      </c>
      <c r="AF60">
        <v>1</v>
      </c>
      <c r="AH60" s="25">
        <f t="shared" si="4"/>
        <v>21.6</v>
      </c>
      <c r="AO60">
        <v>1</v>
      </c>
      <c r="AQ60" s="25">
        <f t="shared" si="3"/>
        <v>154</v>
      </c>
    </row>
    <row r="61" spans="1:49" x14ac:dyDescent="0.35">
      <c r="A61" s="1">
        <v>44839</v>
      </c>
      <c r="B61" t="s">
        <v>150</v>
      </c>
      <c r="C61" t="s">
        <v>163</v>
      </c>
      <c r="D61">
        <v>21</v>
      </c>
      <c r="E61">
        <v>1</v>
      </c>
      <c r="F61">
        <v>1</v>
      </c>
      <c r="G61" t="s">
        <v>61</v>
      </c>
      <c r="H61" t="s">
        <v>62</v>
      </c>
      <c r="I61">
        <v>2.5099999999999998</v>
      </c>
      <c r="J61">
        <v>47.3</v>
      </c>
      <c r="K61">
        <v>1050</v>
      </c>
      <c r="L61" t="s">
        <v>63</v>
      </c>
      <c r="M61" t="s">
        <v>64</v>
      </c>
      <c r="N61">
        <v>1.7000000000000001E-2</v>
      </c>
      <c r="O61">
        <v>0.28799999999999998</v>
      </c>
      <c r="P61">
        <v>5.86</v>
      </c>
      <c r="Q61" t="s">
        <v>97</v>
      </c>
      <c r="R61" t="s">
        <v>62</v>
      </c>
      <c r="S61">
        <v>3.2599999999999999E-3</v>
      </c>
      <c r="T61">
        <v>5.8400000000000001E-2</v>
      </c>
      <c r="U61">
        <v>3.13</v>
      </c>
      <c r="W61" s="2">
        <v>1</v>
      </c>
      <c r="Y61" s="26">
        <f t="shared" si="0"/>
        <v>1050</v>
      </c>
      <c r="AF61">
        <v>1</v>
      </c>
      <c r="AH61" s="25">
        <f t="shared" si="4"/>
        <v>5.86</v>
      </c>
      <c r="AO61">
        <v>1</v>
      </c>
      <c r="AQ61" s="25">
        <f t="shared" si="3"/>
        <v>3.13</v>
      </c>
    </row>
    <row r="62" spans="1:49" x14ac:dyDescent="0.35">
      <c r="A62" s="1">
        <v>44839</v>
      </c>
      <c r="B62" t="s">
        <v>150</v>
      </c>
      <c r="C62" t="s">
        <v>164</v>
      </c>
      <c r="D62">
        <v>22</v>
      </c>
      <c r="E62">
        <v>1</v>
      </c>
      <c r="F62">
        <v>1</v>
      </c>
      <c r="G62" t="s">
        <v>61</v>
      </c>
      <c r="H62" t="s">
        <v>62</v>
      </c>
      <c r="I62">
        <v>1.7100000000000001E-2</v>
      </c>
      <c r="J62">
        <v>0.34100000000000003</v>
      </c>
      <c r="K62">
        <v>5.93</v>
      </c>
      <c r="L62" t="s">
        <v>63</v>
      </c>
      <c r="M62" t="s">
        <v>64</v>
      </c>
      <c r="N62">
        <v>1.44E-2</v>
      </c>
      <c r="O62">
        <v>0.222</v>
      </c>
      <c r="P62">
        <v>4.3099999999999996</v>
      </c>
      <c r="Q62" t="s">
        <v>97</v>
      </c>
      <c r="R62" t="s">
        <v>62</v>
      </c>
      <c r="S62">
        <v>6.9199999999999999E-3</v>
      </c>
      <c r="T62">
        <v>0.113</v>
      </c>
      <c r="U62">
        <v>6.25</v>
      </c>
      <c r="V62" s="2"/>
      <c r="W62" s="2">
        <v>1</v>
      </c>
      <c r="Y62" s="26">
        <f t="shared" si="0"/>
        <v>5.93</v>
      </c>
      <c r="AB62" s="3"/>
      <c r="AC62" s="3"/>
      <c r="AD62" s="3"/>
      <c r="AE62" s="3"/>
      <c r="AF62">
        <v>1</v>
      </c>
      <c r="AH62" s="25">
        <f t="shared" si="4"/>
        <v>4.3099999999999996</v>
      </c>
      <c r="AK62" s="3"/>
      <c r="AL62" s="3"/>
      <c r="AM62" s="3"/>
      <c r="AN62" s="3"/>
      <c r="AO62">
        <v>1</v>
      </c>
      <c r="AQ62" s="25">
        <f t="shared" si="3"/>
        <v>6.25</v>
      </c>
      <c r="AT62" s="3"/>
      <c r="AU62" s="3"/>
      <c r="AV62" s="3"/>
      <c r="AW62" s="3"/>
    </row>
    <row r="63" spans="1:49" x14ac:dyDescent="0.35">
      <c r="A63" s="1">
        <v>44839</v>
      </c>
      <c r="B63" t="s">
        <v>150</v>
      </c>
      <c r="C63" t="s">
        <v>165</v>
      </c>
      <c r="D63">
        <v>23</v>
      </c>
      <c r="E63">
        <v>1</v>
      </c>
      <c r="F63">
        <v>1</v>
      </c>
      <c r="G63" t="s">
        <v>61</v>
      </c>
      <c r="H63" t="s">
        <v>62</v>
      </c>
      <c r="I63">
        <v>1.9599999999999999E-2</v>
      </c>
      <c r="J63">
        <v>0.38600000000000001</v>
      </c>
      <c r="K63">
        <v>6.95</v>
      </c>
      <c r="L63" t="s">
        <v>63</v>
      </c>
      <c r="M63" t="s">
        <v>64</v>
      </c>
      <c r="N63">
        <v>1.5900000000000001E-2</v>
      </c>
      <c r="O63">
        <v>0.30199999999999999</v>
      </c>
      <c r="P63">
        <v>6.19</v>
      </c>
      <c r="Q63" t="s">
        <v>97</v>
      </c>
      <c r="R63" t="s">
        <v>62</v>
      </c>
      <c r="S63">
        <v>2.1600000000000001E-2</v>
      </c>
      <c r="T63">
        <v>0.33200000000000002</v>
      </c>
      <c r="U63">
        <v>18.600000000000001</v>
      </c>
      <c r="V63" s="2"/>
      <c r="W63" s="2">
        <v>1</v>
      </c>
      <c r="Y63" s="26">
        <f t="shared" si="0"/>
        <v>6.95</v>
      </c>
      <c r="AB63" s="3"/>
      <c r="AC63" s="3"/>
      <c r="AF63">
        <v>1</v>
      </c>
      <c r="AH63" s="25">
        <f t="shared" si="4"/>
        <v>6.19</v>
      </c>
      <c r="AK63" s="3"/>
      <c r="AL63" s="3"/>
      <c r="AO63">
        <v>1</v>
      </c>
      <c r="AQ63" s="25">
        <f t="shared" si="3"/>
        <v>18.600000000000001</v>
      </c>
      <c r="AT63" s="3"/>
      <c r="AU63" s="3"/>
    </row>
    <row r="64" spans="1:49" x14ac:dyDescent="0.35">
      <c r="A64" s="1">
        <v>44839</v>
      </c>
      <c r="B64" t="s">
        <v>150</v>
      </c>
      <c r="C64" t="s">
        <v>166</v>
      </c>
      <c r="D64">
        <v>24</v>
      </c>
      <c r="E64">
        <v>1</v>
      </c>
      <c r="F64">
        <v>1</v>
      </c>
      <c r="G64" t="s">
        <v>61</v>
      </c>
      <c r="H64" t="s">
        <v>62</v>
      </c>
      <c r="I64">
        <v>2.6200000000000001E-2</v>
      </c>
      <c r="J64">
        <v>0.52500000000000002</v>
      </c>
      <c r="K64">
        <v>10.199999999999999</v>
      </c>
      <c r="L64" t="s">
        <v>63</v>
      </c>
      <c r="M64" t="s">
        <v>64</v>
      </c>
      <c r="N64">
        <v>2.2499999999999999E-2</v>
      </c>
      <c r="O64">
        <v>0.36099999999999999</v>
      </c>
      <c r="P64">
        <v>7.56</v>
      </c>
      <c r="Q64" t="s">
        <v>97</v>
      </c>
      <c r="R64" t="s">
        <v>62</v>
      </c>
      <c r="S64">
        <v>3.3600000000000001E-3</v>
      </c>
      <c r="T64">
        <v>0.06</v>
      </c>
      <c r="U64">
        <v>3.22</v>
      </c>
      <c r="W64" s="2">
        <v>1</v>
      </c>
      <c r="Y64" s="26">
        <f t="shared" si="0"/>
        <v>10.199999999999999</v>
      </c>
      <c r="AD64" s="3"/>
      <c r="AE64" s="3"/>
      <c r="AF64">
        <v>1</v>
      </c>
      <c r="AH64" s="25">
        <f t="shared" si="4"/>
        <v>7.56</v>
      </c>
      <c r="AM64" s="3"/>
      <c r="AN64" s="3"/>
      <c r="AO64">
        <v>1</v>
      </c>
      <c r="AQ64" s="25">
        <f t="shared" si="3"/>
        <v>3.22</v>
      </c>
      <c r="AV64" s="3"/>
      <c r="AW64" s="3"/>
    </row>
    <row r="65" spans="1:49" x14ac:dyDescent="0.35">
      <c r="A65" s="1">
        <v>44839</v>
      </c>
      <c r="B65" t="s">
        <v>150</v>
      </c>
      <c r="C65" t="s">
        <v>167</v>
      </c>
      <c r="D65">
        <v>25</v>
      </c>
      <c r="E65">
        <v>1</v>
      </c>
      <c r="F65">
        <v>1</v>
      </c>
      <c r="G65" t="s">
        <v>61</v>
      </c>
      <c r="H65" t="s">
        <v>62</v>
      </c>
      <c r="I65">
        <v>3.2800000000000003E-2</v>
      </c>
      <c r="J65">
        <v>0.64700000000000002</v>
      </c>
      <c r="K65">
        <v>12.9</v>
      </c>
      <c r="L65" t="s">
        <v>63</v>
      </c>
      <c r="M65" t="s">
        <v>64</v>
      </c>
      <c r="N65">
        <v>1.8599999999999998E-2</v>
      </c>
      <c r="O65">
        <v>0.30599999999999999</v>
      </c>
      <c r="P65">
        <v>6.28</v>
      </c>
      <c r="Q65" t="s">
        <v>97</v>
      </c>
      <c r="R65" t="s">
        <v>62</v>
      </c>
      <c r="S65">
        <v>2.8600000000000001E-3</v>
      </c>
      <c r="T65">
        <v>4.7899999999999998E-2</v>
      </c>
      <c r="U65">
        <v>2.5299999999999998</v>
      </c>
      <c r="W65" s="2">
        <v>1</v>
      </c>
      <c r="Y65" s="26">
        <f t="shared" si="0"/>
        <v>12.9</v>
      </c>
      <c r="Z65" s="3"/>
      <c r="AA65" s="3"/>
      <c r="AD65" s="3"/>
      <c r="AE65" s="3"/>
      <c r="AF65">
        <v>1</v>
      </c>
      <c r="AH65" s="25">
        <f t="shared" si="4"/>
        <v>6.28</v>
      </c>
      <c r="AI65" s="3"/>
      <c r="AJ65" s="3"/>
      <c r="AM65" s="3"/>
      <c r="AN65" s="3"/>
      <c r="AO65">
        <v>1</v>
      </c>
      <c r="AQ65" s="25">
        <f t="shared" ref="AQ65:AQ128" si="6">U65</f>
        <v>2.5299999999999998</v>
      </c>
      <c r="AR65" s="3"/>
      <c r="AS65" s="3"/>
      <c r="AV65" s="3"/>
      <c r="AW65" s="3"/>
    </row>
    <row r="66" spans="1:49" x14ac:dyDescent="0.35">
      <c r="A66" s="1">
        <v>44839</v>
      </c>
      <c r="B66" t="s">
        <v>150</v>
      </c>
      <c r="C66" t="s">
        <v>112</v>
      </c>
      <c r="D66">
        <v>29</v>
      </c>
      <c r="E66">
        <v>1</v>
      </c>
      <c r="F66">
        <v>1</v>
      </c>
      <c r="G66" t="s">
        <v>61</v>
      </c>
      <c r="H66" t="s">
        <v>62</v>
      </c>
      <c r="I66">
        <v>8.2900000000000001E-2</v>
      </c>
      <c r="J66">
        <v>1.59</v>
      </c>
      <c r="K66">
        <v>34.6</v>
      </c>
      <c r="L66" t="s">
        <v>63</v>
      </c>
      <c r="M66" t="s">
        <v>64</v>
      </c>
      <c r="N66">
        <v>5.79E-2</v>
      </c>
      <c r="O66">
        <v>0.92700000000000005</v>
      </c>
      <c r="P66">
        <v>20.9</v>
      </c>
      <c r="Q66" t="s">
        <v>97</v>
      </c>
      <c r="R66" t="s">
        <v>62</v>
      </c>
      <c r="S66">
        <v>0.19400000000000001</v>
      </c>
      <c r="T66">
        <v>2.79</v>
      </c>
      <c r="U66">
        <v>158</v>
      </c>
      <c r="W66" s="2">
        <v>1</v>
      </c>
      <c r="Y66" s="26">
        <f t="shared" si="0"/>
        <v>34.6</v>
      </c>
      <c r="AB66" s="3">
        <f>ABS(100*ABS(Y66-Y60)/AVERAGE(Y66,Y60))</f>
        <v>3.5294117647058907</v>
      </c>
      <c r="AC66" s="3" t="str">
        <f>IF(Y66&gt;10, (IF((AND(AB66&gt;=0,AB66&lt;=20)=TRUE),"PASS","FAIL")),(IF((AND(AB66&gt;=0,AB66&lt;=100)=TRUE),"PASS","FAIL")))</f>
        <v>PASS</v>
      </c>
      <c r="AF66">
        <v>1</v>
      </c>
      <c r="AH66" s="25">
        <f t="shared" si="4"/>
        <v>20.9</v>
      </c>
      <c r="AK66" s="3">
        <f>ABS(100*ABS(AH66-AH60)/AVERAGE(AH66,AH60))</f>
        <v>3.2941176470588367</v>
      </c>
      <c r="AL66" s="3" t="str">
        <f>IF(AH66&gt;10, (IF((AND(AK66&gt;=0,AK66&lt;=20)=TRUE),"PASS","FAIL")),(IF((AND(AK66&gt;=0,AK66&lt;=100)=TRUE),"PASS","FAIL")))</f>
        <v>PASS</v>
      </c>
      <c r="AO66">
        <v>1</v>
      </c>
      <c r="AQ66" s="25">
        <f t="shared" si="6"/>
        <v>158</v>
      </c>
      <c r="AT66" s="3">
        <f>ABS(100*ABS(AQ66-AQ60)/AVERAGE(AQ66,AQ60))</f>
        <v>2.5641025641025643</v>
      </c>
      <c r="AU66" s="3" t="str">
        <f>IF(AQ66&gt;10, (IF((AND(AT66&gt;=0,AT66&lt;=20)=TRUE),"PASS","FAIL")),(IF((AND(AT66&gt;=0,AT66&lt;=100)=TRUE),"PASS","FAIL")))</f>
        <v>PASS</v>
      </c>
    </row>
    <row r="67" spans="1:49" x14ac:dyDescent="0.35">
      <c r="A67" s="1">
        <v>44839</v>
      </c>
      <c r="B67" t="s">
        <v>150</v>
      </c>
      <c r="C67" t="s">
        <v>113</v>
      </c>
      <c r="D67">
        <v>30</v>
      </c>
      <c r="E67">
        <v>1</v>
      </c>
      <c r="F67">
        <v>1</v>
      </c>
      <c r="G67" t="s">
        <v>61</v>
      </c>
      <c r="H67" t="s">
        <v>62</v>
      </c>
      <c r="I67">
        <v>7.46E-2</v>
      </c>
      <c r="J67">
        <v>1.47</v>
      </c>
      <c r="K67">
        <v>31.8</v>
      </c>
      <c r="L67" t="s">
        <v>63</v>
      </c>
      <c r="M67" t="s">
        <v>64</v>
      </c>
      <c r="N67">
        <v>6.7799999999999999E-2</v>
      </c>
      <c r="O67">
        <v>1.07</v>
      </c>
      <c r="P67">
        <v>24.3</v>
      </c>
      <c r="Q67" t="s">
        <v>97</v>
      </c>
      <c r="R67" t="s">
        <v>62</v>
      </c>
      <c r="S67">
        <v>2.4E-2</v>
      </c>
      <c r="T67">
        <v>0.34100000000000003</v>
      </c>
      <c r="U67">
        <v>19.2</v>
      </c>
      <c r="W67" s="2">
        <v>1</v>
      </c>
      <c r="Y67" s="26">
        <f t="shared" si="0"/>
        <v>31.8</v>
      </c>
      <c r="AD67" s="3">
        <f>100*((Y67*4080)-(Y65*4000))/(1000*80)</f>
        <v>97.68</v>
      </c>
      <c r="AE67" s="3" t="str">
        <f>IF(Y65&gt;10, (IF((AND(AD67&gt;=80,AD67&lt;=120)=TRUE),"PASS","FAIL")),(IF((AND(AD67&gt;=20,AD67&lt;=180)=TRUE),"PASS","FAIL")))</f>
        <v>PASS</v>
      </c>
      <c r="AF67">
        <v>1</v>
      </c>
      <c r="AH67" s="25">
        <f t="shared" si="4"/>
        <v>24.3</v>
      </c>
      <c r="AM67" s="3">
        <f>100*((AH67*4080)-(AH65*4000))/(1000*80)</f>
        <v>92.53</v>
      </c>
      <c r="AN67" s="3" t="str">
        <f>IF(AH65&gt;10, (IF((AND(AM67&gt;=80,AM67&lt;=120)=TRUE),"PASS","FAIL")),(IF((AND(AM67&gt;=20,AM67&lt;=180)=TRUE),"PASS","FAIL")))</f>
        <v>PASS</v>
      </c>
      <c r="AO67">
        <v>1</v>
      </c>
      <c r="AQ67" s="25">
        <f t="shared" si="6"/>
        <v>19.2</v>
      </c>
      <c r="AV67" s="3">
        <f>100*((AQ67*4080)-(AQ65*4000))/(1000*80)</f>
        <v>85.27</v>
      </c>
      <c r="AW67" s="3" t="str">
        <f>IF(AQ65&gt;10, (IF((AND(AV67&gt;=80,AV67&lt;=120)=TRUE),"PASS","FAIL")),(IF((AND(AV67&gt;=20,AV67&lt;=180)=TRUE),"PASS","FAIL")))</f>
        <v>PASS</v>
      </c>
    </row>
    <row r="68" spans="1:49" x14ac:dyDescent="0.35">
      <c r="A68" s="1">
        <v>44839</v>
      </c>
      <c r="B68" t="s">
        <v>150</v>
      </c>
      <c r="C68" t="s">
        <v>66</v>
      </c>
      <c r="D68" t="s">
        <v>11</v>
      </c>
      <c r="E68">
        <v>1</v>
      </c>
      <c r="F68">
        <v>1</v>
      </c>
      <c r="G68" t="s">
        <v>61</v>
      </c>
      <c r="H68" t="s">
        <v>62</v>
      </c>
      <c r="I68">
        <v>0.247</v>
      </c>
      <c r="J68">
        <v>4.71</v>
      </c>
      <c r="K68">
        <v>106</v>
      </c>
      <c r="L68" t="s">
        <v>63</v>
      </c>
      <c r="M68" t="s">
        <v>64</v>
      </c>
      <c r="N68">
        <v>0.28199999999999997</v>
      </c>
      <c r="O68">
        <v>4.22</v>
      </c>
      <c r="P68">
        <v>98.3</v>
      </c>
      <c r="Q68" t="s">
        <v>97</v>
      </c>
      <c r="R68" t="s">
        <v>62</v>
      </c>
      <c r="S68">
        <v>0.11899999999999999</v>
      </c>
      <c r="T68">
        <v>1.7</v>
      </c>
      <c r="U68">
        <v>96.4</v>
      </c>
      <c r="W68" s="2">
        <v>1</v>
      </c>
      <c r="Y68" s="26">
        <f t="shared" si="0"/>
        <v>106</v>
      </c>
      <c r="Z68" s="3">
        <f>100*(Y68-100)/100</f>
        <v>6</v>
      </c>
      <c r="AA68" s="3" t="str">
        <f>IF((ABS(Z68))&lt;=20,"PASS","FAIL")</f>
        <v>PASS</v>
      </c>
      <c r="AD68" s="3"/>
      <c r="AE68" s="3"/>
      <c r="AF68">
        <v>1</v>
      </c>
      <c r="AH68" s="25">
        <f t="shared" si="4"/>
        <v>98.3</v>
      </c>
      <c r="AI68" s="3">
        <f>100*(AH68-100)/100</f>
        <v>-1.7000000000000028</v>
      </c>
      <c r="AJ68" s="3" t="str">
        <f>IF((ABS(AI68))&lt;=20,"PASS","FAIL")</f>
        <v>PASS</v>
      </c>
      <c r="AM68" s="3"/>
      <c r="AN68" s="3"/>
      <c r="AO68">
        <v>1</v>
      </c>
      <c r="AQ68" s="25">
        <f t="shared" si="6"/>
        <v>96.4</v>
      </c>
      <c r="AR68" s="3">
        <f>100*(AQ68-100)/100</f>
        <v>-3.5999999999999943</v>
      </c>
      <c r="AS68" s="3" t="str">
        <f>IF((ABS(AR68))&lt;=20,"PASS","FAIL")</f>
        <v>PASS</v>
      </c>
      <c r="AV68" s="3"/>
      <c r="AW68" s="3"/>
    </row>
    <row r="69" spans="1:49" x14ac:dyDescent="0.35">
      <c r="A69" s="1">
        <v>44839</v>
      </c>
      <c r="B69" t="s">
        <v>150</v>
      </c>
      <c r="C69" t="s">
        <v>33</v>
      </c>
      <c r="D69" t="s">
        <v>100</v>
      </c>
      <c r="E69">
        <v>1</v>
      </c>
      <c r="F69">
        <v>1</v>
      </c>
      <c r="G69" t="s">
        <v>61</v>
      </c>
      <c r="H69" t="s">
        <v>62</v>
      </c>
      <c r="I69">
        <v>7.0499999999999998E-3</v>
      </c>
      <c r="J69">
        <v>0.14799999999999999</v>
      </c>
      <c r="K69">
        <v>1.48</v>
      </c>
      <c r="L69" t="s">
        <v>63</v>
      </c>
      <c r="M69" t="s">
        <v>64</v>
      </c>
      <c r="N69">
        <v>6.6400000000000001E-3</v>
      </c>
      <c r="O69">
        <v>9.35E-2</v>
      </c>
      <c r="P69">
        <v>1.3</v>
      </c>
      <c r="Q69" t="s">
        <v>97</v>
      </c>
      <c r="R69" t="s">
        <v>62</v>
      </c>
      <c r="S69">
        <v>3.5200000000000001E-3</v>
      </c>
      <c r="T69">
        <v>9.0500000000000008E-3</v>
      </c>
      <c r="U69">
        <v>0.33400000000000002</v>
      </c>
      <c r="W69" s="2">
        <v>1</v>
      </c>
      <c r="Y69" s="26">
        <f t="shared" ref="Y69:Y105" si="7">K69</f>
        <v>1.48</v>
      </c>
      <c r="Z69" s="3"/>
      <c r="AA69" s="3"/>
      <c r="AD69" s="3"/>
      <c r="AE69" s="3"/>
      <c r="AF69">
        <v>1</v>
      </c>
      <c r="AH69" s="25">
        <f t="shared" si="4"/>
        <v>1.3</v>
      </c>
      <c r="AI69" s="3"/>
      <c r="AJ69" s="3"/>
      <c r="AM69" s="3"/>
      <c r="AN69" s="3"/>
      <c r="AO69">
        <v>1</v>
      </c>
      <c r="AQ69" s="25">
        <f t="shared" si="6"/>
        <v>0.33400000000000002</v>
      </c>
      <c r="AR69" s="3"/>
      <c r="AS69" s="3"/>
      <c r="AV69" s="3"/>
      <c r="AW69" s="3"/>
    </row>
    <row r="70" spans="1:49" x14ac:dyDescent="0.35">
      <c r="A70" s="1">
        <v>44839</v>
      </c>
      <c r="B70" t="s">
        <v>150</v>
      </c>
      <c r="C70" t="s">
        <v>168</v>
      </c>
      <c r="D70">
        <v>31</v>
      </c>
      <c r="E70">
        <v>1</v>
      </c>
      <c r="F70">
        <v>1</v>
      </c>
      <c r="G70" t="s">
        <v>61</v>
      </c>
      <c r="H70" t="s">
        <v>62</v>
      </c>
      <c r="I70">
        <v>1.44E-2</v>
      </c>
      <c r="J70">
        <v>0.29699999999999999</v>
      </c>
      <c r="K70">
        <v>4.9000000000000004</v>
      </c>
      <c r="L70" t="s">
        <v>63</v>
      </c>
      <c r="M70" t="s">
        <v>64</v>
      </c>
      <c r="N70">
        <v>2.4E-2</v>
      </c>
      <c r="O70">
        <v>0.38400000000000001</v>
      </c>
      <c r="P70">
        <v>8.1199999999999992</v>
      </c>
      <c r="Q70" t="s">
        <v>97</v>
      </c>
      <c r="R70" t="s">
        <v>62</v>
      </c>
      <c r="S70">
        <v>1.99E-3</v>
      </c>
      <c r="T70">
        <v>1.04E-2</v>
      </c>
      <c r="U70">
        <v>0.41099999999999998</v>
      </c>
      <c r="W70" s="2">
        <v>2</v>
      </c>
      <c r="X70" s="7" t="s">
        <v>146</v>
      </c>
      <c r="Y70" s="26">
        <f t="shared" si="7"/>
        <v>4.9000000000000004</v>
      </c>
      <c r="AB70" s="3"/>
      <c r="AC70" s="3"/>
      <c r="AF70">
        <v>1</v>
      </c>
      <c r="AH70" s="25">
        <f t="shared" si="4"/>
        <v>8.1199999999999992</v>
      </c>
      <c r="AK70" s="3"/>
      <c r="AL70" s="3"/>
      <c r="AO70">
        <v>1</v>
      </c>
      <c r="AQ70" s="25">
        <f t="shared" si="6"/>
        <v>0.41099999999999998</v>
      </c>
      <c r="AT70" s="3"/>
      <c r="AU70" s="3"/>
    </row>
    <row r="71" spans="1:49" x14ac:dyDescent="0.35">
      <c r="A71" s="1">
        <v>44839</v>
      </c>
      <c r="B71" t="s">
        <v>150</v>
      </c>
      <c r="C71" t="s">
        <v>169</v>
      </c>
      <c r="D71">
        <v>32</v>
      </c>
      <c r="E71">
        <v>1</v>
      </c>
      <c r="F71">
        <v>1</v>
      </c>
      <c r="G71" t="s">
        <v>61</v>
      </c>
      <c r="H71" t="s">
        <v>62</v>
      </c>
      <c r="I71">
        <v>2.9600000000000001E-2</v>
      </c>
      <c r="J71">
        <v>0.59499999999999997</v>
      </c>
      <c r="K71">
        <v>11.8</v>
      </c>
      <c r="L71" t="s">
        <v>63</v>
      </c>
      <c r="M71" t="s">
        <v>64</v>
      </c>
      <c r="N71">
        <v>4.9099999999999998E-2</v>
      </c>
      <c r="O71">
        <v>0.77400000000000002</v>
      </c>
      <c r="P71">
        <v>17.3</v>
      </c>
      <c r="Q71" t="s">
        <v>97</v>
      </c>
      <c r="R71" t="s">
        <v>62</v>
      </c>
      <c r="S71">
        <v>4.2300000000000003E-3</v>
      </c>
      <c r="T71">
        <v>4.8500000000000001E-2</v>
      </c>
      <c r="U71">
        <v>2.57</v>
      </c>
      <c r="W71" s="2">
        <v>1</v>
      </c>
      <c r="Y71" s="26">
        <f t="shared" si="7"/>
        <v>11.8</v>
      </c>
      <c r="AD71" s="3"/>
      <c r="AE71" s="3"/>
      <c r="AF71">
        <v>1</v>
      </c>
      <c r="AH71" s="25">
        <f t="shared" si="4"/>
        <v>17.3</v>
      </c>
      <c r="AM71" s="3"/>
      <c r="AN71" s="3"/>
      <c r="AO71">
        <v>1</v>
      </c>
      <c r="AQ71" s="25">
        <f t="shared" si="6"/>
        <v>2.57</v>
      </c>
      <c r="AV71" s="3"/>
      <c r="AW71" s="3"/>
    </row>
    <row r="72" spans="1:49" x14ac:dyDescent="0.35">
      <c r="A72" s="1">
        <v>44839</v>
      </c>
      <c r="B72" t="s">
        <v>150</v>
      </c>
      <c r="C72" t="s">
        <v>170</v>
      </c>
      <c r="D72">
        <v>33</v>
      </c>
      <c r="E72">
        <v>1</v>
      </c>
      <c r="F72">
        <v>1</v>
      </c>
      <c r="G72" t="s">
        <v>61</v>
      </c>
      <c r="H72" t="s">
        <v>62</v>
      </c>
      <c r="I72">
        <v>8.1299999999999997E-2</v>
      </c>
      <c r="J72">
        <v>1.53</v>
      </c>
      <c r="K72">
        <v>33.299999999999997</v>
      </c>
      <c r="L72" t="s">
        <v>63</v>
      </c>
      <c r="M72" t="s">
        <v>64</v>
      </c>
      <c r="N72">
        <v>3.0599999999999999E-2</v>
      </c>
      <c r="O72">
        <v>0.44</v>
      </c>
      <c r="P72">
        <v>9.42</v>
      </c>
      <c r="Q72" t="s">
        <v>97</v>
      </c>
      <c r="R72" t="s">
        <v>62</v>
      </c>
      <c r="S72">
        <v>1.06E-2</v>
      </c>
      <c r="T72">
        <v>0.18099999999999999</v>
      </c>
      <c r="U72">
        <v>10.1</v>
      </c>
      <c r="W72" s="2">
        <v>1</v>
      </c>
      <c r="Y72" s="26">
        <f t="shared" si="7"/>
        <v>33.299999999999997</v>
      </c>
      <c r="Z72" s="3"/>
      <c r="AA72" s="3"/>
      <c r="AB72" s="3"/>
      <c r="AC72" s="3"/>
      <c r="AF72">
        <v>1</v>
      </c>
      <c r="AH72" s="25">
        <f t="shared" si="4"/>
        <v>9.42</v>
      </c>
      <c r="AI72" s="3"/>
      <c r="AJ72" s="3"/>
      <c r="AK72" s="3"/>
      <c r="AL72" s="3"/>
      <c r="AO72">
        <v>1</v>
      </c>
      <c r="AQ72" s="25">
        <f t="shared" si="6"/>
        <v>10.1</v>
      </c>
      <c r="AR72" s="3"/>
      <c r="AS72" s="3"/>
      <c r="AT72" s="3"/>
      <c r="AU72" s="3"/>
    </row>
    <row r="73" spans="1:49" x14ac:dyDescent="0.35">
      <c r="A73" s="1">
        <v>44839</v>
      </c>
      <c r="B73" t="s">
        <v>150</v>
      </c>
      <c r="C73" t="s">
        <v>171</v>
      </c>
      <c r="D73">
        <v>34</v>
      </c>
      <c r="E73">
        <v>1</v>
      </c>
      <c r="F73">
        <v>1</v>
      </c>
      <c r="G73" t="s">
        <v>61</v>
      </c>
      <c r="H73" t="s">
        <v>62</v>
      </c>
      <c r="I73">
        <v>1.35E-2</v>
      </c>
      <c r="J73">
        <v>0.312</v>
      </c>
      <c r="K73">
        <v>5.25</v>
      </c>
      <c r="L73" t="s">
        <v>63</v>
      </c>
      <c r="M73" t="s">
        <v>64</v>
      </c>
      <c r="N73">
        <v>3.04E-2</v>
      </c>
      <c r="O73">
        <v>0.49299999999999999</v>
      </c>
      <c r="P73">
        <v>10.7</v>
      </c>
      <c r="Q73" t="s">
        <v>97</v>
      </c>
      <c r="R73" t="s">
        <v>62</v>
      </c>
      <c r="S73">
        <v>2.8700000000000002E-3</v>
      </c>
      <c r="T73">
        <v>3.1899999999999998E-2</v>
      </c>
      <c r="U73">
        <v>1.63</v>
      </c>
      <c r="W73" s="2">
        <v>1</v>
      </c>
      <c r="Y73" s="26">
        <f t="shared" si="7"/>
        <v>5.25</v>
      </c>
      <c r="AF73">
        <v>1</v>
      </c>
      <c r="AH73" s="25">
        <f t="shared" si="4"/>
        <v>10.7</v>
      </c>
      <c r="AO73">
        <v>1</v>
      </c>
      <c r="AQ73" s="25">
        <f t="shared" si="6"/>
        <v>1.63</v>
      </c>
    </row>
    <row r="74" spans="1:49" x14ac:dyDescent="0.35">
      <c r="A74" s="1">
        <v>44839</v>
      </c>
      <c r="B74" t="s">
        <v>150</v>
      </c>
      <c r="C74" t="s">
        <v>172</v>
      </c>
      <c r="D74">
        <v>35</v>
      </c>
      <c r="E74">
        <v>1</v>
      </c>
      <c r="F74">
        <v>1</v>
      </c>
      <c r="G74" t="s">
        <v>61</v>
      </c>
      <c r="H74" t="s">
        <v>62</v>
      </c>
      <c r="I74">
        <v>2.1899999999999999E-2</v>
      </c>
      <c r="J74">
        <v>0.437</v>
      </c>
      <c r="K74">
        <v>8.1199999999999992</v>
      </c>
      <c r="L74" t="s">
        <v>63</v>
      </c>
      <c r="M74" t="s">
        <v>64</v>
      </c>
      <c r="N74">
        <v>1.3299999999999999E-2</v>
      </c>
      <c r="O74">
        <v>0.254</v>
      </c>
      <c r="P74">
        <v>5.0599999999999996</v>
      </c>
      <c r="Q74" t="s">
        <v>97</v>
      </c>
      <c r="R74" t="s">
        <v>62</v>
      </c>
      <c r="S74">
        <v>1.6299999999999999E-3</v>
      </c>
      <c r="T74">
        <v>2.7799999999999998E-2</v>
      </c>
      <c r="U74">
        <v>1.4</v>
      </c>
      <c r="W74" s="2">
        <v>1</v>
      </c>
      <c r="Y74" s="26">
        <f t="shared" si="7"/>
        <v>8.1199999999999992</v>
      </c>
      <c r="AF74">
        <v>1</v>
      </c>
      <c r="AH74" s="25">
        <f t="shared" si="4"/>
        <v>5.0599999999999996</v>
      </c>
      <c r="AO74">
        <v>1</v>
      </c>
      <c r="AQ74" s="25">
        <f t="shared" si="6"/>
        <v>1.4</v>
      </c>
    </row>
    <row r="75" spans="1:49" x14ac:dyDescent="0.35">
      <c r="A75" s="1">
        <v>44839</v>
      </c>
      <c r="B75" t="s">
        <v>150</v>
      </c>
      <c r="C75" t="s">
        <v>173</v>
      </c>
      <c r="D75">
        <v>36</v>
      </c>
      <c r="E75">
        <v>1</v>
      </c>
      <c r="F75">
        <v>1</v>
      </c>
      <c r="G75" t="s">
        <v>61</v>
      </c>
      <c r="H75" t="s">
        <v>62</v>
      </c>
      <c r="I75">
        <v>2.5100000000000001E-2</v>
      </c>
      <c r="J75">
        <v>0.50600000000000001</v>
      </c>
      <c r="K75">
        <v>9.7100000000000009</v>
      </c>
      <c r="L75" t="s">
        <v>63</v>
      </c>
      <c r="M75" t="s">
        <v>64</v>
      </c>
      <c r="N75">
        <v>1.5699999999999999E-2</v>
      </c>
      <c r="O75">
        <v>0.28100000000000003</v>
      </c>
      <c r="P75">
        <v>5.7</v>
      </c>
      <c r="Q75" t="s">
        <v>97</v>
      </c>
      <c r="R75" t="s">
        <v>62</v>
      </c>
      <c r="S75">
        <v>5.3499999999999997E-3</v>
      </c>
      <c r="T75">
        <v>6.4100000000000004E-2</v>
      </c>
      <c r="U75">
        <v>3.46</v>
      </c>
      <c r="W75" s="2">
        <v>1</v>
      </c>
      <c r="Y75" s="26">
        <f t="shared" si="7"/>
        <v>9.7100000000000009</v>
      </c>
      <c r="AF75">
        <v>1</v>
      </c>
      <c r="AH75" s="25">
        <f t="shared" ref="AH75:AH138" si="8">P75</f>
        <v>5.7</v>
      </c>
      <c r="AO75">
        <v>1</v>
      </c>
      <c r="AQ75" s="25">
        <f t="shared" si="6"/>
        <v>3.46</v>
      </c>
    </row>
    <row r="76" spans="1:49" x14ac:dyDescent="0.35">
      <c r="A76" s="1">
        <v>44839</v>
      </c>
      <c r="B76" t="s">
        <v>150</v>
      </c>
      <c r="C76" t="s">
        <v>174</v>
      </c>
      <c r="D76">
        <v>37</v>
      </c>
      <c r="E76">
        <v>1</v>
      </c>
      <c r="F76">
        <v>1</v>
      </c>
      <c r="G76" t="s">
        <v>61</v>
      </c>
      <c r="H76" t="s">
        <v>62</v>
      </c>
      <c r="I76">
        <v>1.5100000000000001E-2</v>
      </c>
      <c r="J76">
        <v>0.32400000000000001</v>
      </c>
      <c r="K76">
        <v>5.53</v>
      </c>
      <c r="L76" t="s">
        <v>63</v>
      </c>
      <c r="M76" t="s">
        <v>64</v>
      </c>
      <c r="N76">
        <v>2.1100000000000001E-2</v>
      </c>
      <c r="O76">
        <v>0.35499999999999998</v>
      </c>
      <c r="P76">
        <v>7.44</v>
      </c>
      <c r="Q76" t="s">
        <v>97</v>
      </c>
      <c r="R76" t="s">
        <v>62</v>
      </c>
      <c r="S76">
        <v>3.6600000000000001E-3</v>
      </c>
      <c r="T76">
        <v>6.0199999999999997E-2</v>
      </c>
      <c r="U76">
        <v>3.23</v>
      </c>
      <c r="W76" s="2">
        <v>1</v>
      </c>
      <c r="Y76" s="26">
        <f t="shared" si="7"/>
        <v>5.53</v>
      </c>
      <c r="AB76" s="3"/>
      <c r="AC76" s="3"/>
      <c r="AD76" s="3"/>
      <c r="AE76" s="3"/>
      <c r="AF76">
        <v>1</v>
      </c>
      <c r="AH76" s="25">
        <f t="shared" si="8"/>
        <v>7.44</v>
      </c>
      <c r="AK76" s="3"/>
      <c r="AL76" s="3"/>
      <c r="AM76" s="3"/>
      <c r="AN76" s="3"/>
      <c r="AO76">
        <v>1</v>
      </c>
      <c r="AQ76" s="25">
        <f t="shared" si="6"/>
        <v>3.23</v>
      </c>
      <c r="AT76" s="3"/>
      <c r="AU76" s="3"/>
      <c r="AV76" s="3"/>
      <c r="AW76" s="3"/>
    </row>
    <row r="77" spans="1:49" x14ac:dyDescent="0.35">
      <c r="A77" s="1">
        <v>44839</v>
      </c>
      <c r="B77" t="s">
        <v>150</v>
      </c>
      <c r="C77" t="s">
        <v>175</v>
      </c>
      <c r="D77">
        <v>38</v>
      </c>
      <c r="E77">
        <v>1</v>
      </c>
      <c r="F77">
        <v>1</v>
      </c>
      <c r="G77" t="s">
        <v>61</v>
      </c>
      <c r="H77" t="s">
        <v>62</v>
      </c>
      <c r="I77">
        <v>2.2999999999999998</v>
      </c>
      <c r="J77">
        <v>43.3</v>
      </c>
      <c r="K77">
        <v>966</v>
      </c>
      <c r="L77" t="s">
        <v>63</v>
      </c>
      <c r="M77" t="s">
        <v>64</v>
      </c>
      <c r="N77">
        <v>3.3099999999999997E-2</v>
      </c>
      <c r="O77">
        <v>0.44500000000000001</v>
      </c>
      <c r="P77">
        <v>9.5500000000000007</v>
      </c>
      <c r="Q77" t="s">
        <v>97</v>
      </c>
      <c r="R77" t="s">
        <v>62</v>
      </c>
      <c r="S77">
        <v>5.62E-3</v>
      </c>
      <c r="T77">
        <v>9.5100000000000004E-2</v>
      </c>
      <c r="U77">
        <v>5.22</v>
      </c>
      <c r="W77" s="2">
        <v>1</v>
      </c>
      <c r="Y77" s="26">
        <f t="shared" si="7"/>
        <v>966</v>
      </c>
      <c r="AB77" s="3"/>
      <c r="AC77" s="3"/>
      <c r="AF77">
        <v>1</v>
      </c>
      <c r="AH77" s="25">
        <f t="shared" si="8"/>
        <v>9.5500000000000007</v>
      </c>
      <c r="AK77" s="3"/>
      <c r="AL77" s="3"/>
      <c r="AO77">
        <v>1</v>
      </c>
      <c r="AQ77" s="25">
        <f t="shared" si="6"/>
        <v>5.22</v>
      </c>
      <c r="AT77" s="3"/>
      <c r="AU77" s="3"/>
    </row>
    <row r="78" spans="1:49" x14ac:dyDescent="0.35">
      <c r="A78" s="1">
        <v>44839</v>
      </c>
      <c r="B78" t="s">
        <v>150</v>
      </c>
      <c r="C78" t="s">
        <v>176</v>
      </c>
      <c r="D78">
        <v>39</v>
      </c>
      <c r="E78">
        <v>1</v>
      </c>
      <c r="F78">
        <v>1</v>
      </c>
      <c r="G78" t="s">
        <v>61</v>
      </c>
      <c r="H78" t="s">
        <v>62</v>
      </c>
      <c r="I78">
        <v>2.5100000000000001E-2</v>
      </c>
      <c r="J78">
        <v>0.48099999999999998</v>
      </c>
      <c r="K78">
        <v>9.1300000000000008</v>
      </c>
      <c r="L78" t="s">
        <v>63</v>
      </c>
      <c r="M78" t="s">
        <v>64</v>
      </c>
      <c r="N78">
        <v>1.9099999999999999E-2</v>
      </c>
      <c r="O78">
        <v>0.35</v>
      </c>
      <c r="P78">
        <v>7.31</v>
      </c>
      <c r="Q78" t="s">
        <v>97</v>
      </c>
      <c r="R78" t="s">
        <v>62</v>
      </c>
      <c r="S78">
        <v>4.1399999999999996E-3</v>
      </c>
      <c r="T78">
        <v>7.6399999999999996E-2</v>
      </c>
      <c r="U78">
        <v>4.1500000000000004</v>
      </c>
      <c r="W78" s="2">
        <v>1</v>
      </c>
      <c r="Y78" s="26">
        <f t="shared" si="7"/>
        <v>9.1300000000000008</v>
      </c>
      <c r="AD78" s="3"/>
      <c r="AE78" s="3"/>
      <c r="AF78">
        <v>1</v>
      </c>
      <c r="AH78" s="25">
        <f t="shared" si="8"/>
        <v>7.31</v>
      </c>
      <c r="AM78" s="3"/>
      <c r="AN78" s="3"/>
      <c r="AO78">
        <v>1</v>
      </c>
      <c r="AQ78" s="25">
        <f t="shared" si="6"/>
        <v>4.1500000000000004</v>
      </c>
      <c r="AV78" s="3"/>
      <c r="AW78" s="3"/>
    </row>
    <row r="79" spans="1:49" x14ac:dyDescent="0.35">
      <c r="A79" s="1">
        <v>44839</v>
      </c>
      <c r="B79" t="s">
        <v>150</v>
      </c>
      <c r="C79" t="s">
        <v>177</v>
      </c>
      <c r="D79">
        <v>40</v>
      </c>
      <c r="E79">
        <v>1</v>
      </c>
      <c r="F79">
        <v>1</v>
      </c>
      <c r="G79" t="s">
        <v>61</v>
      </c>
      <c r="H79" t="s">
        <v>62</v>
      </c>
      <c r="I79">
        <v>1.77E-2</v>
      </c>
      <c r="J79">
        <v>0.38</v>
      </c>
      <c r="K79">
        <v>6.83</v>
      </c>
      <c r="L79" t="s">
        <v>63</v>
      </c>
      <c r="M79" t="s">
        <v>64</v>
      </c>
      <c r="N79">
        <v>1.03E-2</v>
      </c>
      <c r="O79">
        <v>0.19400000000000001</v>
      </c>
      <c r="P79">
        <v>3.66</v>
      </c>
      <c r="Q79" t="s">
        <v>97</v>
      </c>
      <c r="R79" t="s">
        <v>62</v>
      </c>
      <c r="S79">
        <v>1.8699999999999999E-3</v>
      </c>
      <c r="T79">
        <v>1.1599999999999999E-2</v>
      </c>
      <c r="U79">
        <v>0.48</v>
      </c>
      <c r="W79" s="2">
        <v>1</v>
      </c>
      <c r="Y79" s="26">
        <f t="shared" si="7"/>
        <v>6.83</v>
      </c>
      <c r="AB79" s="3"/>
      <c r="AC79" s="3"/>
      <c r="AF79">
        <v>1</v>
      </c>
      <c r="AH79" s="25">
        <f t="shared" si="8"/>
        <v>3.66</v>
      </c>
      <c r="AK79" s="3"/>
      <c r="AL79" s="3"/>
      <c r="AO79">
        <v>1</v>
      </c>
      <c r="AQ79" s="25">
        <f t="shared" si="6"/>
        <v>0.48</v>
      </c>
      <c r="AT79" s="3"/>
      <c r="AU79" s="3"/>
    </row>
    <row r="80" spans="1:49" x14ac:dyDescent="0.35">
      <c r="A80" s="1">
        <v>44839</v>
      </c>
      <c r="B80" t="s">
        <v>150</v>
      </c>
      <c r="C80" t="s">
        <v>112</v>
      </c>
      <c r="D80">
        <v>44</v>
      </c>
      <c r="E80">
        <v>1</v>
      </c>
      <c r="F80">
        <v>1</v>
      </c>
      <c r="G80" t="s">
        <v>61</v>
      </c>
      <c r="H80" t="s">
        <v>62</v>
      </c>
      <c r="I80">
        <v>2.1100000000000001E-2</v>
      </c>
      <c r="J80">
        <v>0.41</v>
      </c>
      <c r="K80">
        <v>7.51</v>
      </c>
      <c r="L80" t="s">
        <v>63</v>
      </c>
      <c r="M80" t="s">
        <v>64</v>
      </c>
      <c r="N80">
        <v>1.4E-2</v>
      </c>
      <c r="O80">
        <v>0.27600000000000002</v>
      </c>
      <c r="P80">
        <v>5.57</v>
      </c>
      <c r="Q80" t="s">
        <v>97</v>
      </c>
      <c r="R80" t="s">
        <v>62</v>
      </c>
      <c r="S80">
        <v>-1.6199999999999999E-3</v>
      </c>
      <c r="T80">
        <v>2.8899999999999999E-2</v>
      </c>
      <c r="U80">
        <v>1.46</v>
      </c>
      <c r="W80" s="2">
        <v>1</v>
      </c>
      <c r="Y80" s="26">
        <f t="shared" si="7"/>
        <v>7.51</v>
      </c>
      <c r="AB80" s="3">
        <f>ABS(100*ABS(Y80-Y74)/AVERAGE(Y80,Y74))</f>
        <v>7.8055022392834221</v>
      </c>
      <c r="AC80" s="3" t="str">
        <f>IF(Y80&gt;10, (IF((AND(AB80&gt;=0,AB80&lt;=20)=TRUE),"PASS","FAIL")),(IF((AND(AB80&gt;=0,AB80&lt;=100)=TRUE),"PASS","FAIL")))</f>
        <v>PASS</v>
      </c>
      <c r="AF80">
        <v>1</v>
      </c>
      <c r="AH80" s="25">
        <f t="shared" si="8"/>
        <v>5.57</v>
      </c>
      <c r="AK80" s="3">
        <f>ABS(100*ABS(AH80-AH74)/AVERAGE(AH80,AH74))</f>
        <v>9.5954844778927715</v>
      </c>
      <c r="AL80" s="3" t="str">
        <f>IF(AH80&gt;10, (IF((AND(AK80&gt;=0,AK80&lt;=20)=TRUE),"PASS","FAIL")),(IF((AND(AK80&gt;=0,AK80&lt;=100)=TRUE),"PASS","FAIL")))</f>
        <v>PASS</v>
      </c>
      <c r="AO80">
        <v>1</v>
      </c>
      <c r="AQ80" s="25">
        <f t="shared" si="6"/>
        <v>1.46</v>
      </c>
      <c r="AT80" s="3">
        <f>ABS(100*ABS(AQ80-AQ74)/AVERAGE(AQ80,AQ74))</f>
        <v>4.1958041958041994</v>
      </c>
      <c r="AU80" s="3" t="str">
        <f>IF(AQ80&gt;10, (IF((AND(AT80&gt;=0,AT80&lt;=20)=TRUE),"PASS","FAIL")),(IF((AND(AT80&gt;=0,AT80&lt;=100)=TRUE),"PASS","FAIL")))</f>
        <v>PASS</v>
      </c>
    </row>
    <row r="81" spans="1:49" x14ac:dyDescent="0.35">
      <c r="A81" s="1">
        <v>44839</v>
      </c>
      <c r="B81" t="s">
        <v>150</v>
      </c>
      <c r="C81" t="s">
        <v>113</v>
      </c>
      <c r="D81">
        <v>45</v>
      </c>
      <c r="E81">
        <v>1</v>
      </c>
      <c r="F81">
        <v>1</v>
      </c>
      <c r="G81" t="s">
        <v>61</v>
      </c>
      <c r="H81" t="s">
        <v>62</v>
      </c>
      <c r="I81">
        <v>6.2100000000000002E-2</v>
      </c>
      <c r="J81">
        <v>1.23</v>
      </c>
      <c r="K81">
        <v>26.4</v>
      </c>
      <c r="L81" t="s">
        <v>63</v>
      </c>
      <c r="M81" t="s">
        <v>64</v>
      </c>
      <c r="N81">
        <v>5.79E-2</v>
      </c>
      <c r="O81">
        <v>0.9</v>
      </c>
      <c r="P81">
        <v>20.2</v>
      </c>
      <c r="Q81" t="s">
        <v>97</v>
      </c>
      <c r="R81" t="s">
        <v>62</v>
      </c>
      <c r="S81">
        <v>2.3099999999999999E-2</v>
      </c>
      <c r="T81">
        <v>0.35299999999999998</v>
      </c>
      <c r="U81">
        <v>19.899999999999999</v>
      </c>
      <c r="W81" s="2">
        <v>1</v>
      </c>
      <c r="Y81" s="26">
        <f t="shared" si="7"/>
        <v>26.4</v>
      </c>
      <c r="AD81" s="3">
        <f>100*((Y81*4080)-(Y79*4000))/(1000*80)</f>
        <v>100.49</v>
      </c>
      <c r="AE81" s="3" t="str">
        <f>IF(Y79&gt;10, (IF((AND(AD81&gt;=80,AD81&lt;=120)=TRUE),"PASS","FAIL")),(IF((AND(AD81&gt;=20,AD81&lt;=180)=TRUE),"PASS","FAIL")))</f>
        <v>PASS</v>
      </c>
      <c r="AF81">
        <v>1</v>
      </c>
      <c r="AH81" s="25">
        <f t="shared" si="8"/>
        <v>20.2</v>
      </c>
      <c r="AM81" s="3">
        <f>100*((AH81*4080)-(AH79*4000))/(1000*80)</f>
        <v>84.72</v>
      </c>
      <c r="AN81" s="3" t="str">
        <f>IF(AH79&gt;10, (IF((AND(AM81&gt;=80,AM81&lt;=120)=TRUE),"PASS","FAIL")),(IF((AND(AM81&gt;=20,AM81&lt;=180)=TRUE),"PASS","FAIL")))</f>
        <v>PASS</v>
      </c>
      <c r="AO81">
        <v>1</v>
      </c>
      <c r="AQ81" s="25">
        <f t="shared" si="6"/>
        <v>19.899999999999999</v>
      </c>
      <c r="AV81" s="3">
        <f>100*((AQ81*4080)-(AQ79*4000))/(1000*80)</f>
        <v>99.09</v>
      </c>
      <c r="AW81" s="3" t="str">
        <f>IF(AQ79&gt;10, (IF((AND(AV81&gt;=80,AV81&lt;=120)=TRUE),"PASS","FAIL")),(IF((AND(AV81&gt;=20,AV81&lt;=180)=TRUE),"PASS","FAIL")))</f>
        <v>PASS</v>
      </c>
    </row>
    <row r="82" spans="1:49" x14ac:dyDescent="0.35">
      <c r="A82" s="1">
        <v>44839</v>
      </c>
      <c r="B82" t="s">
        <v>150</v>
      </c>
      <c r="C82" t="s">
        <v>66</v>
      </c>
      <c r="D82" t="s">
        <v>11</v>
      </c>
      <c r="E82">
        <v>1</v>
      </c>
      <c r="F82">
        <v>1</v>
      </c>
      <c r="G82" t="s">
        <v>61</v>
      </c>
      <c r="H82" t="s">
        <v>62</v>
      </c>
      <c r="I82">
        <v>0.248</v>
      </c>
      <c r="J82">
        <v>4.7300000000000004</v>
      </c>
      <c r="K82">
        <v>107</v>
      </c>
      <c r="L82" t="s">
        <v>63</v>
      </c>
      <c r="M82" t="s">
        <v>64</v>
      </c>
      <c r="N82">
        <v>0.30199999999999999</v>
      </c>
      <c r="O82">
        <v>4.16</v>
      </c>
      <c r="P82">
        <v>97</v>
      </c>
      <c r="Q82" t="s">
        <v>97</v>
      </c>
      <c r="R82" t="s">
        <v>62</v>
      </c>
      <c r="S82">
        <v>0.11799999999999999</v>
      </c>
      <c r="T82">
        <v>1.69</v>
      </c>
      <c r="U82">
        <v>95.6</v>
      </c>
      <c r="W82" s="2">
        <v>1</v>
      </c>
      <c r="Y82" s="26">
        <f t="shared" si="7"/>
        <v>107</v>
      </c>
      <c r="Z82" s="3">
        <f>100*(Y82-100)/100</f>
        <v>7</v>
      </c>
      <c r="AA82" s="3" t="str">
        <f>IF((ABS(Z82))&lt;=20,"PASS","FAIL")</f>
        <v>PASS</v>
      </c>
      <c r="AD82" s="3"/>
      <c r="AE82" s="3"/>
      <c r="AF82">
        <v>1</v>
      </c>
      <c r="AH82" s="25">
        <f t="shared" si="8"/>
        <v>97</v>
      </c>
      <c r="AI82" s="3">
        <f>100*(AH82-100)/100</f>
        <v>-3</v>
      </c>
      <c r="AJ82" s="3" t="str">
        <f>IF((ABS(AI82))&lt;=20,"PASS","FAIL")</f>
        <v>PASS</v>
      </c>
      <c r="AM82" s="3"/>
      <c r="AN82" s="3"/>
      <c r="AO82">
        <v>1</v>
      </c>
      <c r="AQ82" s="25">
        <f t="shared" si="6"/>
        <v>95.6</v>
      </c>
      <c r="AR82" s="3">
        <f>100*(AQ82-100)/100</f>
        <v>-4.4000000000000057</v>
      </c>
      <c r="AS82" s="3" t="str">
        <f>IF((ABS(AR82))&lt;=20,"PASS","FAIL")</f>
        <v>PASS</v>
      </c>
      <c r="AV82" s="3"/>
      <c r="AW82" s="3"/>
    </row>
    <row r="83" spans="1:49" x14ac:dyDescent="0.35">
      <c r="A83" s="1">
        <v>44839</v>
      </c>
      <c r="B83" t="s">
        <v>150</v>
      </c>
      <c r="C83" t="s">
        <v>33</v>
      </c>
      <c r="D83" t="s">
        <v>100</v>
      </c>
      <c r="E83">
        <v>1</v>
      </c>
      <c r="F83">
        <v>1</v>
      </c>
      <c r="G83" t="s">
        <v>61</v>
      </c>
      <c r="H83" t="s">
        <v>62</v>
      </c>
      <c r="I83">
        <v>7.5399999999999998E-3</v>
      </c>
      <c r="J83">
        <v>0.14599999999999999</v>
      </c>
      <c r="K83">
        <v>1.43</v>
      </c>
      <c r="L83" t="s">
        <v>63</v>
      </c>
      <c r="M83" t="s">
        <v>64</v>
      </c>
      <c r="N83">
        <v>5.3499999999999997E-3</v>
      </c>
      <c r="O83">
        <v>0.121</v>
      </c>
      <c r="P83">
        <v>1.93</v>
      </c>
      <c r="Q83" t="s">
        <v>97</v>
      </c>
      <c r="R83" t="s">
        <v>62</v>
      </c>
      <c r="S83">
        <v>2.5600000000000002E-3</v>
      </c>
      <c r="T83">
        <v>-5.7200000000000003E-3</v>
      </c>
      <c r="U83">
        <v>-0.505</v>
      </c>
      <c r="W83" s="2">
        <v>1</v>
      </c>
      <c r="Y83" s="26">
        <f t="shared" si="7"/>
        <v>1.43</v>
      </c>
      <c r="Z83" s="3"/>
      <c r="AA83" s="3"/>
      <c r="AD83" s="3"/>
      <c r="AE83" s="3"/>
      <c r="AF83">
        <v>1</v>
      </c>
      <c r="AH83" s="25">
        <f t="shared" si="8"/>
        <v>1.93</v>
      </c>
      <c r="AI83" s="3"/>
      <c r="AJ83" s="3"/>
      <c r="AM83" s="3"/>
      <c r="AN83" s="3"/>
      <c r="AO83">
        <v>1</v>
      </c>
      <c r="AQ83" s="25">
        <f t="shared" si="6"/>
        <v>-0.505</v>
      </c>
      <c r="AR83" s="3"/>
      <c r="AS83" s="3"/>
      <c r="AV83" s="3"/>
      <c r="AW83" s="3"/>
    </row>
    <row r="84" spans="1:49" x14ac:dyDescent="0.35">
      <c r="A84" s="1">
        <v>44839</v>
      </c>
      <c r="B84" t="s">
        <v>150</v>
      </c>
      <c r="C84" t="s">
        <v>178</v>
      </c>
      <c r="D84">
        <v>46</v>
      </c>
      <c r="E84">
        <v>1</v>
      </c>
      <c r="F84">
        <v>1</v>
      </c>
      <c r="G84" t="s">
        <v>61</v>
      </c>
      <c r="H84" t="s">
        <v>62</v>
      </c>
      <c r="I84">
        <v>1.88</v>
      </c>
      <c r="J84">
        <v>35.4</v>
      </c>
      <c r="K84">
        <v>794</v>
      </c>
      <c r="L84" t="s">
        <v>63</v>
      </c>
      <c r="M84" t="s">
        <v>64</v>
      </c>
      <c r="N84">
        <v>2.8899999999999999E-2</v>
      </c>
      <c r="O84">
        <v>0.42599999999999999</v>
      </c>
      <c r="P84">
        <v>9.1</v>
      </c>
      <c r="Q84" t="s">
        <v>97</v>
      </c>
      <c r="R84" t="s">
        <v>62</v>
      </c>
      <c r="S84">
        <v>1.04E-2</v>
      </c>
      <c r="T84">
        <v>0.191</v>
      </c>
      <c r="U84">
        <v>10.7</v>
      </c>
      <c r="W84" s="2">
        <v>1</v>
      </c>
      <c r="Y84" s="26">
        <f t="shared" si="7"/>
        <v>794</v>
      </c>
      <c r="AB84" s="3"/>
      <c r="AC84" s="3"/>
      <c r="AF84">
        <v>1</v>
      </c>
      <c r="AH84" s="25">
        <f t="shared" si="8"/>
        <v>9.1</v>
      </c>
      <c r="AK84" s="3"/>
      <c r="AL84" s="3"/>
      <c r="AO84">
        <v>1</v>
      </c>
      <c r="AQ84" s="25">
        <f t="shared" si="6"/>
        <v>10.7</v>
      </c>
      <c r="AT84" s="3"/>
      <c r="AU84" s="3"/>
    </row>
    <row r="85" spans="1:49" x14ac:dyDescent="0.35">
      <c r="A85" s="1">
        <v>44839</v>
      </c>
      <c r="B85" t="s">
        <v>150</v>
      </c>
      <c r="C85" t="s">
        <v>179</v>
      </c>
      <c r="D85">
        <v>47</v>
      </c>
      <c r="E85">
        <v>1</v>
      </c>
      <c r="F85">
        <v>1</v>
      </c>
      <c r="G85" t="s">
        <v>61</v>
      </c>
      <c r="H85" t="s">
        <v>62</v>
      </c>
      <c r="I85">
        <v>0.215</v>
      </c>
      <c r="J85">
        <v>4.03</v>
      </c>
      <c r="K85">
        <v>90.5</v>
      </c>
      <c r="L85" t="s">
        <v>63</v>
      </c>
      <c r="M85" t="s">
        <v>64</v>
      </c>
      <c r="N85">
        <v>1.61E-2</v>
      </c>
      <c r="O85">
        <v>0.315</v>
      </c>
      <c r="P85">
        <v>6.49</v>
      </c>
      <c r="Q85" t="s">
        <v>97</v>
      </c>
      <c r="R85" t="s">
        <v>62</v>
      </c>
      <c r="S85">
        <v>6.6899999999999998E-3</v>
      </c>
      <c r="T85">
        <v>9.01E-2</v>
      </c>
      <c r="U85">
        <v>4.93</v>
      </c>
      <c r="W85" s="2">
        <v>1</v>
      </c>
      <c r="Y85" s="26">
        <f t="shared" si="7"/>
        <v>90.5</v>
      </c>
      <c r="AD85" s="3"/>
      <c r="AE85" s="3"/>
      <c r="AF85">
        <v>1</v>
      </c>
      <c r="AH85" s="25">
        <f t="shared" si="8"/>
        <v>6.49</v>
      </c>
      <c r="AM85" s="3"/>
      <c r="AN85" s="3"/>
      <c r="AO85">
        <v>1</v>
      </c>
      <c r="AQ85" s="25">
        <f t="shared" si="6"/>
        <v>4.93</v>
      </c>
      <c r="AV85" s="3"/>
      <c r="AW85" s="3"/>
    </row>
    <row r="86" spans="1:49" x14ac:dyDescent="0.35">
      <c r="A86" s="1">
        <v>44839</v>
      </c>
      <c r="B86" t="s">
        <v>150</v>
      </c>
      <c r="C86" t="s">
        <v>180</v>
      </c>
      <c r="D86">
        <v>48</v>
      </c>
      <c r="E86">
        <v>1</v>
      </c>
      <c r="F86">
        <v>1</v>
      </c>
      <c r="G86" t="s">
        <v>61</v>
      </c>
      <c r="H86" t="s">
        <v>62</v>
      </c>
      <c r="I86">
        <v>8.4699999999999998E-2</v>
      </c>
      <c r="J86">
        <v>1.64</v>
      </c>
      <c r="K86">
        <v>35.799999999999997</v>
      </c>
      <c r="L86" t="s">
        <v>63</v>
      </c>
      <c r="M86" t="s">
        <v>64</v>
      </c>
      <c r="N86">
        <v>1.4200000000000001E-2</v>
      </c>
      <c r="O86">
        <v>0.25</v>
      </c>
      <c r="P86">
        <v>4.96</v>
      </c>
      <c r="Q86" t="s">
        <v>97</v>
      </c>
      <c r="R86" t="s">
        <v>62</v>
      </c>
      <c r="S86">
        <v>3.64E-3</v>
      </c>
      <c r="T86">
        <v>6.9500000000000006E-2</v>
      </c>
      <c r="U86">
        <v>3.76</v>
      </c>
      <c r="W86" s="2">
        <v>1</v>
      </c>
      <c r="Y86" s="26">
        <f t="shared" si="7"/>
        <v>35.799999999999997</v>
      </c>
      <c r="Z86" s="3"/>
      <c r="AA86" s="3"/>
      <c r="AB86" s="3"/>
      <c r="AC86" s="3"/>
      <c r="AF86">
        <v>1</v>
      </c>
      <c r="AH86" s="25">
        <f t="shared" si="8"/>
        <v>4.96</v>
      </c>
      <c r="AI86" s="3"/>
      <c r="AJ86" s="3"/>
      <c r="AK86" s="3"/>
      <c r="AL86" s="3"/>
      <c r="AO86">
        <v>1</v>
      </c>
      <c r="AQ86" s="25">
        <f t="shared" si="6"/>
        <v>3.76</v>
      </c>
      <c r="AR86" s="3"/>
      <c r="AS86" s="3"/>
      <c r="AT86" s="3"/>
      <c r="AU86" s="3"/>
    </row>
    <row r="87" spans="1:49" x14ac:dyDescent="0.35">
      <c r="A87" s="1">
        <v>44839</v>
      </c>
      <c r="B87" t="s">
        <v>150</v>
      </c>
      <c r="C87" t="s">
        <v>181</v>
      </c>
      <c r="D87">
        <v>49</v>
      </c>
      <c r="E87">
        <v>1</v>
      </c>
      <c r="F87">
        <v>1</v>
      </c>
      <c r="G87" t="s">
        <v>61</v>
      </c>
      <c r="H87" t="s">
        <v>62</v>
      </c>
      <c r="I87">
        <v>0.193</v>
      </c>
      <c r="J87">
        <v>3.65</v>
      </c>
      <c r="K87">
        <v>82</v>
      </c>
      <c r="L87" t="s">
        <v>63</v>
      </c>
      <c r="M87" t="s">
        <v>64</v>
      </c>
      <c r="N87">
        <v>1.95E-2</v>
      </c>
      <c r="O87">
        <v>0.30099999999999999</v>
      </c>
      <c r="P87">
        <v>6.15</v>
      </c>
      <c r="Q87" t="s">
        <v>97</v>
      </c>
      <c r="R87" t="s">
        <v>62</v>
      </c>
      <c r="S87">
        <v>8.3000000000000001E-3</v>
      </c>
      <c r="T87">
        <v>0.13800000000000001</v>
      </c>
      <c r="U87">
        <v>7.62</v>
      </c>
      <c r="W87" s="2">
        <v>1</v>
      </c>
      <c r="Y87" s="26">
        <f t="shared" si="7"/>
        <v>82</v>
      </c>
      <c r="AF87">
        <v>1</v>
      </c>
      <c r="AH87" s="25">
        <f t="shared" si="8"/>
        <v>6.15</v>
      </c>
      <c r="AO87">
        <v>1</v>
      </c>
      <c r="AQ87" s="25">
        <f t="shared" si="6"/>
        <v>7.62</v>
      </c>
    </row>
    <row r="88" spans="1:49" x14ac:dyDescent="0.35">
      <c r="A88" s="1">
        <v>44839</v>
      </c>
      <c r="B88" t="s">
        <v>150</v>
      </c>
      <c r="C88" t="s">
        <v>182</v>
      </c>
      <c r="D88">
        <v>50</v>
      </c>
      <c r="E88">
        <v>1</v>
      </c>
      <c r="F88">
        <v>1</v>
      </c>
      <c r="G88" t="s">
        <v>61</v>
      </c>
      <c r="H88" t="s">
        <v>62</v>
      </c>
      <c r="I88">
        <v>2.2800000000000001E-2</v>
      </c>
      <c r="J88">
        <v>0.40799999999999997</v>
      </c>
      <c r="K88">
        <v>7.46</v>
      </c>
      <c r="L88" t="s">
        <v>63</v>
      </c>
      <c r="M88" t="s">
        <v>64</v>
      </c>
      <c r="N88">
        <v>2.1899999999999999E-2</v>
      </c>
      <c r="O88">
        <v>0.38900000000000001</v>
      </c>
      <c r="P88">
        <v>8.23</v>
      </c>
      <c r="Q88" t="s">
        <v>97</v>
      </c>
      <c r="R88" t="s">
        <v>62</v>
      </c>
      <c r="S88">
        <v>1.4500000000000001E-2</v>
      </c>
      <c r="T88">
        <v>0.223</v>
      </c>
      <c r="U88">
        <v>12.5</v>
      </c>
      <c r="W88" s="2">
        <v>1</v>
      </c>
      <c r="Y88" s="26">
        <f t="shared" si="7"/>
        <v>7.46</v>
      </c>
      <c r="AF88">
        <v>1</v>
      </c>
      <c r="AH88" s="25">
        <f t="shared" si="8"/>
        <v>8.23</v>
      </c>
      <c r="AO88">
        <v>1</v>
      </c>
      <c r="AQ88" s="25">
        <f t="shared" si="6"/>
        <v>12.5</v>
      </c>
    </row>
    <row r="89" spans="1:49" x14ac:dyDescent="0.35">
      <c r="A89" s="1">
        <v>44839</v>
      </c>
      <c r="B89" t="s">
        <v>150</v>
      </c>
      <c r="C89" t="s">
        <v>183</v>
      </c>
      <c r="D89">
        <v>51</v>
      </c>
      <c r="E89">
        <v>1</v>
      </c>
      <c r="F89">
        <v>1</v>
      </c>
      <c r="G89" t="s">
        <v>61</v>
      </c>
      <c r="H89" t="s">
        <v>62</v>
      </c>
      <c r="I89">
        <v>2.1399999999999999E-2</v>
      </c>
      <c r="J89">
        <v>0.39800000000000002</v>
      </c>
      <c r="K89">
        <v>7.22</v>
      </c>
      <c r="L89" t="s">
        <v>63</v>
      </c>
      <c r="M89" t="s">
        <v>64</v>
      </c>
      <c r="N89">
        <v>1.4999999999999999E-2</v>
      </c>
      <c r="O89">
        <v>0.27400000000000002</v>
      </c>
      <c r="P89">
        <v>5.54</v>
      </c>
      <c r="Q89" t="s">
        <v>97</v>
      </c>
      <c r="R89" t="s">
        <v>62</v>
      </c>
      <c r="S89">
        <v>3.9199999999999999E-3</v>
      </c>
      <c r="T89">
        <v>6.13E-2</v>
      </c>
      <c r="U89">
        <v>3.3</v>
      </c>
      <c r="W89" s="2">
        <v>1</v>
      </c>
      <c r="Y89" s="26">
        <f t="shared" si="7"/>
        <v>7.22</v>
      </c>
      <c r="AF89">
        <v>1</v>
      </c>
      <c r="AH89" s="25">
        <f t="shared" si="8"/>
        <v>5.54</v>
      </c>
      <c r="AO89">
        <v>1</v>
      </c>
      <c r="AQ89" s="25">
        <f t="shared" si="6"/>
        <v>3.3</v>
      </c>
    </row>
    <row r="90" spans="1:49" x14ac:dyDescent="0.35">
      <c r="A90" s="1">
        <v>44839</v>
      </c>
      <c r="B90" t="s">
        <v>150</v>
      </c>
      <c r="C90" t="s">
        <v>184</v>
      </c>
      <c r="D90">
        <v>52</v>
      </c>
      <c r="E90">
        <v>1</v>
      </c>
      <c r="F90">
        <v>1</v>
      </c>
      <c r="G90" t="s">
        <v>61</v>
      </c>
      <c r="H90" t="s">
        <v>62</v>
      </c>
      <c r="I90">
        <v>4.6100000000000002E-2</v>
      </c>
      <c r="J90">
        <v>0.89100000000000001</v>
      </c>
      <c r="K90">
        <v>18.600000000000001</v>
      </c>
      <c r="L90" t="s">
        <v>63</v>
      </c>
      <c r="M90" t="s">
        <v>64</v>
      </c>
      <c r="N90">
        <v>1.61E-2</v>
      </c>
      <c r="O90">
        <v>0.313</v>
      </c>
      <c r="P90">
        <v>6.45</v>
      </c>
      <c r="Q90" t="s">
        <v>97</v>
      </c>
      <c r="R90" t="s">
        <v>62</v>
      </c>
      <c r="S90">
        <v>2.65E-3</v>
      </c>
      <c r="T90">
        <v>2.5499999999999998E-2</v>
      </c>
      <c r="U90">
        <v>1.27</v>
      </c>
      <c r="W90" s="2">
        <v>1</v>
      </c>
      <c r="Y90" s="26">
        <f t="shared" si="7"/>
        <v>18.600000000000001</v>
      </c>
      <c r="AB90" s="3"/>
      <c r="AC90" s="3"/>
      <c r="AD90" s="3"/>
      <c r="AE90" s="3"/>
      <c r="AF90">
        <v>1</v>
      </c>
      <c r="AH90" s="25">
        <f t="shared" si="8"/>
        <v>6.45</v>
      </c>
      <c r="AK90" s="3"/>
      <c r="AL90" s="3"/>
      <c r="AM90" s="3"/>
      <c r="AN90" s="3"/>
      <c r="AO90">
        <v>1</v>
      </c>
      <c r="AQ90" s="25">
        <f t="shared" si="6"/>
        <v>1.27</v>
      </c>
      <c r="AT90" s="3"/>
      <c r="AU90" s="3"/>
      <c r="AV90" s="3"/>
      <c r="AW90" s="3"/>
    </row>
    <row r="91" spans="1:49" x14ac:dyDescent="0.35">
      <c r="A91" s="1">
        <v>44839</v>
      </c>
      <c r="B91" t="s">
        <v>150</v>
      </c>
      <c r="C91" t="s">
        <v>185</v>
      </c>
      <c r="D91">
        <v>53</v>
      </c>
      <c r="E91">
        <v>1</v>
      </c>
      <c r="F91">
        <v>1</v>
      </c>
      <c r="G91" t="s">
        <v>61</v>
      </c>
      <c r="H91" t="s">
        <v>62</v>
      </c>
      <c r="I91">
        <v>0.40400000000000003</v>
      </c>
      <c r="J91">
        <v>7.57</v>
      </c>
      <c r="K91">
        <v>171</v>
      </c>
      <c r="L91" t="s">
        <v>63</v>
      </c>
      <c r="M91" t="s">
        <v>64</v>
      </c>
      <c r="N91">
        <v>4.2200000000000001E-2</v>
      </c>
      <c r="O91">
        <v>0.68</v>
      </c>
      <c r="P91">
        <v>15.1</v>
      </c>
      <c r="Q91" t="s">
        <v>97</v>
      </c>
      <c r="R91" t="s">
        <v>62</v>
      </c>
      <c r="S91">
        <v>4.7800000000000002E-2</v>
      </c>
      <c r="T91">
        <v>0.70799999999999996</v>
      </c>
      <c r="U91">
        <v>40</v>
      </c>
      <c r="W91" s="2">
        <v>1</v>
      </c>
      <c r="Y91" s="26">
        <f t="shared" si="7"/>
        <v>171</v>
      </c>
      <c r="AB91" s="3"/>
      <c r="AC91" s="3"/>
      <c r="AF91">
        <v>1</v>
      </c>
      <c r="AH91" s="25">
        <f t="shared" si="8"/>
        <v>15.1</v>
      </c>
      <c r="AK91" s="3"/>
      <c r="AL91" s="3"/>
      <c r="AO91">
        <v>1</v>
      </c>
      <c r="AQ91" s="25">
        <f t="shared" si="6"/>
        <v>40</v>
      </c>
      <c r="AT91" s="3"/>
      <c r="AU91" s="3"/>
    </row>
    <row r="92" spans="1:49" x14ac:dyDescent="0.35">
      <c r="A92" s="1">
        <v>44839</v>
      </c>
      <c r="B92" t="s">
        <v>150</v>
      </c>
      <c r="C92" t="s">
        <v>186</v>
      </c>
      <c r="D92">
        <v>54</v>
      </c>
      <c r="E92">
        <v>1</v>
      </c>
      <c r="F92">
        <v>1</v>
      </c>
      <c r="G92" t="s">
        <v>61</v>
      </c>
      <c r="H92" t="s">
        <v>62</v>
      </c>
      <c r="I92">
        <v>4.0300000000000002E-2</v>
      </c>
      <c r="J92">
        <v>0.75900000000000001</v>
      </c>
      <c r="K92">
        <v>15.5</v>
      </c>
      <c r="L92" t="s">
        <v>63</v>
      </c>
      <c r="M92" t="s">
        <v>64</v>
      </c>
      <c r="N92">
        <v>1.6199999999999999E-2</v>
      </c>
      <c r="O92">
        <v>0.27500000000000002</v>
      </c>
      <c r="P92">
        <v>5.56</v>
      </c>
      <c r="Q92" t="s">
        <v>97</v>
      </c>
      <c r="R92" t="s">
        <v>62</v>
      </c>
      <c r="S92">
        <v>2.7799999999999999E-3</v>
      </c>
      <c r="T92">
        <v>4.9000000000000002E-2</v>
      </c>
      <c r="U92">
        <v>2.6</v>
      </c>
      <c r="W92" s="2">
        <v>1</v>
      </c>
      <c r="Y92" s="26">
        <f t="shared" si="7"/>
        <v>15.5</v>
      </c>
      <c r="AD92" s="3"/>
      <c r="AE92" s="3"/>
      <c r="AF92">
        <v>1</v>
      </c>
      <c r="AH92" s="25">
        <f t="shared" si="8"/>
        <v>5.56</v>
      </c>
      <c r="AM92" s="3"/>
      <c r="AN92" s="3"/>
      <c r="AO92">
        <v>1</v>
      </c>
      <c r="AQ92" s="25">
        <f t="shared" si="6"/>
        <v>2.6</v>
      </c>
      <c r="AV92" s="3"/>
      <c r="AW92" s="3"/>
    </row>
    <row r="93" spans="1:49" x14ac:dyDescent="0.35">
      <c r="A93" s="1">
        <v>44839</v>
      </c>
      <c r="B93" t="s">
        <v>150</v>
      </c>
      <c r="C93" t="s">
        <v>187</v>
      </c>
      <c r="D93">
        <v>55</v>
      </c>
      <c r="E93">
        <v>1</v>
      </c>
      <c r="F93">
        <v>1</v>
      </c>
      <c r="G93" t="s">
        <v>61</v>
      </c>
      <c r="H93" t="s">
        <v>62</v>
      </c>
      <c r="I93">
        <v>3.09E-2</v>
      </c>
      <c r="J93">
        <v>0.57699999999999996</v>
      </c>
      <c r="K93">
        <v>11.3</v>
      </c>
      <c r="L93" t="s">
        <v>63</v>
      </c>
      <c r="M93" t="s">
        <v>64</v>
      </c>
      <c r="N93">
        <v>1.9E-2</v>
      </c>
      <c r="O93">
        <v>0.307</v>
      </c>
      <c r="P93">
        <v>6.3</v>
      </c>
      <c r="Q93" t="s">
        <v>97</v>
      </c>
      <c r="R93" t="s">
        <v>62</v>
      </c>
      <c r="S93">
        <v>2.99E-3</v>
      </c>
      <c r="T93">
        <v>3.6700000000000003E-2</v>
      </c>
      <c r="U93">
        <v>1.9</v>
      </c>
      <c r="W93" s="2">
        <v>1</v>
      </c>
      <c r="Y93" s="26">
        <f t="shared" si="7"/>
        <v>11.3</v>
      </c>
      <c r="AB93" s="3"/>
      <c r="AC93" s="3"/>
      <c r="AF93">
        <v>1</v>
      </c>
      <c r="AH93" s="25">
        <f t="shared" si="8"/>
        <v>6.3</v>
      </c>
      <c r="AK93" s="3"/>
      <c r="AL93" s="3"/>
      <c r="AO93">
        <v>1</v>
      </c>
      <c r="AQ93" s="25">
        <f t="shared" si="6"/>
        <v>1.9</v>
      </c>
      <c r="AT93" s="3"/>
      <c r="AU93" s="3"/>
    </row>
    <row r="94" spans="1:49" x14ac:dyDescent="0.35">
      <c r="A94" s="1">
        <v>44839</v>
      </c>
      <c r="B94" t="s">
        <v>150</v>
      </c>
      <c r="C94" t="s">
        <v>112</v>
      </c>
      <c r="D94">
        <v>59</v>
      </c>
      <c r="E94">
        <v>1</v>
      </c>
      <c r="F94">
        <v>1</v>
      </c>
      <c r="G94" t="s">
        <v>61</v>
      </c>
      <c r="H94" t="s">
        <v>62</v>
      </c>
      <c r="I94">
        <v>2.1700000000000001E-2</v>
      </c>
      <c r="J94">
        <v>0.40400000000000003</v>
      </c>
      <c r="K94">
        <v>7.36</v>
      </c>
      <c r="L94" t="s">
        <v>63</v>
      </c>
      <c r="M94" t="s">
        <v>64</v>
      </c>
      <c r="N94">
        <v>2.1700000000000001E-2</v>
      </c>
      <c r="O94">
        <v>0.375</v>
      </c>
      <c r="P94">
        <v>7.9</v>
      </c>
      <c r="Q94" t="s">
        <v>97</v>
      </c>
      <c r="R94" t="s">
        <v>62</v>
      </c>
      <c r="S94">
        <v>1.3100000000000001E-2</v>
      </c>
      <c r="T94">
        <v>0.21299999999999999</v>
      </c>
      <c r="U94">
        <v>11.9</v>
      </c>
      <c r="W94" s="2">
        <v>1</v>
      </c>
      <c r="Y94" s="26">
        <f t="shared" si="7"/>
        <v>7.36</v>
      </c>
      <c r="AB94" s="3">
        <f>ABS(100*ABS(Y94-Y88)/AVERAGE(Y94,Y88))</f>
        <v>1.3495276653171342</v>
      </c>
      <c r="AC94" s="3" t="str">
        <f>IF(Y94&gt;10, (IF((AND(AB94&gt;=0,AB94&lt;=20)=TRUE),"PASS","FAIL")),(IF((AND(AB94&gt;=0,AB94&lt;=100)=TRUE),"PASS","FAIL")))</f>
        <v>PASS</v>
      </c>
      <c r="AF94">
        <v>1</v>
      </c>
      <c r="AH94" s="25">
        <f t="shared" si="8"/>
        <v>7.9</v>
      </c>
      <c r="AK94" s="3">
        <f>ABS(100*ABS(AH94-AH88)/AVERAGE(AH94,AH88))</f>
        <v>4.0917544947303162</v>
      </c>
      <c r="AL94" s="3" t="str">
        <f>IF(AH94&gt;10, (IF((AND(AK94&gt;=0,AK94&lt;=20)=TRUE),"PASS","FAIL")),(IF((AND(AK94&gt;=0,AK94&lt;=100)=TRUE),"PASS","FAIL")))</f>
        <v>PASS</v>
      </c>
      <c r="AO94">
        <v>1</v>
      </c>
      <c r="AQ94" s="25">
        <f t="shared" si="6"/>
        <v>11.9</v>
      </c>
      <c r="AT94" s="3">
        <f>ABS(100*ABS(AQ94-AQ88)/AVERAGE(AQ94,AQ88))</f>
        <v>4.9180327868852434</v>
      </c>
      <c r="AU94" s="3" t="str">
        <f>IF(AQ94&gt;10, (IF((AND(AT94&gt;=0,AT94&lt;=20)=TRUE),"PASS","FAIL")),(IF((AND(AT94&gt;=0,AT94&lt;=100)=TRUE),"PASS","FAIL")))</f>
        <v>PASS</v>
      </c>
    </row>
    <row r="95" spans="1:49" x14ac:dyDescent="0.35">
      <c r="A95" s="1">
        <v>44839</v>
      </c>
      <c r="B95" t="s">
        <v>150</v>
      </c>
      <c r="C95" t="s">
        <v>113</v>
      </c>
      <c r="D95">
        <v>60</v>
      </c>
      <c r="E95">
        <v>1</v>
      </c>
      <c r="F95">
        <v>1</v>
      </c>
      <c r="G95" t="s">
        <v>61</v>
      </c>
      <c r="H95" t="s">
        <v>62</v>
      </c>
      <c r="I95">
        <v>7.4499999999999997E-2</v>
      </c>
      <c r="J95">
        <v>1.41</v>
      </c>
      <c r="K95">
        <v>30.5</v>
      </c>
      <c r="L95" t="s">
        <v>63</v>
      </c>
      <c r="M95" t="s">
        <v>64</v>
      </c>
      <c r="N95">
        <v>6.8699999999999997E-2</v>
      </c>
      <c r="O95">
        <v>1.07</v>
      </c>
      <c r="P95">
        <v>24.1</v>
      </c>
      <c r="Q95" t="s">
        <v>97</v>
      </c>
      <c r="R95" t="s">
        <v>62</v>
      </c>
      <c r="S95">
        <v>2.4400000000000002E-2</v>
      </c>
      <c r="T95">
        <v>0.38400000000000001</v>
      </c>
      <c r="U95">
        <v>21.6</v>
      </c>
      <c r="W95" s="2">
        <v>1</v>
      </c>
      <c r="Y95" s="26">
        <f t="shared" si="7"/>
        <v>30.5</v>
      </c>
      <c r="AD95" s="3">
        <f>100*((Y95*4080)-(Y93*4000))/(1000*80)</f>
        <v>99.05</v>
      </c>
      <c r="AE95" s="3" t="str">
        <f>IF(Y93&gt;10, (IF((AND(AD95&gt;=80,AD95&lt;=120)=TRUE),"PASS","FAIL")),(IF((AND(AD95&gt;=20,AD95&lt;=180)=TRUE),"PASS","FAIL")))</f>
        <v>PASS</v>
      </c>
      <c r="AF95">
        <v>1</v>
      </c>
      <c r="AH95" s="25">
        <f t="shared" si="8"/>
        <v>24.1</v>
      </c>
      <c r="AM95" s="3">
        <f>100*((AH95*4080)-(AH93*4000))/(1000*80)</f>
        <v>91.41</v>
      </c>
      <c r="AN95" s="3" t="str">
        <f>IF(AH93&gt;10, (IF((AND(AM95&gt;=80,AM95&lt;=120)=TRUE),"PASS","FAIL")),(IF((AND(AM95&gt;=20,AM95&lt;=180)=TRUE),"PASS","FAIL")))</f>
        <v>PASS</v>
      </c>
      <c r="AO95">
        <v>1</v>
      </c>
      <c r="AQ95" s="25">
        <f t="shared" si="6"/>
        <v>21.6</v>
      </c>
      <c r="AV95" s="3">
        <f>100*((AQ95*4080)-(AQ93*4000))/(1000*80)</f>
        <v>100.66</v>
      </c>
      <c r="AW95" s="3" t="str">
        <f>IF(AQ93&gt;10, (IF((AND(AV95&gt;=80,AV95&lt;=120)=TRUE),"PASS","FAIL")),(IF((AND(AV95&gt;=20,AV95&lt;=180)=TRUE),"PASS","FAIL")))</f>
        <v>PASS</v>
      </c>
    </row>
    <row r="96" spans="1:49" x14ac:dyDescent="0.35">
      <c r="A96" s="1">
        <v>44839</v>
      </c>
      <c r="B96" t="s">
        <v>150</v>
      </c>
      <c r="C96" t="s">
        <v>66</v>
      </c>
      <c r="D96" t="s">
        <v>11</v>
      </c>
      <c r="E96">
        <v>1</v>
      </c>
      <c r="F96">
        <v>1</v>
      </c>
      <c r="G96" t="s">
        <v>61</v>
      </c>
      <c r="H96" t="s">
        <v>62</v>
      </c>
      <c r="I96">
        <v>0.23799999999999999</v>
      </c>
      <c r="J96">
        <v>4.67</v>
      </c>
      <c r="K96">
        <v>105</v>
      </c>
      <c r="L96" t="s">
        <v>63</v>
      </c>
      <c r="M96" t="s">
        <v>64</v>
      </c>
      <c r="N96">
        <v>0.28799999999999998</v>
      </c>
      <c r="O96">
        <v>4.25</v>
      </c>
      <c r="P96">
        <v>98.9</v>
      </c>
      <c r="Q96" t="s">
        <v>97</v>
      </c>
      <c r="R96" t="s">
        <v>62</v>
      </c>
      <c r="S96">
        <v>0.11700000000000001</v>
      </c>
      <c r="T96">
        <v>1.68</v>
      </c>
      <c r="U96">
        <v>95.4</v>
      </c>
      <c r="W96" s="2">
        <v>1</v>
      </c>
      <c r="Y96" s="26">
        <f t="shared" si="7"/>
        <v>105</v>
      </c>
      <c r="Z96" s="3">
        <f>100*(Y96-100)/100</f>
        <v>5</v>
      </c>
      <c r="AA96" s="3" t="str">
        <f>IF((ABS(Z96))&lt;=20,"PASS","FAIL")</f>
        <v>PASS</v>
      </c>
      <c r="AD96" s="3"/>
      <c r="AE96" s="3"/>
      <c r="AF96">
        <v>1</v>
      </c>
      <c r="AH96" s="25">
        <f t="shared" si="8"/>
        <v>98.9</v>
      </c>
      <c r="AI96" s="3">
        <f>100*(AH96-100)/100</f>
        <v>-1.0999999999999943</v>
      </c>
      <c r="AJ96" s="3" t="str">
        <f>IF((ABS(AI96))&lt;=20,"PASS","FAIL")</f>
        <v>PASS</v>
      </c>
      <c r="AM96" s="3"/>
      <c r="AN96" s="3"/>
      <c r="AO96">
        <v>1</v>
      </c>
      <c r="AQ96" s="25">
        <f t="shared" si="6"/>
        <v>95.4</v>
      </c>
      <c r="AR96" s="3">
        <f>100*(AQ96-100)/100</f>
        <v>-4.5999999999999943</v>
      </c>
      <c r="AS96" s="3" t="str">
        <f>IF((ABS(AR96))&lt;=20,"PASS","FAIL")</f>
        <v>PASS</v>
      </c>
      <c r="AV96" s="3"/>
      <c r="AW96" s="3"/>
    </row>
    <row r="97" spans="1:49" x14ac:dyDescent="0.35">
      <c r="A97" s="1">
        <v>44839</v>
      </c>
      <c r="B97" t="s">
        <v>150</v>
      </c>
      <c r="C97" t="s">
        <v>33</v>
      </c>
      <c r="D97" t="s">
        <v>100</v>
      </c>
      <c r="E97">
        <v>1</v>
      </c>
      <c r="F97">
        <v>1</v>
      </c>
      <c r="G97" t="s">
        <v>61</v>
      </c>
      <c r="H97" t="s">
        <v>62</v>
      </c>
      <c r="I97">
        <v>8.3700000000000007E-3</v>
      </c>
      <c r="J97">
        <v>0.14199999999999999</v>
      </c>
      <c r="K97">
        <v>1.33</v>
      </c>
      <c r="L97" t="s">
        <v>63</v>
      </c>
      <c r="M97" t="s">
        <v>64</v>
      </c>
      <c r="N97">
        <v>6.1000000000000004E-3</v>
      </c>
      <c r="O97">
        <v>0.123</v>
      </c>
      <c r="P97">
        <v>1.99</v>
      </c>
      <c r="Q97" t="s">
        <v>97</v>
      </c>
      <c r="R97" t="s">
        <v>62</v>
      </c>
      <c r="S97">
        <v>-2.2599999999999999E-3</v>
      </c>
      <c r="T97">
        <v>-1.3899999999999999E-2</v>
      </c>
      <c r="U97">
        <v>-0.96699999999999997</v>
      </c>
      <c r="W97" s="2">
        <v>1</v>
      </c>
      <c r="Y97" s="26">
        <f t="shared" si="7"/>
        <v>1.33</v>
      </c>
      <c r="Z97" s="3"/>
      <c r="AA97" s="3"/>
      <c r="AD97" s="3"/>
      <c r="AE97" s="3"/>
      <c r="AF97">
        <v>1</v>
      </c>
      <c r="AH97" s="25">
        <f t="shared" si="8"/>
        <v>1.99</v>
      </c>
      <c r="AI97" s="3"/>
      <c r="AJ97" s="3"/>
      <c r="AM97" s="3"/>
      <c r="AN97" s="3"/>
      <c r="AO97">
        <v>1</v>
      </c>
      <c r="AQ97" s="25">
        <f t="shared" si="6"/>
        <v>-0.96699999999999997</v>
      </c>
      <c r="AR97" s="3"/>
      <c r="AS97" s="3"/>
      <c r="AV97" s="3"/>
      <c r="AW97" s="3"/>
    </row>
    <row r="98" spans="1:49" x14ac:dyDescent="0.35">
      <c r="A98" s="1">
        <v>44839</v>
      </c>
      <c r="B98" t="s">
        <v>150</v>
      </c>
      <c r="C98" t="s">
        <v>188</v>
      </c>
      <c r="D98">
        <v>61</v>
      </c>
      <c r="E98">
        <v>1</v>
      </c>
      <c r="F98">
        <v>1</v>
      </c>
      <c r="G98" t="s">
        <v>61</v>
      </c>
      <c r="H98" t="s">
        <v>62</v>
      </c>
      <c r="I98">
        <v>3.0300000000000001E-2</v>
      </c>
      <c r="J98">
        <v>0.61299999999999999</v>
      </c>
      <c r="K98">
        <v>12.2</v>
      </c>
      <c r="L98" t="s">
        <v>63</v>
      </c>
      <c r="M98" t="s">
        <v>64</v>
      </c>
      <c r="N98">
        <v>9.4299999999999991E-3</v>
      </c>
      <c r="O98">
        <v>0.19900000000000001</v>
      </c>
      <c r="P98">
        <v>3.77</v>
      </c>
      <c r="Q98" t="s">
        <v>97</v>
      </c>
      <c r="R98" t="s">
        <v>62</v>
      </c>
      <c r="S98">
        <v>6.3100000000000003E-2</v>
      </c>
      <c r="T98">
        <v>0.9</v>
      </c>
      <c r="U98">
        <v>50.9</v>
      </c>
      <c r="W98" s="2">
        <v>1</v>
      </c>
      <c r="Y98" s="26">
        <f t="shared" si="7"/>
        <v>12.2</v>
      </c>
      <c r="AB98" s="3"/>
      <c r="AC98" s="3"/>
      <c r="AF98">
        <v>1</v>
      </c>
      <c r="AH98" s="25">
        <f t="shared" si="8"/>
        <v>3.77</v>
      </c>
      <c r="AK98" s="3"/>
      <c r="AL98" s="3"/>
      <c r="AO98">
        <v>1</v>
      </c>
      <c r="AQ98" s="25">
        <f t="shared" si="6"/>
        <v>50.9</v>
      </c>
      <c r="AT98" s="3"/>
      <c r="AU98" s="3"/>
    </row>
    <row r="99" spans="1:49" x14ac:dyDescent="0.35">
      <c r="A99" s="1">
        <v>44839</v>
      </c>
      <c r="B99" t="s">
        <v>150</v>
      </c>
      <c r="C99" t="s">
        <v>189</v>
      </c>
      <c r="D99">
        <v>62</v>
      </c>
      <c r="E99">
        <v>1</v>
      </c>
      <c r="F99">
        <v>1</v>
      </c>
      <c r="G99" t="s">
        <v>61</v>
      </c>
      <c r="H99" t="s">
        <v>62</v>
      </c>
      <c r="I99">
        <v>1.9900000000000001E-2</v>
      </c>
      <c r="J99">
        <v>0.38100000000000001</v>
      </c>
      <c r="K99">
        <v>6.83</v>
      </c>
      <c r="L99" t="s">
        <v>63</v>
      </c>
      <c r="M99" t="s">
        <v>64</v>
      </c>
      <c r="N99">
        <v>1.8200000000000001E-2</v>
      </c>
      <c r="O99">
        <v>0.32800000000000001</v>
      </c>
      <c r="P99">
        <v>6.8</v>
      </c>
      <c r="Q99" t="s">
        <v>97</v>
      </c>
      <c r="R99" t="s">
        <v>62</v>
      </c>
      <c r="S99">
        <v>3.3400000000000001E-3</v>
      </c>
      <c r="T99">
        <v>1.6799999999999999E-2</v>
      </c>
      <c r="U99">
        <v>0.77300000000000002</v>
      </c>
      <c r="W99" s="2">
        <v>1</v>
      </c>
      <c r="Y99" s="26">
        <f t="shared" si="7"/>
        <v>6.83</v>
      </c>
      <c r="AD99" s="3"/>
      <c r="AE99" s="3"/>
      <c r="AF99">
        <v>1</v>
      </c>
      <c r="AH99" s="25">
        <f t="shared" si="8"/>
        <v>6.8</v>
      </c>
      <c r="AM99" s="3"/>
      <c r="AN99" s="3"/>
      <c r="AO99">
        <v>1</v>
      </c>
      <c r="AQ99" s="25">
        <f t="shared" si="6"/>
        <v>0.77300000000000002</v>
      </c>
      <c r="AV99" s="3"/>
      <c r="AW99" s="3"/>
    </row>
    <row r="100" spans="1:49" x14ac:dyDescent="0.35">
      <c r="A100" s="1">
        <v>44839</v>
      </c>
      <c r="B100" t="s">
        <v>150</v>
      </c>
      <c r="C100" t="s">
        <v>190</v>
      </c>
      <c r="D100">
        <v>63</v>
      </c>
      <c r="E100">
        <v>1</v>
      </c>
      <c r="F100">
        <v>1</v>
      </c>
      <c r="G100" t="s">
        <v>61</v>
      </c>
      <c r="H100" t="s">
        <v>62</v>
      </c>
      <c r="I100">
        <v>2.2700000000000001E-2</v>
      </c>
      <c r="J100">
        <v>0.41499999999999998</v>
      </c>
      <c r="K100">
        <v>7.62</v>
      </c>
      <c r="L100" t="s">
        <v>63</v>
      </c>
      <c r="M100" t="s">
        <v>64</v>
      </c>
      <c r="N100">
        <v>1.2500000000000001E-2</v>
      </c>
      <c r="O100">
        <v>0.219</v>
      </c>
      <c r="P100">
        <v>4.25</v>
      </c>
      <c r="Q100" t="s">
        <v>97</v>
      </c>
      <c r="R100" t="s">
        <v>62</v>
      </c>
      <c r="S100">
        <v>2.69E-2</v>
      </c>
      <c r="T100">
        <v>0.39500000000000002</v>
      </c>
      <c r="U100">
        <v>22.2</v>
      </c>
      <c r="W100" s="2">
        <v>1</v>
      </c>
      <c r="Y100" s="26">
        <f t="shared" si="7"/>
        <v>7.62</v>
      </c>
      <c r="Z100" s="3"/>
      <c r="AA100" s="3"/>
      <c r="AB100" s="3"/>
      <c r="AC100" s="3"/>
      <c r="AF100">
        <v>1</v>
      </c>
      <c r="AH100" s="25">
        <f t="shared" si="8"/>
        <v>4.25</v>
      </c>
      <c r="AI100" s="3"/>
      <c r="AJ100" s="3"/>
      <c r="AK100" s="3"/>
      <c r="AL100" s="3"/>
      <c r="AO100">
        <v>1</v>
      </c>
      <c r="AQ100" s="25">
        <f t="shared" si="6"/>
        <v>22.2</v>
      </c>
      <c r="AR100" s="3"/>
      <c r="AS100" s="3"/>
      <c r="AT100" s="3"/>
      <c r="AU100" s="3"/>
    </row>
    <row r="101" spans="1:49" x14ac:dyDescent="0.35">
      <c r="A101" s="1">
        <v>44839</v>
      </c>
      <c r="B101" t="s">
        <v>150</v>
      </c>
      <c r="C101" t="s">
        <v>191</v>
      </c>
      <c r="D101">
        <v>64</v>
      </c>
      <c r="E101">
        <v>1</v>
      </c>
      <c r="F101">
        <v>1</v>
      </c>
      <c r="G101" t="s">
        <v>61</v>
      </c>
      <c r="H101" t="s">
        <v>62</v>
      </c>
      <c r="I101">
        <v>2.41E-2</v>
      </c>
      <c r="J101">
        <v>0.48299999999999998</v>
      </c>
      <c r="K101">
        <v>9.18</v>
      </c>
      <c r="L101" t="s">
        <v>63</v>
      </c>
      <c r="M101" t="s">
        <v>64</v>
      </c>
      <c r="N101">
        <v>2.2800000000000001E-2</v>
      </c>
      <c r="O101">
        <v>0.40200000000000002</v>
      </c>
      <c r="P101">
        <v>8.5399999999999991</v>
      </c>
      <c r="Q101" t="s">
        <v>97</v>
      </c>
      <c r="R101" t="s">
        <v>62</v>
      </c>
      <c r="S101">
        <v>7.9900000000000006E-3</v>
      </c>
      <c r="T101">
        <v>0.14299999999999999</v>
      </c>
      <c r="U101">
        <v>7.95</v>
      </c>
      <c r="W101" s="2">
        <v>1</v>
      </c>
      <c r="Y101" s="26">
        <f t="shared" si="7"/>
        <v>9.18</v>
      </c>
      <c r="AF101">
        <v>1</v>
      </c>
      <c r="AH101" s="25">
        <f t="shared" si="8"/>
        <v>8.5399999999999991</v>
      </c>
      <c r="AO101">
        <v>1</v>
      </c>
      <c r="AQ101" s="25">
        <f t="shared" si="6"/>
        <v>7.95</v>
      </c>
    </row>
    <row r="102" spans="1:49" x14ac:dyDescent="0.35">
      <c r="A102" s="1">
        <v>44839</v>
      </c>
      <c r="B102" t="s">
        <v>150</v>
      </c>
      <c r="C102" t="s">
        <v>192</v>
      </c>
      <c r="D102">
        <v>65</v>
      </c>
      <c r="E102">
        <v>1</v>
      </c>
      <c r="F102">
        <v>1</v>
      </c>
      <c r="G102" t="s">
        <v>61</v>
      </c>
      <c r="H102" t="s">
        <v>62</v>
      </c>
      <c r="I102">
        <v>2.4E-2</v>
      </c>
      <c r="J102">
        <v>0.48</v>
      </c>
      <c r="K102">
        <v>9.1300000000000008</v>
      </c>
      <c r="L102" t="s">
        <v>63</v>
      </c>
      <c r="M102" t="s">
        <v>64</v>
      </c>
      <c r="N102">
        <v>1.6500000000000001E-2</v>
      </c>
      <c r="O102">
        <v>0.28399999999999997</v>
      </c>
      <c r="P102">
        <v>5.77</v>
      </c>
      <c r="Q102" t="s">
        <v>97</v>
      </c>
      <c r="R102" t="s">
        <v>62</v>
      </c>
      <c r="S102">
        <v>2.0600000000000002E-3</v>
      </c>
      <c r="T102">
        <v>3.2199999999999999E-2</v>
      </c>
      <c r="U102">
        <v>1.64</v>
      </c>
      <c r="W102" s="2">
        <v>1</v>
      </c>
      <c r="Y102" s="26">
        <f t="shared" si="7"/>
        <v>9.1300000000000008</v>
      </c>
      <c r="AF102">
        <v>1</v>
      </c>
      <c r="AH102" s="25">
        <f t="shared" si="8"/>
        <v>5.77</v>
      </c>
      <c r="AO102">
        <v>1</v>
      </c>
      <c r="AQ102" s="25">
        <f t="shared" si="6"/>
        <v>1.64</v>
      </c>
    </row>
    <row r="103" spans="1:49" x14ac:dyDescent="0.35">
      <c r="A103" s="1">
        <v>44839</v>
      </c>
      <c r="B103" t="s">
        <v>150</v>
      </c>
      <c r="C103" t="s">
        <v>193</v>
      </c>
      <c r="D103">
        <v>66</v>
      </c>
      <c r="E103">
        <v>1</v>
      </c>
      <c r="F103">
        <v>1</v>
      </c>
      <c r="G103" t="s">
        <v>61</v>
      </c>
      <c r="H103" t="s">
        <v>62</v>
      </c>
      <c r="I103">
        <v>3.9899999999999998E-2</v>
      </c>
      <c r="J103">
        <v>0.77300000000000002</v>
      </c>
      <c r="K103">
        <v>15.9</v>
      </c>
      <c r="L103" t="s">
        <v>63</v>
      </c>
      <c r="M103" t="s">
        <v>64</v>
      </c>
      <c r="N103">
        <v>2.1700000000000001E-2</v>
      </c>
      <c r="O103">
        <v>0.35</v>
      </c>
      <c r="P103">
        <v>7.31</v>
      </c>
      <c r="Q103" t="s">
        <v>97</v>
      </c>
      <c r="R103" t="s">
        <v>62</v>
      </c>
      <c r="S103">
        <v>2.7000000000000001E-3</v>
      </c>
      <c r="T103">
        <v>0.05</v>
      </c>
      <c r="U103">
        <v>2.65</v>
      </c>
      <c r="W103" s="2">
        <v>1</v>
      </c>
      <c r="Y103" s="26">
        <f t="shared" si="7"/>
        <v>15.9</v>
      </c>
      <c r="AF103">
        <v>1</v>
      </c>
      <c r="AH103" s="25">
        <f t="shared" si="8"/>
        <v>7.31</v>
      </c>
      <c r="AO103">
        <v>1</v>
      </c>
      <c r="AQ103" s="25">
        <f t="shared" si="6"/>
        <v>2.65</v>
      </c>
    </row>
    <row r="104" spans="1:49" x14ac:dyDescent="0.35">
      <c r="A104" s="1">
        <v>44839</v>
      </c>
      <c r="B104" t="s">
        <v>150</v>
      </c>
      <c r="C104" t="s">
        <v>194</v>
      </c>
      <c r="D104">
        <v>67</v>
      </c>
      <c r="E104">
        <v>1</v>
      </c>
      <c r="F104">
        <v>1</v>
      </c>
      <c r="G104" t="s">
        <v>61</v>
      </c>
      <c r="H104" t="s">
        <v>62</v>
      </c>
      <c r="I104">
        <v>6.2300000000000001E-2</v>
      </c>
      <c r="J104">
        <v>1.18</v>
      </c>
      <c r="K104">
        <v>25.2</v>
      </c>
      <c r="L104" t="s">
        <v>63</v>
      </c>
      <c r="M104" t="s">
        <v>64</v>
      </c>
      <c r="N104">
        <v>1.8200000000000001E-2</v>
      </c>
      <c r="O104">
        <v>0.27900000000000003</v>
      </c>
      <c r="P104">
        <v>5.65</v>
      </c>
      <c r="Q104" t="s">
        <v>97</v>
      </c>
      <c r="R104" t="s">
        <v>62</v>
      </c>
      <c r="S104">
        <v>4.0800000000000003E-3</v>
      </c>
      <c r="T104">
        <v>5.7700000000000001E-2</v>
      </c>
      <c r="U104">
        <v>3.1</v>
      </c>
      <c r="W104" s="2">
        <v>1</v>
      </c>
      <c r="Y104" s="26">
        <f t="shared" si="7"/>
        <v>25.2</v>
      </c>
      <c r="AB104" s="3"/>
      <c r="AC104" s="3"/>
      <c r="AD104" s="3"/>
      <c r="AE104" s="3"/>
      <c r="AF104">
        <v>1</v>
      </c>
      <c r="AH104" s="25">
        <f t="shared" si="8"/>
        <v>5.65</v>
      </c>
      <c r="AK104" s="3"/>
      <c r="AL104" s="3"/>
      <c r="AM104" s="3"/>
      <c r="AN104" s="3"/>
      <c r="AO104">
        <v>1</v>
      </c>
      <c r="AQ104" s="25">
        <f t="shared" si="6"/>
        <v>3.1</v>
      </c>
      <c r="AT104" s="3"/>
      <c r="AU104" s="3"/>
      <c r="AV104" s="3"/>
      <c r="AW104" s="3"/>
    </row>
    <row r="105" spans="1:49" x14ac:dyDescent="0.35">
      <c r="A105" s="1">
        <v>44839</v>
      </c>
      <c r="B105" t="s">
        <v>150</v>
      </c>
      <c r="C105" t="s">
        <v>195</v>
      </c>
      <c r="D105">
        <v>68</v>
      </c>
      <c r="E105">
        <v>1</v>
      </c>
      <c r="F105">
        <v>1</v>
      </c>
      <c r="G105" t="s">
        <v>61</v>
      </c>
      <c r="H105" t="s">
        <v>62</v>
      </c>
      <c r="I105">
        <v>2.21</v>
      </c>
      <c r="J105">
        <v>41.7</v>
      </c>
      <c r="K105">
        <v>931</v>
      </c>
      <c r="L105" t="s">
        <v>63</v>
      </c>
      <c r="M105" t="s">
        <v>64</v>
      </c>
      <c r="N105">
        <v>3.1199999999999999E-2</v>
      </c>
      <c r="O105">
        <v>0.42299999999999999</v>
      </c>
      <c r="P105">
        <v>9.02</v>
      </c>
      <c r="Q105" t="s">
        <v>97</v>
      </c>
      <c r="R105" t="s">
        <v>62</v>
      </c>
      <c r="S105">
        <v>2.1700000000000001E-3</v>
      </c>
      <c r="T105">
        <v>3.5700000000000003E-2</v>
      </c>
      <c r="U105">
        <v>1.85</v>
      </c>
      <c r="W105" s="2">
        <v>1</v>
      </c>
      <c r="Y105" s="26">
        <f t="shared" si="7"/>
        <v>931</v>
      </c>
      <c r="AB105" s="3"/>
      <c r="AC105" s="3"/>
      <c r="AF105">
        <v>1</v>
      </c>
      <c r="AH105" s="25">
        <f t="shared" si="8"/>
        <v>9.02</v>
      </c>
      <c r="AK105" s="3"/>
      <c r="AL105" s="3"/>
      <c r="AO105">
        <v>1</v>
      </c>
      <c r="AQ105" s="25">
        <f t="shared" si="6"/>
        <v>1.85</v>
      </c>
      <c r="AT105" s="3"/>
      <c r="AU105" s="3"/>
    </row>
    <row r="106" spans="1:49" x14ac:dyDescent="0.35">
      <c r="A106" s="1">
        <v>44839</v>
      </c>
      <c r="B106" t="s">
        <v>150</v>
      </c>
      <c r="C106" t="s">
        <v>196</v>
      </c>
      <c r="D106">
        <v>69</v>
      </c>
      <c r="E106">
        <v>1</v>
      </c>
      <c r="F106">
        <v>1</v>
      </c>
      <c r="G106" t="s">
        <v>61</v>
      </c>
      <c r="H106" t="s">
        <v>62</v>
      </c>
      <c r="I106">
        <v>1.51</v>
      </c>
      <c r="J106">
        <v>28.3</v>
      </c>
      <c r="K106">
        <v>637</v>
      </c>
      <c r="L106" t="s">
        <v>63</v>
      </c>
      <c r="M106" t="s">
        <v>64</v>
      </c>
      <c r="N106">
        <v>1.4200000000000001E-2</v>
      </c>
      <c r="O106">
        <v>0.26600000000000001</v>
      </c>
      <c r="P106">
        <v>5.34</v>
      </c>
      <c r="Q106" t="s">
        <v>97</v>
      </c>
      <c r="R106" t="s">
        <v>62</v>
      </c>
      <c r="S106">
        <v>6.3200000000000001E-3</v>
      </c>
      <c r="T106">
        <v>0.10199999999999999</v>
      </c>
      <c r="U106">
        <v>5.59</v>
      </c>
      <c r="W106" s="2">
        <v>1</v>
      </c>
      <c r="Y106" s="26">
        <f t="shared" ref="Y106:Y169" si="9">K106</f>
        <v>637</v>
      </c>
      <c r="AD106" s="3"/>
      <c r="AE106" s="3"/>
      <c r="AF106">
        <v>1</v>
      </c>
      <c r="AH106" s="25">
        <f t="shared" si="8"/>
        <v>5.34</v>
      </c>
      <c r="AM106" s="3"/>
      <c r="AN106" s="3"/>
      <c r="AO106">
        <v>1</v>
      </c>
      <c r="AQ106" s="25">
        <f t="shared" si="6"/>
        <v>5.59</v>
      </c>
      <c r="AV106" s="3"/>
      <c r="AW106" s="3"/>
    </row>
    <row r="107" spans="1:49" x14ac:dyDescent="0.35">
      <c r="A107" s="1">
        <v>44839</v>
      </c>
      <c r="B107" t="s">
        <v>150</v>
      </c>
      <c r="C107" t="s">
        <v>197</v>
      </c>
      <c r="D107">
        <v>70</v>
      </c>
      <c r="E107">
        <v>1</v>
      </c>
      <c r="F107">
        <v>1</v>
      </c>
      <c r="G107" t="s">
        <v>61</v>
      </c>
      <c r="H107" t="s">
        <v>62</v>
      </c>
      <c r="I107">
        <v>2.57</v>
      </c>
      <c r="J107">
        <v>49.4</v>
      </c>
      <c r="K107">
        <v>1100</v>
      </c>
      <c r="L107" t="s">
        <v>63</v>
      </c>
      <c r="M107" t="s">
        <v>64</v>
      </c>
      <c r="N107">
        <v>0.14399999999999999</v>
      </c>
      <c r="O107">
        <v>1.94</v>
      </c>
      <c r="P107">
        <v>44.6</v>
      </c>
      <c r="Q107" t="s">
        <v>97</v>
      </c>
      <c r="R107" t="s">
        <v>62</v>
      </c>
      <c r="S107">
        <v>1.2999999999999999E-2</v>
      </c>
      <c r="T107">
        <v>0.21</v>
      </c>
      <c r="U107">
        <v>11.7</v>
      </c>
      <c r="W107" s="2">
        <v>1</v>
      </c>
      <c r="Y107" s="26">
        <f t="shared" si="9"/>
        <v>1100</v>
      </c>
      <c r="AB107" s="3"/>
      <c r="AC107" s="3"/>
      <c r="AF107">
        <v>1</v>
      </c>
      <c r="AH107" s="25">
        <f t="shared" si="8"/>
        <v>44.6</v>
      </c>
      <c r="AK107" s="3"/>
      <c r="AL107" s="3"/>
      <c r="AO107">
        <v>1</v>
      </c>
      <c r="AQ107" s="25">
        <f t="shared" si="6"/>
        <v>11.7</v>
      </c>
      <c r="AT107" s="3"/>
      <c r="AU107" s="3"/>
    </row>
    <row r="108" spans="1:49" x14ac:dyDescent="0.35">
      <c r="A108" s="1">
        <v>44839</v>
      </c>
      <c r="B108" t="s">
        <v>150</v>
      </c>
      <c r="C108" t="s">
        <v>112</v>
      </c>
      <c r="D108">
        <v>74</v>
      </c>
      <c r="E108">
        <v>1</v>
      </c>
      <c r="F108">
        <v>1</v>
      </c>
      <c r="G108" t="s">
        <v>61</v>
      </c>
      <c r="H108" t="s">
        <v>62</v>
      </c>
      <c r="I108">
        <v>2.75E-2</v>
      </c>
      <c r="J108">
        <v>0.54300000000000004</v>
      </c>
      <c r="K108">
        <v>10.6</v>
      </c>
      <c r="L108" t="s">
        <v>63</v>
      </c>
      <c r="M108" t="s">
        <v>64</v>
      </c>
      <c r="N108">
        <v>1.84E-2</v>
      </c>
      <c r="O108">
        <v>0.309</v>
      </c>
      <c r="P108">
        <v>6.35</v>
      </c>
      <c r="Q108" t="s">
        <v>97</v>
      </c>
      <c r="R108" t="s">
        <v>62</v>
      </c>
      <c r="S108">
        <v>3.49E-3</v>
      </c>
      <c r="T108">
        <v>5.9400000000000001E-2</v>
      </c>
      <c r="U108">
        <v>3.19</v>
      </c>
      <c r="W108" s="2">
        <v>1</v>
      </c>
      <c r="Y108" s="26">
        <f t="shared" si="9"/>
        <v>10.6</v>
      </c>
      <c r="AB108" s="3">
        <f>ABS(100*ABS(Y108-Y102)/AVERAGE(Y108,Y102))</f>
        <v>14.90116573745564</v>
      </c>
      <c r="AC108" s="3" t="str">
        <f>IF(Y108&gt;10, (IF((AND(AB108&gt;=0,AB108&lt;=20)=TRUE),"PASS","FAIL")),(IF((AND(AB108&gt;=0,AB108&lt;=100)=TRUE),"PASS","FAIL")))</f>
        <v>PASS</v>
      </c>
      <c r="AF108">
        <v>1</v>
      </c>
      <c r="AH108" s="25">
        <f t="shared" si="8"/>
        <v>6.35</v>
      </c>
      <c r="AK108" s="3">
        <f>ABS(100*ABS(AH108-AH102)/AVERAGE(AH108,AH102))</f>
        <v>9.5709570957095735</v>
      </c>
      <c r="AL108" s="3" t="str">
        <f>IF(AH108&gt;10, (IF((AND(AK108&gt;=0,AK108&lt;=20)=TRUE),"PASS","FAIL")),(IF((AND(AK108&gt;=0,AK108&lt;=100)=TRUE),"PASS","FAIL")))</f>
        <v>PASS</v>
      </c>
      <c r="AO108">
        <v>1</v>
      </c>
      <c r="AQ108" s="25">
        <f t="shared" si="6"/>
        <v>3.19</v>
      </c>
      <c r="AT108" s="3">
        <f>ABS(100*ABS(AQ108-AQ102)/AVERAGE(AQ108,AQ102))</f>
        <v>64.182194616977227</v>
      </c>
      <c r="AU108" s="3" t="str">
        <f>IF(AQ108&gt;10, (IF((AND(AT108&gt;=0,AT108&lt;=20)=TRUE),"PASS","FAIL")),(IF((AND(AT108&gt;=0,AT108&lt;=100)=TRUE),"PASS","FAIL")))</f>
        <v>PASS</v>
      </c>
    </row>
    <row r="109" spans="1:49" x14ac:dyDescent="0.35">
      <c r="A109" s="1">
        <v>44839</v>
      </c>
      <c r="B109" t="s">
        <v>150</v>
      </c>
      <c r="C109" t="s">
        <v>113</v>
      </c>
      <c r="D109">
        <v>75</v>
      </c>
      <c r="E109">
        <v>1</v>
      </c>
      <c r="F109">
        <v>1</v>
      </c>
      <c r="G109" t="s">
        <v>61</v>
      </c>
      <c r="H109" t="s">
        <v>62</v>
      </c>
      <c r="I109">
        <v>2.56</v>
      </c>
      <c r="J109">
        <v>49.1</v>
      </c>
      <c r="K109">
        <v>1090</v>
      </c>
      <c r="L109" t="s">
        <v>63</v>
      </c>
      <c r="M109" t="s">
        <v>64</v>
      </c>
      <c r="N109">
        <v>0.14799999999999999</v>
      </c>
      <c r="O109">
        <v>2.06</v>
      </c>
      <c r="P109">
        <v>47.6</v>
      </c>
      <c r="Q109" t="s">
        <v>97</v>
      </c>
      <c r="R109" t="s">
        <v>62</v>
      </c>
      <c r="S109">
        <v>3.4500000000000003E-2</v>
      </c>
      <c r="T109">
        <v>0.503</v>
      </c>
      <c r="U109">
        <v>28.4</v>
      </c>
      <c r="W109" s="2">
        <v>1</v>
      </c>
      <c r="Y109" s="26">
        <f t="shared" si="9"/>
        <v>1090</v>
      </c>
      <c r="AD109" s="3">
        <f>100*((Y109*4080)-(Y107*4000))/(1000*80)</f>
        <v>59</v>
      </c>
      <c r="AE109" s="3" t="str">
        <f>IF(Y107&gt;10, (IF((AND(AD109&gt;=80,AD109&lt;=120)=TRUE),"PASS","FAIL")),(IF((AND(AD109&gt;=20,AD109&lt;=180)=TRUE),"PASS","FAIL")))</f>
        <v>FAIL</v>
      </c>
      <c r="AF109">
        <v>1</v>
      </c>
      <c r="AH109" s="25">
        <f t="shared" si="8"/>
        <v>47.6</v>
      </c>
      <c r="AM109" s="3">
        <f>100*((AH109*4080)-(AH107*4000))/(1000*80)</f>
        <v>19.760000000000002</v>
      </c>
      <c r="AN109" s="3" t="str">
        <f>IF(AH107&gt;10, (IF((AND(AM109&gt;=80,AM109&lt;=120)=TRUE),"PASS","FAIL")),(IF((AND(AM109&gt;=20,AM109&lt;=180)=TRUE),"PASS","FAIL")))</f>
        <v>FAIL</v>
      </c>
      <c r="AO109">
        <v>1</v>
      </c>
      <c r="AQ109" s="25">
        <f t="shared" si="6"/>
        <v>28.4</v>
      </c>
      <c r="AV109" s="3">
        <f>100*((AQ109*4080)-(AQ107*4000))/(1000*80)</f>
        <v>86.34</v>
      </c>
      <c r="AW109" s="3" t="str">
        <f>IF(AQ107&gt;10, (IF((AND(AV109&gt;=80,AV109&lt;=120)=TRUE),"PASS","FAIL")),(IF((AND(AV109&gt;=20,AV109&lt;=180)=TRUE),"PASS","FAIL")))</f>
        <v>PASS</v>
      </c>
    </row>
    <row r="110" spans="1:49" x14ac:dyDescent="0.35">
      <c r="A110" s="1">
        <v>44839</v>
      </c>
      <c r="B110" t="s">
        <v>150</v>
      </c>
      <c r="C110" t="s">
        <v>117</v>
      </c>
      <c r="D110" t="s">
        <v>149</v>
      </c>
      <c r="E110">
        <v>1</v>
      </c>
      <c r="F110">
        <v>1</v>
      </c>
      <c r="G110" t="s">
        <v>61</v>
      </c>
      <c r="H110" t="s">
        <v>62</v>
      </c>
      <c r="I110">
        <v>4.88</v>
      </c>
      <c r="J110">
        <v>92.3</v>
      </c>
      <c r="K110">
        <v>1990</v>
      </c>
      <c r="L110" t="s">
        <v>63</v>
      </c>
      <c r="M110" t="s">
        <v>64</v>
      </c>
      <c r="N110">
        <v>5.57</v>
      </c>
      <c r="O110">
        <v>81.400000000000006</v>
      </c>
      <c r="P110">
        <v>2010</v>
      </c>
      <c r="Q110" t="s">
        <v>97</v>
      </c>
      <c r="R110" t="s">
        <v>62</v>
      </c>
      <c r="S110">
        <v>2.29</v>
      </c>
      <c r="T110">
        <v>34.299999999999997</v>
      </c>
      <c r="U110">
        <v>1970</v>
      </c>
      <c r="W110" s="2">
        <v>1</v>
      </c>
      <c r="Y110" s="26">
        <f t="shared" si="9"/>
        <v>1990</v>
      </c>
      <c r="Z110" s="3"/>
      <c r="AA110" s="3"/>
      <c r="AD110" s="3"/>
      <c r="AE110" s="3"/>
      <c r="AF110">
        <v>1</v>
      </c>
      <c r="AH110" s="25">
        <f t="shared" si="8"/>
        <v>2010</v>
      </c>
      <c r="AI110" s="3"/>
      <c r="AJ110" s="3"/>
      <c r="AM110" s="3"/>
      <c r="AN110" s="3"/>
      <c r="AO110">
        <v>1</v>
      </c>
      <c r="AQ110" s="25">
        <f t="shared" si="6"/>
        <v>1970</v>
      </c>
      <c r="AR110" s="3"/>
      <c r="AS110" s="3"/>
      <c r="AV110" s="3"/>
      <c r="AW110" s="3"/>
    </row>
    <row r="111" spans="1:49" x14ac:dyDescent="0.35">
      <c r="A111" s="1">
        <v>44839</v>
      </c>
      <c r="B111" t="s">
        <v>150</v>
      </c>
      <c r="C111" t="s">
        <v>65</v>
      </c>
      <c r="D111" t="s">
        <v>58</v>
      </c>
      <c r="E111">
        <v>1</v>
      </c>
      <c r="F111">
        <v>1</v>
      </c>
      <c r="G111" t="s">
        <v>61</v>
      </c>
      <c r="H111" t="s">
        <v>62</v>
      </c>
      <c r="I111">
        <v>2.44</v>
      </c>
      <c r="J111">
        <v>46.2</v>
      </c>
      <c r="K111">
        <v>1030</v>
      </c>
      <c r="L111" t="s">
        <v>63</v>
      </c>
      <c r="M111" t="s">
        <v>64</v>
      </c>
      <c r="N111">
        <v>2.78</v>
      </c>
      <c r="O111">
        <v>40.6</v>
      </c>
      <c r="P111">
        <v>977</v>
      </c>
      <c r="Q111" t="s">
        <v>97</v>
      </c>
      <c r="R111" t="s">
        <v>62</v>
      </c>
      <c r="S111">
        <v>1.1299999999999999</v>
      </c>
      <c r="T111">
        <v>16.8</v>
      </c>
      <c r="U111">
        <v>957</v>
      </c>
      <c r="W111" s="2">
        <v>1</v>
      </c>
      <c r="Y111" s="26">
        <f t="shared" si="9"/>
        <v>1030</v>
      </c>
      <c r="AD111" s="3"/>
      <c r="AE111" s="3"/>
      <c r="AF111">
        <v>1</v>
      </c>
      <c r="AH111" s="25">
        <f t="shared" si="8"/>
        <v>977</v>
      </c>
      <c r="AM111" s="3"/>
      <c r="AN111" s="3"/>
      <c r="AO111">
        <v>1</v>
      </c>
      <c r="AQ111" s="25">
        <f t="shared" si="6"/>
        <v>957</v>
      </c>
      <c r="AV111" s="3"/>
      <c r="AW111" s="3"/>
    </row>
    <row r="112" spans="1:49" x14ac:dyDescent="0.35">
      <c r="A112" s="1">
        <v>44839</v>
      </c>
      <c r="B112" t="s">
        <v>150</v>
      </c>
      <c r="C112" t="s">
        <v>70</v>
      </c>
      <c r="D112" t="s">
        <v>58</v>
      </c>
      <c r="E112">
        <v>2</v>
      </c>
      <c r="F112">
        <v>1</v>
      </c>
      <c r="G112" t="s">
        <v>61</v>
      </c>
      <c r="H112" t="s">
        <v>62</v>
      </c>
      <c r="I112">
        <v>1.17</v>
      </c>
      <c r="J112">
        <v>22.3</v>
      </c>
      <c r="K112">
        <v>504</v>
      </c>
      <c r="L112" t="s">
        <v>63</v>
      </c>
      <c r="M112" t="s">
        <v>64</v>
      </c>
      <c r="N112">
        <v>1.38</v>
      </c>
      <c r="O112">
        <v>20.3</v>
      </c>
      <c r="P112">
        <v>481</v>
      </c>
      <c r="Q112" t="s">
        <v>97</v>
      </c>
      <c r="R112" t="s">
        <v>62</v>
      </c>
      <c r="S112">
        <v>0.54800000000000004</v>
      </c>
      <c r="T112">
        <v>8.16</v>
      </c>
      <c r="U112">
        <v>464</v>
      </c>
      <c r="W112" s="2">
        <v>1</v>
      </c>
      <c r="Y112" s="26">
        <f t="shared" si="9"/>
        <v>504</v>
      </c>
      <c r="AD112" s="3"/>
      <c r="AE112" s="3"/>
      <c r="AF112">
        <v>1</v>
      </c>
      <c r="AH112" s="25">
        <f t="shared" si="8"/>
        <v>481</v>
      </c>
      <c r="AM112" s="3"/>
      <c r="AN112" s="3"/>
      <c r="AO112">
        <v>1</v>
      </c>
      <c r="AQ112" s="25">
        <f t="shared" si="6"/>
        <v>464</v>
      </c>
      <c r="AV112" s="3"/>
      <c r="AW112" s="3"/>
    </row>
    <row r="113" spans="1:49" x14ac:dyDescent="0.35">
      <c r="A113" s="1">
        <v>44839</v>
      </c>
      <c r="B113" t="s">
        <v>150</v>
      </c>
      <c r="C113" t="s">
        <v>71</v>
      </c>
      <c r="D113" t="s">
        <v>58</v>
      </c>
      <c r="E113">
        <v>4</v>
      </c>
      <c r="F113">
        <v>1</v>
      </c>
      <c r="G113" t="s">
        <v>61</v>
      </c>
      <c r="H113" t="s">
        <v>62</v>
      </c>
      <c r="I113">
        <v>0.58199999999999996</v>
      </c>
      <c r="J113">
        <v>11.1</v>
      </c>
      <c r="K113">
        <v>251</v>
      </c>
      <c r="L113" t="s">
        <v>63</v>
      </c>
      <c r="M113" t="s">
        <v>64</v>
      </c>
      <c r="N113">
        <v>0.70299999999999996</v>
      </c>
      <c r="O113">
        <v>10.4</v>
      </c>
      <c r="P113">
        <v>245</v>
      </c>
      <c r="Q113" t="s">
        <v>97</v>
      </c>
      <c r="R113" t="s">
        <v>62</v>
      </c>
      <c r="S113">
        <v>0.29499999999999998</v>
      </c>
      <c r="T113">
        <v>4.2300000000000004</v>
      </c>
      <c r="U113">
        <v>240</v>
      </c>
      <c r="W113" s="2">
        <v>1</v>
      </c>
      <c r="Y113" s="26">
        <f t="shared" si="9"/>
        <v>251</v>
      </c>
      <c r="AD113" s="3"/>
      <c r="AE113" s="3"/>
      <c r="AF113">
        <v>1</v>
      </c>
      <c r="AH113" s="25">
        <f t="shared" si="8"/>
        <v>245</v>
      </c>
      <c r="AM113" s="3"/>
      <c r="AN113" s="3"/>
      <c r="AO113">
        <v>1</v>
      </c>
      <c r="AQ113" s="25">
        <f t="shared" si="6"/>
        <v>240</v>
      </c>
      <c r="AV113" s="3"/>
      <c r="AW113" s="3"/>
    </row>
    <row r="114" spans="1:49" x14ac:dyDescent="0.35">
      <c r="A114" s="1">
        <v>44839</v>
      </c>
      <c r="B114" t="s">
        <v>150</v>
      </c>
      <c r="C114" t="s">
        <v>66</v>
      </c>
      <c r="D114" t="s">
        <v>58</v>
      </c>
      <c r="E114">
        <v>10</v>
      </c>
      <c r="F114">
        <v>1</v>
      </c>
      <c r="G114" t="s">
        <v>61</v>
      </c>
      <c r="H114" t="s">
        <v>62</v>
      </c>
      <c r="I114">
        <v>0.218</v>
      </c>
      <c r="J114">
        <v>4.16</v>
      </c>
      <c r="K114">
        <v>93.6</v>
      </c>
      <c r="L114" t="s">
        <v>63</v>
      </c>
      <c r="M114" t="s">
        <v>64</v>
      </c>
      <c r="N114">
        <v>0.28299999999999997</v>
      </c>
      <c r="O114">
        <v>4.24</v>
      </c>
      <c r="P114">
        <v>98.8</v>
      </c>
      <c r="Q114" t="s">
        <v>97</v>
      </c>
      <c r="R114" t="s">
        <v>62</v>
      </c>
      <c r="S114">
        <v>0.11700000000000001</v>
      </c>
      <c r="T114">
        <v>1.7</v>
      </c>
      <c r="U114">
        <v>96.1</v>
      </c>
      <c r="W114" s="2">
        <v>1</v>
      </c>
      <c r="Y114" s="26">
        <f t="shared" si="9"/>
        <v>93.6</v>
      </c>
      <c r="Z114" s="3"/>
      <c r="AA114" s="3"/>
      <c r="AD114" s="3"/>
      <c r="AE114" s="3"/>
      <c r="AF114">
        <v>1</v>
      </c>
      <c r="AH114" s="25">
        <f t="shared" si="8"/>
        <v>98.8</v>
      </c>
      <c r="AI114" s="3"/>
      <c r="AJ114" s="3"/>
      <c r="AM114" s="3"/>
      <c r="AN114" s="3"/>
      <c r="AO114">
        <v>1</v>
      </c>
      <c r="AQ114" s="25">
        <f t="shared" si="6"/>
        <v>96.1</v>
      </c>
      <c r="AR114" s="3"/>
      <c r="AS114" s="3"/>
      <c r="AV114" s="3"/>
      <c r="AW114" s="3"/>
    </row>
    <row r="115" spans="1:49" x14ac:dyDescent="0.35">
      <c r="A115" s="1">
        <v>44839</v>
      </c>
      <c r="B115" t="s">
        <v>150</v>
      </c>
      <c r="C115" t="s">
        <v>72</v>
      </c>
      <c r="D115" t="s">
        <v>58</v>
      </c>
      <c r="E115">
        <v>20</v>
      </c>
      <c r="F115">
        <v>1</v>
      </c>
      <c r="G115" t="s">
        <v>61</v>
      </c>
      <c r="H115" t="s">
        <v>62</v>
      </c>
      <c r="I115">
        <v>0.106</v>
      </c>
      <c r="J115">
        <v>2.0699999999999998</v>
      </c>
      <c r="K115">
        <v>45.7</v>
      </c>
      <c r="L115" t="s">
        <v>63</v>
      </c>
      <c r="M115" t="s">
        <v>64</v>
      </c>
      <c r="N115">
        <v>0.14099999999999999</v>
      </c>
      <c r="O115">
        <v>2.11</v>
      </c>
      <c r="P115">
        <v>48.7</v>
      </c>
      <c r="Q115" t="s">
        <v>97</v>
      </c>
      <c r="R115" t="s">
        <v>62</v>
      </c>
      <c r="S115">
        <v>5.8900000000000001E-2</v>
      </c>
      <c r="T115">
        <v>0.879</v>
      </c>
      <c r="U115">
        <v>49.7</v>
      </c>
      <c r="W115" s="2">
        <v>1</v>
      </c>
      <c r="Y115" s="26">
        <f t="shared" si="9"/>
        <v>45.7</v>
      </c>
      <c r="AB115" s="3"/>
      <c r="AC115" s="3"/>
      <c r="AF115">
        <v>1</v>
      </c>
      <c r="AH115" s="25">
        <f t="shared" si="8"/>
        <v>48.7</v>
      </c>
      <c r="AK115" s="3"/>
      <c r="AL115" s="3"/>
      <c r="AO115">
        <v>1</v>
      </c>
      <c r="AQ115" s="25">
        <f t="shared" si="6"/>
        <v>49.7</v>
      </c>
      <c r="AT115" s="3"/>
      <c r="AU115" s="3"/>
    </row>
    <row r="116" spans="1:49" x14ac:dyDescent="0.35">
      <c r="A116" s="1">
        <v>44839</v>
      </c>
      <c r="B116" t="s">
        <v>150</v>
      </c>
      <c r="C116" t="s">
        <v>67</v>
      </c>
      <c r="D116" t="s">
        <v>58</v>
      </c>
      <c r="E116">
        <v>40</v>
      </c>
      <c r="F116">
        <v>1</v>
      </c>
      <c r="G116" t="s">
        <v>61</v>
      </c>
      <c r="H116" t="s">
        <v>62</v>
      </c>
      <c r="I116">
        <v>5.2299999999999999E-2</v>
      </c>
      <c r="J116">
        <v>1.02</v>
      </c>
      <c r="K116">
        <v>21.5</v>
      </c>
      <c r="L116" t="s">
        <v>63</v>
      </c>
      <c r="M116" t="s">
        <v>64</v>
      </c>
      <c r="N116">
        <v>7.4899999999999994E-2</v>
      </c>
      <c r="O116">
        <v>1.2</v>
      </c>
      <c r="P116">
        <v>27.2</v>
      </c>
      <c r="Q116" t="s">
        <v>97</v>
      </c>
      <c r="R116" t="s">
        <v>62</v>
      </c>
      <c r="S116">
        <v>2.9399999999999999E-2</v>
      </c>
      <c r="T116">
        <v>0.44</v>
      </c>
      <c r="U116">
        <v>24.8</v>
      </c>
      <c r="W116" s="2">
        <v>1</v>
      </c>
      <c r="Y116" s="26">
        <f t="shared" si="9"/>
        <v>21.5</v>
      </c>
      <c r="AD116" s="3"/>
      <c r="AE116" s="3"/>
      <c r="AF116">
        <v>1</v>
      </c>
      <c r="AH116" s="25">
        <f t="shared" si="8"/>
        <v>27.2</v>
      </c>
      <c r="AM116" s="3"/>
      <c r="AN116" s="3"/>
      <c r="AO116">
        <v>1</v>
      </c>
      <c r="AQ116" s="25">
        <f t="shared" si="6"/>
        <v>24.8</v>
      </c>
      <c r="AV116" s="3"/>
      <c r="AW116" s="3"/>
    </row>
    <row r="117" spans="1:49" x14ac:dyDescent="0.35">
      <c r="A117" s="1">
        <v>44839</v>
      </c>
      <c r="B117" t="s">
        <v>150</v>
      </c>
      <c r="C117" t="s">
        <v>73</v>
      </c>
      <c r="D117" t="s">
        <v>58</v>
      </c>
      <c r="E117">
        <v>100</v>
      </c>
      <c r="F117">
        <v>1</v>
      </c>
      <c r="G117" t="s">
        <v>61</v>
      </c>
      <c r="H117" t="s">
        <v>62</v>
      </c>
      <c r="I117">
        <v>1.9900000000000001E-2</v>
      </c>
      <c r="J117">
        <v>0.40600000000000003</v>
      </c>
      <c r="K117">
        <v>7.42</v>
      </c>
      <c r="L117" t="s">
        <v>63</v>
      </c>
      <c r="M117" t="s">
        <v>64</v>
      </c>
      <c r="N117">
        <v>3.5200000000000002E-2</v>
      </c>
      <c r="O117">
        <v>0.56299999999999994</v>
      </c>
      <c r="P117">
        <v>12.3</v>
      </c>
      <c r="Q117" t="s">
        <v>97</v>
      </c>
      <c r="R117" t="s">
        <v>62</v>
      </c>
      <c r="S117">
        <v>1.47E-2</v>
      </c>
      <c r="T117">
        <v>0.20799999999999999</v>
      </c>
      <c r="U117">
        <v>11.6</v>
      </c>
      <c r="W117" s="2">
        <v>1</v>
      </c>
      <c r="Y117" s="26">
        <f t="shared" si="9"/>
        <v>7.42</v>
      </c>
      <c r="Z117" s="3"/>
      <c r="AA117" s="3"/>
      <c r="AB117" s="3"/>
      <c r="AC117" s="3"/>
      <c r="AF117">
        <v>1</v>
      </c>
      <c r="AH117" s="25">
        <f t="shared" si="8"/>
        <v>12.3</v>
      </c>
      <c r="AI117" s="3"/>
      <c r="AJ117" s="3"/>
      <c r="AK117" s="3"/>
      <c r="AL117" s="3"/>
      <c r="AO117">
        <v>1</v>
      </c>
      <c r="AQ117" s="25">
        <f t="shared" si="6"/>
        <v>11.6</v>
      </c>
      <c r="AR117" s="3"/>
      <c r="AS117" s="3"/>
      <c r="AT117" s="3"/>
      <c r="AU117" s="3"/>
    </row>
    <row r="118" spans="1:49" x14ac:dyDescent="0.35">
      <c r="A118" s="1">
        <v>44839</v>
      </c>
      <c r="B118" t="s">
        <v>150</v>
      </c>
      <c r="C118" t="s">
        <v>68</v>
      </c>
      <c r="D118" t="s">
        <v>58</v>
      </c>
      <c r="E118">
        <v>200</v>
      </c>
      <c r="F118">
        <v>1</v>
      </c>
      <c r="G118" t="s">
        <v>61</v>
      </c>
      <c r="H118" t="s">
        <v>62</v>
      </c>
      <c r="I118">
        <v>1.26E-2</v>
      </c>
      <c r="J118">
        <v>0.217</v>
      </c>
      <c r="K118">
        <v>3.07</v>
      </c>
      <c r="L118" t="s">
        <v>63</v>
      </c>
      <c r="M118" t="s">
        <v>64</v>
      </c>
      <c r="N118">
        <v>1.95E-2</v>
      </c>
      <c r="O118">
        <v>0.316</v>
      </c>
      <c r="P118">
        <v>6.52</v>
      </c>
      <c r="Q118" t="s">
        <v>97</v>
      </c>
      <c r="R118" t="s">
        <v>62</v>
      </c>
      <c r="S118">
        <v>8.09E-3</v>
      </c>
      <c r="T118">
        <v>9.9900000000000003E-2</v>
      </c>
      <c r="U118">
        <v>5.48</v>
      </c>
      <c r="W118" s="2">
        <v>1</v>
      </c>
      <c r="Y118" s="26">
        <f t="shared" si="9"/>
        <v>3.07</v>
      </c>
      <c r="Z118" s="3"/>
      <c r="AA118" s="3"/>
      <c r="AF118">
        <v>1</v>
      </c>
      <c r="AH118" s="25">
        <f t="shared" si="8"/>
        <v>6.52</v>
      </c>
      <c r="AI118" s="3"/>
      <c r="AJ118" s="3"/>
      <c r="AO118">
        <v>1</v>
      </c>
      <c r="AQ118" s="25">
        <f t="shared" si="6"/>
        <v>5.48</v>
      </c>
      <c r="AR118" s="3"/>
      <c r="AS118" s="3"/>
    </row>
    <row r="119" spans="1:49" x14ac:dyDescent="0.35">
      <c r="A119" s="1">
        <v>44839</v>
      </c>
      <c r="B119" t="s">
        <v>150</v>
      </c>
      <c r="C119" t="s">
        <v>120</v>
      </c>
      <c r="D119" t="s">
        <v>58</v>
      </c>
      <c r="E119">
        <v>400</v>
      </c>
      <c r="F119">
        <v>1</v>
      </c>
      <c r="G119" t="s">
        <v>61</v>
      </c>
      <c r="H119" t="s">
        <v>62</v>
      </c>
      <c r="I119">
        <v>9.0699999999999999E-3</v>
      </c>
      <c r="J119">
        <v>0.20399999999999999</v>
      </c>
      <c r="K119">
        <v>2.77</v>
      </c>
      <c r="L119" t="s">
        <v>63</v>
      </c>
      <c r="M119" t="s">
        <v>64</v>
      </c>
      <c r="N119">
        <v>1.4200000000000001E-2</v>
      </c>
      <c r="O119">
        <v>0.24</v>
      </c>
      <c r="P119">
        <v>4.74</v>
      </c>
      <c r="Q119" t="s">
        <v>97</v>
      </c>
      <c r="R119" t="s">
        <v>62</v>
      </c>
      <c r="S119">
        <v>4.5399999999999998E-3</v>
      </c>
      <c r="T119">
        <v>7.4899999999999994E-2</v>
      </c>
      <c r="U119">
        <v>4.07</v>
      </c>
      <c r="W119" s="2">
        <v>1</v>
      </c>
      <c r="Y119" s="26">
        <f t="shared" si="9"/>
        <v>2.77</v>
      </c>
      <c r="AF119">
        <v>1</v>
      </c>
      <c r="AH119" s="25">
        <f t="shared" si="8"/>
        <v>4.74</v>
      </c>
      <c r="AO119">
        <v>1</v>
      </c>
      <c r="AQ119" s="25">
        <f t="shared" si="6"/>
        <v>4.07</v>
      </c>
    </row>
    <row r="120" spans="1:49" x14ac:dyDescent="0.35">
      <c r="A120" s="1">
        <v>44839</v>
      </c>
      <c r="B120" t="s">
        <v>150</v>
      </c>
      <c r="C120" t="s">
        <v>74</v>
      </c>
      <c r="D120" t="s">
        <v>100</v>
      </c>
      <c r="E120">
        <v>1</v>
      </c>
      <c r="F120">
        <v>1</v>
      </c>
      <c r="G120" t="s">
        <v>61</v>
      </c>
      <c r="H120" t="s">
        <v>62</v>
      </c>
      <c r="I120">
        <v>6.0200000000000002E-3</v>
      </c>
      <c r="J120">
        <v>0.157</v>
      </c>
      <c r="K120">
        <v>1.69</v>
      </c>
      <c r="L120" t="s">
        <v>63</v>
      </c>
      <c r="M120" t="s">
        <v>64</v>
      </c>
      <c r="N120">
        <v>3.0799999999999998E-3</v>
      </c>
      <c r="O120">
        <v>4.82E-2</v>
      </c>
      <c r="P120">
        <v>0.23699999999999999</v>
      </c>
      <c r="Q120" t="s">
        <v>97</v>
      </c>
      <c r="R120" t="s">
        <v>62</v>
      </c>
      <c r="S120">
        <v>2.5999999999999999E-3</v>
      </c>
      <c r="T120">
        <v>3.1600000000000003E-2</v>
      </c>
      <c r="U120">
        <v>1.61</v>
      </c>
      <c r="W120" s="2">
        <v>1</v>
      </c>
      <c r="Y120" s="26">
        <f t="shared" si="9"/>
        <v>1.69</v>
      </c>
      <c r="Z120" s="3"/>
      <c r="AA120" s="3"/>
      <c r="AF120">
        <v>1</v>
      </c>
      <c r="AH120" s="25">
        <f t="shared" si="8"/>
        <v>0.23699999999999999</v>
      </c>
      <c r="AI120" s="3"/>
      <c r="AJ120" s="3"/>
      <c r="AO120">
        <v>1</v>
      </c>
      <c r="AQ120" s="25">
        <f t="shared" si="6"/>
        <v>1.61</v>
      </c>
      <c r="AR120" s="3"/>
      <c r="AS120" s="3"/>
    </row>
    <row r="121" spans="1:49" x14ac:dyDescent="0.35">
      <c r="A121" s="1">
        <v>44839</v>
      </c>
      <c r="B121" t="s">
        <v>150</v>
      </c>
      <c r="C121" t="s">
        <v>98</v>
      </c>
      <c r="D121" t="s">
        <v>58</v>
      </c>
      <c r="E121">
        <v>1</v>
      </c>
      <c r="F121">
        <v>1</v>
      </c>
      <c r="G121" t="s">
        <v>61</v>
      </c>
      <c r="H121" t="s">
        <v>62</v>
      </c>
      <c r="I121">
        <v>2.4300000000000002</v>
      </c>
      <c r="J121">
        <v>45.9</v>
      </c>
      <c r="K121">
        <v>1020</v>
      </c>
      <c r="L121" t="s">
        <v>63</v>
      </c>
      <c r="M121" t="s">
        <v>64</v>
      </c>
      <c r="N121">
        <v>2.77</v>
      </c>
      <c r="O121">
        <v>40.700000000000003</v>
      </c>
      <c r="P121">
        <v>980</v>
      </c>
      <c r="Q121" t="s">
        <v>97</v>
      </c>
      <c r="R121" t="s">
        <v>62</v>
      </c>
      <c r="S121">
        <v>1.1399999999999999</v>
      </c>
      <c r="T121">
        <v>17</v>
      </c>
      <c r="U121">
        <v>968</v>
      </c>
      <c r="W121" s="2">
        <v>1</v>
      </c>
      <c r="Y121" s="26">
        <f t="shared" si="9"/>
        <v>1020</v>
      </c>
      <c r="AB121" s="3"/>
      <c r="AC121" s="3"/>
      <c r="AF121">
        <v>1</v>
      </c>
      <c r="AH121" s="25">
        <f t="shared" si="8"/>
        <v>980</v>
      </c>
      <c r="AK121" s="3"/>
      <c r="AL121" s="3"/>
      <c r="AO121">
        <v>1</v>
      </c>
      <c r="AQ121" s="25">
        <f t="shared" si="6"/>
        <v>968</v>
      </c>
      <c r="AT121" s="3"/>
      <c r="AU121" s="3"/>
    </row>
    <row r="122" spans="1:49" x14ac:dyDescent="0.35">
      <c r="A122" s="1">
        <v>44839</v>
      </c>
      <c r="B122" t="s">
        <v>150</v>
      </c>
      <c r="C122" t="s">
        <v>99</v>
      </c>
      <c r="D122" t="s">
        <v>115</v>
      </c>
      <c r="E122">
        <v>1</v>
      </c>
      <c r="F122">
        <v>1</v>
      </c>
      <c r="G122" t="s">
        <v>61</v>
      </c>
      <c r="H122" t="s">
        <v>62</v>
      </c>
      <c r="I122">
        <v>1.0800000000000001E-2</v>
      </c>
      <c r="J122">
        <v>0.218</v>
      </c>
      <c r="K122">
        <v>3.09</v>
      </c>
      <c r="L122" t="s">
        <v>63</v>
      </c>
      <c r="M122" t="s">
        <v>64</v>
      </c>
      <c r="N122">
        <v>-4.13E-3</v>
      </c>
      <c r="O122">
        <v>-2.1999999999999999E-2</v>
      </c>
      <c r="P122">
        <v>-1.41</v>
      </c>
      <c r="Q122" t="s">
        <v>97</v>
      </c>
      <c r="R122" t="s">
        <v>62</v>
      </c>
      <c r="S122">
        <v>1.33</v>
      </c>
      <c r="T122">
        <v>19.100000000000001</v>
      </c>
      <c r="U122">
        <v>1090</v>
      </c>
      <c r="V122" s="2">
        <f>100*T121/T122</f>
        <v>89.005235602094231</v>
      </c>
      <c r="W122" s="2">
        <v>1</v>
      </c>
      <c r="Y122" s="26">
        <f t="shared" si="9"/>
        <v>3.09</v>
      </c>
      <c r="AD122" s="3"/>
      <c r="AE122" s="3"/>
      <c r="AF122">
        <v>1</v>
      </c>
      <c r="AH122" s="25">
        <f t="shared" si="8"/>
        <v>-1.41</v>
      </c>
      <c r="AM122" s="3"/>
      <c r="AN122" s="3"/>
      <c r="AO122">
        <v>1</v>
      </c>
      <c r="AQ122" s="25">
        <f t="shared" si="6"/>
        <v>1090</v>
      </c>
      <c r="AV122" s="3"/>
      <c r="AW122" s="3"/>
    </row>
    <row r="123" spans="1:49" x14ac:dyDescent="0.35">
      <c r="A123" s="1">
        <v>44839</v>
      </c>
      <c r="B123" t="s">
        <v>150</v>
      </c>
      <c r="C123" t="s">
        <v>198</v>
      </c>
      <c r="D123">
        <v>76</v>
      </c>
      <c r="E123">
        <v>1</v>
      </c>
      <c r="F123">
        <v>1</v>
      </c>
      <c r="G123" t="s">
        <v>61</v>
      </c>
      <c r="H123" t="s">
        <v>62</v>
      </c>
      <c r="I123">
        <v>3.5</v>
      </c>
      <c r="J123">
        <v>66.3</v>
      </c>
      <c r="K123">
        <v>1460</v>
      </c>
      <c r="L123" t="s">
        <v>63</v>
      </c>
      <c r="M123" t="s">
        <v>64</v>
      </c>
      <c r="N123">
        <v>4.8500000000000001E-2</v>
      </c>
      <c r="O123">
        <v>0.64</v>
      </c>
      <c r="P123">
        <v>14.1</v>
      </c>
      <c r="Q123" t="s">
        <v>97</v>
      </c>
      <c r="R123" t="s">
        <v>62</v>
      </c>
      <c r="S123">
        <v>5.2900000000000004E-3</v>
      </c>
      <c r="T123">
        <v>6.6500000000000004E-2</v>
      </c>
      <c r="U123">
        <v>3.59</v>
      </c>
      <c r="W123" s="2">
        <v>1</v>
      </c>
      <c r="Y123" s="26">
        <f t="shared" si="9"/>
        <v>1460</v>
      </c>
      <c r="Z123" s="3"/>
      <c r="AA123" s="3"/>
      <c r="AD123" s="3"/>
      <c r="AE123" s="3"/>
      <c r="AF123">
        <v>1</v>
      </c>
      <c r="AH123" s="25">
        <f t="shared" si="8"/>
        <v>14.1</v>
      </c>
      <c r="AI123" s="3"/>
      <c r="AJ123" s="3"/>
      <c r="AM123" s="3"/>
      <c r="AN123" s="3"/>
      <c r="AO123">
        <v>1</v>
      </c>
      <c r="AQ123" s="25">
        <f t="shared" si="6"/>
        <v>3.59</v>
      </c>
      <c r="AR123" s="3"/>
      <c r="AS123" s="3"/>
      <c r="AV123" s="3"/>
      <c r="AW123" s="3"/>
    </row>
    <row r="124" spans="1:49" x14ac:dyDescent="0.35">
      <c r="A124" s="1">
        <v>44839</v>
      </c>
      <c r="B124" t="s">
        <v>150</v>
      </c>
      <c r="C124" t="s">
        <v>199</v>
      </c>
      <c r="D124">
        <v>77</v>
      </c>
      <c r="E124">
        <v>1</v>
      </c>
      <c r="F124">
        <v>1</v>
      </c>
      <c r="G124" t="s">
        <v>61</v>
      </c>
      <c r="H124" t="s">
        <v>62</v>
      </c>
      <c r="I124">
        <v>1.26</v>
      </c>
      <c r="J124">
        <v>23.8</v>
      </c>
      <c r="K124">
        <v>538</v>
      </c>
      <c r="L124" t="s">
        <v>63</v>
      </c>
      <c r="M124" t="s">
        <v>64</v>
      </c>
      <c r="N124">
        <v>2.76E-2</v>
      </c>
      <c r="O124">
        <v>0.26100000000000001</v>
      </c>
      <c r="P124">
        <v>5.24</v>
      </c>
      <c r="Q124" t="s">
        <v>97</v>
      </c>
      <c r="R124" t="s">
        <v>62</v>
      </c>
      <c r="S124">
        <v>2.3600000000000001E-3</v>
      </c>
      <c r="T124">
        <v>3.4799999999999998E-2</v>
      </c>
      <c r="U124">
        <v>1.79</v>
      </c>
      <c r="V124" s="2"/>
      <c r="W124" s="2">
        <v>1</v>
      </c>
      <c r="Y124" s="26">
        <f t="shared" si="9"/>
        <v>538</v>
      </c>
      <c r="Z124" s="3"/>
      <c r="AA124" s="3"/>
      <c r="AB124" s="3"/>
      <c r="AC124" s="3"/>
      <c r="AF124">
        <v>1</v>
      </c>
      <c r="AH124" s="25">
        <f t="shared" si="8"/>
        <v>5.24</v>
      </c>
      <c r="AI124" s="3"/>
      <c r="AJ124" s="3"/>
      <c r="AK124" s="3"/>
      <c r="AL124" s="3"/>
      <c r="AO124">
        <v>1</v>
      </c>
      <c r="AQ124" s="25">
        <f t="shared" si="6"/>
        <v>1.79</v>
      </c>
      <c r="AR124" s="3"/>
      <c r="AS124" s="3"/>
      <c r="AT124" s="3"/>
      <c r="AU124" s="3"/>
    </row>
    <row r="125" spans="1:49" x14ac:dyDescent="0.35">
      <c r="A125" s="1">
        <v>44839</v>
      </c>
      <c r="B125" t="s">
        <v>150</v>
      </c>
      <c r="C125" t="s">
        <v>200</v>
      </c>
      <c r="D125">
        <v>78</v>
      </c>
      <c r="E125">
        <v>1</v>
      </c>
      <c r="F125">
        <v>1</v>
      </c>
      <c r="G125" t="s">
        <v>61</v>
      </c>
      <c r="H125" t="s">
        <v>62</v>
      </c>
      <c r="I125">
        <v>2.21</v>
      </c>
      <c r="J125">
        <v>41.9</v>
      </c>
      <c r="K125">
        <v>936</v>
      </c>
      <c r="L125" t="s">
        <v>63</v>
      </c>
      <c r="M125" t="s">
        <v>64</v>
      </c>
      <c r="N125">
        <v>3.5999999999999997E-2</v>
      </c>
      <c r="O125">
        <v>0.49199999999999999</v>
      </c>
      <c r="P125">
        <v>10.6</v>
      </c>
      <c r="Q125" t="s">
        <v>97</v>
      </c>
      <c r="R125" t="s">
        <v>62</v>
      </c>
      <c r="S125">
        <v>4.7099999999999998E-3</v>
      </c>
      <c r="T125">
        <v>7.9200000000000007E-2</v>
      </c>
      <c r="U125">
        <v>4.3099999999999996</v>
      </c>
      <c r="V125" s="2"/>
      <c r="W125" s="2">
        <v>1</v>
      </c>
      <c r="Y125" s="26">
        <f t="shared" si="9"/>
        <v>936</v>
      </c>
      <c r="AF125">
        <v>1</v>
      </c>
      <c r="AH125" s="25">
        <f t="shared" si="8"/>
        <v>10.6</v>
      </c>
      <c r="AO125">
        <v>1</v>
      </c>
      <c r="AQ125" s="25">
        <f t="shared" si="6"/>
        <v>4.3099999999999996</v>
      </c>
    </row>
    <row r="126" spans="1:49" x14ac:dyDescent="0.35">
      <c r="A126" s="1">
        <v>44839</v>
      </c>
      <c r="B126" t="s">
        <v>150</v>
      </c>
      <c r="C126" t="s">
        <v>201</v>
      </c>
      <c r="D126">
        <v>79</v>
      </c>
      <c r="E126">
        <v>1</v>
      </c>
      <c r="F126">
        <v>1</v>
      </c>
      <c r="G126" t="s">
        <v>61</v>
      </c>
      <c r="H126" t="s">
        <v>62</v>
      </c>
      <c r="I126">
        <v>1.9900000000000001E-2</v>
      </c>
      <c r="J126">
        <v>0.373</v>
      </c>
      <c r="K126">
        <v>6.67</v>
      </c>
      <c r="L126" t="s">
        <v>63</v>
      </c>
      <c r="M126" t="s">
        <v>64</v>
      </c>
      <c r="N126">
        <v>1.41E-2</v>
      </c>
      <c r="O126">
        <v>0.248</v>
      </c>
      <c r="P126">
        <v>4.92</v>
      </c>
      <c r="Q126" t="s">
        <v>97</v>
      </c>
      <c r="R126" t="s">
        <v>62</v>
      </c>
      <c r="S126">
        <v>4.5199999999999997E-2</v>
      </c>
      <c r="T126">
        <v>0.65600000000000003</v>
      </c>
      <c r="U126">
        <v>37.1</v>
      </c>
      <c r="V126" s="2"/>
      <c r="W126" s="2">
        <v>1</v>
      </c>
      <c r="Y126" s="26">
        <f t="shared" si="9"/>
        <v>6.67</v>
      </c>
      <c r="AF126">
        <v>1</v>
      </c>
      <c r="AH126" s="25">
        <f t="shared" si="8"/>
        <v>4.92</v>
      </c>
      <c r="AO126">
        <v>1</v>
      </c>
      <c r="AQ126" s="25">
        <f t="shared" si="6"/>
        <v>37.1</v>
      </c>
    </row>
    <row r="127" spans="1:49" x14ac:dyDescent="0.35">
      <c r="A127" s="1">
        <v>44839</v>
      </c>
      <c r="B127" t="s">
        <v>150</v>
      </c>
      <c r="C127" t="s">
        <v>202</v>
      </c>
      <c r="D127">
        <v>80</v>
      </c>
      <c r="E127">
        <v>1</v>
      </c>
      <c r="F127">
        <v>1</v>
      </c>
      <c r="G127" t="s">
        <v>61</v>
      </c>
      <c r="H127" t="s">
        <v>62</v>
      </c>
      <c r="I127">
        <v>0.74</v>
      </c>
      <c r="J127">
        <v>14</v>
      </c>
      <c r="K127">
        <v>317</v>
      </c>
      <c r="L127" t="s">
        <v>63</v>
      </c>
      <c r="M127" t="s">
        <v>64</v>
      </c>
      <c r="N127">
        <v>1.6199999999999999E-2</v>
      </c>
      <c r="O127">
        <v>0.247</v>
      </c>
      <c r="P127">
        <v>4.91</v>
      </c>
      <c r="Q127" t="s">
        <v>97</v>
      </c>
      <c r="R127" t="s">
        <v>62</v>
      </c>
      <c r="S127">
        <v>3.81E-3</v>
      </c>
      <c r="T127">
        <v>5.2499999999999998E-2</v>
      </c>
      <c r="U127">
        <v>2.8</v>
      </c>
      <c r="V127" s="2"/>
      <c r="W127" s="2">
        <v>1</v>
      </c>
      <c r="Y127" s="26">
        <f t="shared" si="9"/>
        <v>317</v>
      </c>
      <c r="AF127">
        <v>1</v>
      </c>
      <c r="AH127" s="25">
        <f t="shared" si="8"/>
        <v>4.91</v>
      </c>
      <c r="AO127">
        <v>1</v>
      </c>
      <c r="AQ127" s="25">
        <f t="shared" si="6"/>
        <v>2.8</v>
      </c>
    </row>
    <row r="128" spans="1:49" x14ac:dyDescent="0.35">
      <c r="A128" s="1">
        <v>44839</v>
      </c>
      <c r="B128" t="s">
        <v>150</v>
      </c>
      <c r="C128" t="s">
        <v>203</v>
      </c>
      <c r="D128">
        <v>81</v>
      </c>
      <c r="E128">
        <v>1</v>
      </c>
      <c r="F128">
        <v>1</v>
      </c>
      <c r="G128" t="s">
        <v>61</v>
      </c>
      <c r="H128" t="s">
        <v>62</v>
      </c>
      <c r="I128">
        <v>1.7899999999999999E-2</v>
      </c>
      <c r="J128">
        <v>0.37</v>
      </c>
      <c r="K128">
        <v>6.58</v>
      </c>
      <c r="L128" t="s">
        <v>63</v>
      </c>
      <c r="M128" t="s">
        <v>64</v>
      </c>
      <c r="N128">
        <v>1.6199999999999999E-2</v>
      </c>
      <c r="O128">
        <v>0.28100000000000003</v>
      </c>
      <c r="P128">
        <v>5.7</v>
      </c>
      <c r="Q128" t="s">
        <v>97</v>
      </c>
      <c r="R128" t="s">
        <v>62</v>
      </c>
      <c r="S128">
        <v>3.63E-3</v>
      </c>
      <c r="T128">
        <v>2.7E-2</v>
      </c>
      <c r="U128">
        <v>1.35</v>
      </c>
      <c r="V128" s="2"/>
      <c r="W128" s="2">
        <v>1</v>
      </c>
      <c r="Y128" s="26">
        <f t="shared" si="9"/>
        <v>6.58</v>
      </c>
      <c r="AF128">
        <v>1</v>
      </c>
      <c r="AH128" s="25">
        <f t="shared" si="8"/>
        <v>5.7</v>
      </c>
      <c r="AO128">
        <v>1</v>
      </c>
      <c r="AQ128" s="25">
        <f t="shared" si="6"/>
        <v>1.35</v>
      </c>
    </row>
    <row r="129" spans="1:49" x14ac:dyDescent="0.35">
      <c r="A129" s="1">
        <v>44839</v>
      </c>
      <c r="B129" t="s">
        <v>150</v>
      </c>
      <c r="C129" t="s">
        <v>204</v>
      </c>
      <c r="D129">
        <v>82</v>
      </c>
      <c r="E129">
        <v>1</v>
      </c>
      <c r="F129">
        <v>1</v>
      </c>
      <c r="G129" t="s">
        <v>61</v>
      </c>
      <c r="H129" t="s">
        <v>62</v>
      </c>
      <c r="I129">
        <v>4.97</v>
      </c>
      <c r="J129">
        <v>94</v>
      </c>
      <c r="K129">
        <v>2020</v>
      </c>
      <c r="L129" t="s">
        <v>63</v>
      </c>
      <c r="M129" t="s">
        <v>64</v>
      </c>
      <c r="N129">
        <v>3.0700000000000002E-2</v>
      </c>
      <c r="O129">
        <v>0.46800000000000003</v>
      </c>
      <c r="P129">
        <v>10.1</v>
      </c>
      <c r="Q129" t="s">
        <v>97</v>
      </c>
      <c r="R129" t="s">
        <v>62</v>
      </c>
      <c r="S129">
        <v>4.4099999999999999E-3</v>
      </c>
      <c r="T129">
        <v>4.5600000000000002E-2</v>
      </c>
      <c r="U129">
        <v>2.4</v>
      </c>
      <c r="V129" s="2"/>
      <c r="W129" s="2">
        <v>1</v>
      </c>
      <c r="Y129" s="26">
        <f t="shared" si="9"/>
        <v>2020</v>
      </c>
      <c r="AF129">
        <v>1</v>
      </c>
      <c r="AH129" s="25">
        <f t="shared" si="8"/>
        <v>10.1</v>
      </c>
      <c r="AO129">
        <v>1</v>
      </c>
      <c r="AQ129" s="25">
        <f t="shared" ref="AQ129:AQ192" si="10">U129</f>
        <v>2.4</v>
      </c>
    </row>
    <row r="130" spans="1:49" x14ac:dyDescent="0.35">
      <c r="A130" s="1">
        <v>44839</v>
      </c>
      <c r="B130" t="s">
        <v>150</v>
      </c>
      <c r="C130" t="s">
        <v>205</v>
      </c>
      <c r="D130">
        <v>83</v>
      </c>
      <c r="E130">
        <v>1</v>
      </c>
      <c r="F130">
        <v>1</v>
      </c>
      <c r="G130" t="s">
        <v>61</v>
      </c>
      <c r="H130" t="s">
        <v>62</v>
      </c>
      <c r="I130">
        <v>1.2800000000000001E-2</v>
      </c>
      <c r="J130">
        <v>0.254</v>
      </c>
      <c r="K130">
        <v>3.93</v>
      </c>
      <c r="L130" t="s">
        <v>63</v>
      </c>
      <c r="M130" t="s">
        <v>64</v>
      </c>
      <c r="N130">
        <v>1.35E-2</v>
      </c>
      <c r="O130">
        <v>0.246</v>
      </c>
      <c r="P130">
        <v>4.88</v>
      </c>
      <c r="Q130" t="s">
        <v>97</v>
      </c>
      <c r="R130" t="s">
        <v>62</v>
      </c>
      <c r="S130">
        <v>9.7999999999999997E-4</v>
      </c>
      <c r="T130">
        <v>1.5800000000000002E-2</v>
      </c>
      <c r="U130">
        <v>0.71499999999999997</v>
      </c>
      <c r="V130" s="2"/>
      <c r="W130" s="2">
        <v>1</v>
      </c>
      <c r="Y130" s="26">
        <f t="shared" si="9"/>
        <v>3.93</v>
      </c>
      <c r="AF130">
        <v>1</v>
      </c>
      <c r="AH130" s="25">
        <f t="shared" si="8"/>
        <v>4.88</v>
      </c>
      <c r="AO130">
        <v>1</v>
      </c>
      <c r="AQ130" s="25">
        <f t="shared" si="10"/>
        <v>0.71499999999999997</v>
      </c>
    </row>
    <row r="131" spans="1:49" x14ac:dyDescent="0.35">
      <c r="A131" s="1">
        <v>44839</v>
      </c>
      <c r="B131" t="s">
        <v>150</v>
      </c>
      <c r="C131" t="s">
        <v>206</v>
      </c>
      <c r="D131">
        <v>84</v>
      </c>
      <c r="E131">
        <v>1</v>
      </c>
      <c r="F131">
        <v>1</v>
      </c>
      <c r="G131" t="s">
        <v>61</v>
      </c>
      <c r="H131" t="s">
        <v>62</v>
      </c>
      <c r="I131">
        <v>4.2200000000000001E-2</v>
      </c>
      <c r="J131">
        <v>0.80900000000000005</v>
      </c>
      <c r="K131">
        <v>16.7</v>
      </c>
      <c r="L131" t="s">
        <v>63</v>
      </c>
      <c r="M131" t="s">
        <v>64</v>
      </c>
      <c r="N131">
        <v>1.7100000000000001E-2</v>
      </c>
      <c r="O131">
        <v>0.28799999999999998</v>
      </c>
      <c r="P131">
        <v>5.85</v>
      </c>
      <c r="Q131" t="s">
        <v>97</v>
      </c>
      <c r="R131" t="s">
        <v>62</v>
      </c>
      <c r="S131">
        <v>2.5799999999999998E-3</v>
      </c>
      <c r="T131">
        <v>3.5200000000000002E-2</v>
      </c>
      <c r="U131">
        <v>1.81</v>
      </c>
      <c r="W131" s="2">
        <v>1</v>
      </c>
      <c r="Y131" s="26">
        <f t="shared" si="9"/>
        <v>16.7</v>
      </c>
      <c r="AD131" s="3"/>
      <c r="AE131" s="3"/>
      <c r="AF131">
        <v>1</v>
      </c>
      <c r="AH131" s="25">
        <f t="shared" si="8"/>
        <v>5.85</v>
      </c>
      <c r="AM131" s="3"/>
      <c r="AN131" s="3"/>
      <c r="AO131">
        <v>1</v>
      </c>
      <c r="AQ131" s="25">
        <f t="shared" si="10"/>
        <v>1.81</v>
      </c>
      <c r="AV131" s="3"/>
      <c r="AW131" s="3"/>
    </row>
    <row r="132" spans="1:49" x14ac:dyDescent="0.35">
      <c r="A132" s="1">
        <v>44839</v>
      </c>
      <c r="B132" t="s">
        <v>150</v>
      </c>
      <c r="C132" t="s">
        <v>207</v>
      </c>
      <c r="D132">
        <v>85</v>
      </c>
      <c r="E132">
        <v>1</v>
      </c>
      <c r="F132">
        <v>1</v>
      </c>
      <c r="G132" t="s">
        <v>61</v>
      </c>
      <c r="H132" t="s">
        <v>62</v>
      </c>
      <c r="I132">
        <v>6.6299999999999998E-2</v>
      </c>
      <c r="J132">
        <v>1.27</v>
      </c>
      <c r="K132">
        <v>27.4</v>
      </c>
      <c r="L132" t="s">
        <v>63</v>
      </c>
      <c r="M132" t="s">
        <v>64</v>
      </c>
      <c r="N132">
        <v>1.7999999999999999E-2</v>
      </c>
      <c r="O132">
        <v>0.30399999999999999</v>
      </c>
      <c r="P132">
        <v>6.24</v>
      </c>
      <c r="Q132" t="s">
        <v>97</v>
      </c>
      <c r="R132" t="s">
        <v>62</v>
      </c>
      <c r="S132">
        <v>4.3400000000000001E-3</v>
      </c>
      <c r="T132">
        <v>6.6500000000000004E-2</v>
      </c>
      <c r="U132">
        <v>3.59</v>
      </c>
      <c r="W132" s="2">
        <v>1</v>
      </c>
      <c r="Y132" s="26">
        <f t="shared" si="9"/>
        <v>27.4</v>
      </c>
      <c r="Z132" s="3"/>
      <c r="AA132" s="3"/>
      <c r="AB132" s="3"/>
      <c r="AC132" s="3"/>
      <c r="AF132">
        <v>1</v>
      </c>
      <c r="AH132" s="25">
        <f t="shared" si="8"/>
        <v>6.24</v>
      </c>
      <c r="AI132" s="3"/>
      <c r="AJ132" s="3"/>
      <c r="AK132" s="3"/>
      <c r="AL132" s="3"/>
      <c r="AO132">
        <v>1</v>
      </c>
      <c r="AQ132" s="25">
        <f t="shared" si="10"/>
        <v>3.59</v>
      </c>
      <c r="AR132" s="3"/>
      <c r="AS132" s="3"/>
      <c r="AT132" s="3"/>
      <c r="AU132" s="3"/>
    </row>
    <row r="133" spans="1:49" x14ac:dyDescent="0.35">
      <c r="A133" s="1">
        <v>44839</v>
      </c>
      <c r="B133" t="s">
        <v>150</v>
      </c>
      <c r="C133" t="s">
        <v>112</v>
      </c>
      <c r="D133">
        <v>89</v>
      </c>
      <c r="E133">
        <v>1</v>
      </c>
      <c r="F133">
        <v>1</v>
      </c>
      <c r="G133" t="s">
        <v>61</v>
      </c>
      <c r="H133" t="s">
        <v>62</v>
      </c>
      <c r="I133">
        <v>0.74199999999999999</v>
      </c>
      <c r="J133">
        <v>14</v>
      </c>
      <c r="K133">
        <v>317</v>
      </c>
      <c r="L133" t="s">
        <v>63</v>
      </c>
      <c r="M133" t="s">
        <v>64</v>
      </c>
      <c r="N133">
        <v>1.6500000000000001E-2</v>
      </c>
      <c r="O133">
        <v>0.26300000000000001</v>
      </c>
      <c r="P133">
        <v>5.27</v>
      </c>
      <c r="Q133" t="s">
        <v>97</v>
      </c>
      <c r="R133" t="s">
        <v>62</v>
      </c>
      <c r="S133">
        <v>2.5899999999999999E-3</v>
      </c>
      <c r="T133">
        <v>2.4199999999999999E-2</v>
      </c>
      <c r="U133">
        <v>1.19</v>
      </c>
      <c r="W133" s="2">
        <v>1</v>
      </c>
      <c r="Y133" s="26">
        <f t="shared" si="9"/>
        <v>317</v>
      </c>
      <c r="AB133" s="3">
        <f>ABS(100*ABS(Y133-Y127)/AVERAGE(Y133,Y127))</f>
        <v>0</v>
      </c>
      <c r="AC133" s="3" t="str">
        <f>IF(Y133&gt;10, (IF((AND(AB133&gt;=0,AB133&lt;=20)=TRUE),"PASS","FAIL")),(IF((AND(AB133&gt;=0,AB133&lt;=100)=TRUE),"PASS","FAIL")))</f>
        <v>PASS</v>
      </c>
      <c r="AF133">
        <v>1</v>
      </c>
      <c r="AH133" s="25">
        <f t="shared" si="8"/>
        <v>5.27</v>
      </c>
      <c r="AK133" s="3">
        <f>ABS(100*ABS(AH133-AH127)/AVERAGE(AH133,AH127))</f>
        <v>7.0726915520628575</v>
      </c>
      <c r="AL133" s="3" t="str">
        <f>IF(AH133&gt;10, (IF((AND(AK133&gt;=0,AK133&lt;=20)=TRUE),"PASS","FAIL")),(IF((AND(AK133&gt;=0,AK133&lt;=100)=TRUE),"PASS","FAIL")))</f>
        <v>PASS</v>
      </c>
      <c r="AO133">
        <v>1</v>
      </c>
      <c r="AQ133" s="25">
        <f t="shared" si="10"/>
        <v>1.19</v>
      </c>
      <c r="AT133" s="3">
        <f>ABS(100*ABS(AQ133-AQ127)/AVERAGE(AQ133,AQ127))</f>
        <v>80.701754385964918</v>
      </c>
      <c r="AU133" s="3" t="str">
        <f>IF(AQ133&gt;10, (IF((AND(AT133&gt;=0,AT133&lt;=20)=TRUE),"PASS","FAIL")),(IF((AND(AT133&gt;=0,AT133&lt;=100)=TRUE),"PASS","FAIL")))</f>
        <v>PASS</v>
      </c>
    </row>
    <row r="134" spans="1:49" x14ac:dyDescent="0.35">
      <c r="A134" s="1">
        <v>44839</v>
      </c>
      <c r="B134" t="s">
        <v>150</v>
      </c>
      <c r="C134" t="s">
        <v>113</v>
      </c>
      <c r="D134">
        <v>90</v>
      </c>
      <c r="E134">
        <v>1</v>
      </c>
      <c r="F134">
        <v>1</v>
      </c>
      <c r="G134" t="s">
        <v>61</v>
      </c>
      <c r="H134" t="s">
        <v>62</v>
      </c>
      <c r="I134">
        <v>0.109</v>
      </c>
      <c r="J134">
        <v>2.06</v>
      </c>
      <c r="K134">
        <v>45.4</v>
      </c>
      <c r="L134" t="s">
        <v>63</v>
      </c>
      <c r="M134" t="s">
        <v>64</v>
      </c>
      <c r="N134">
        <v>6.6199999999999995E-2</v>
      </c>
      <c r="O134">
        <v>1.05</v>
      </c>
      <c r="P134">
        <v>23.7</v>
      </c>
      <c r="Q134" t="s">
        <v>97</v>
      </c>
      <c r="R134" t="s">
        <v>62</v>
      </c>
      <c r="S134">
        <v>2.5899999999999999E-2</v>
      </c>
      <c r="T134">
        <v>0.39900000000000002</v>
      </c>
      <c r="U134">
        <v>22.4</v>
      </c>
      <c r="W134" s="2">
        <v>1</v>
      </c>
      <c r="Y134" s="26">
        <f t="shared" si="9"/>
        <v>45.4</v>
      </c>
      <c r="AD134" s="3">
        <f>100*((Y134*4080)-(Y132*4000))/(1000*80)</f>
        <v>94.54</v>
      </c>
      <c r="AE134" s="3" t="str">
        <f>IF(Y132&gt;10, (IF((AND(AD134&gt;=80,AD134&lt;=120)=TRUE),"PASS","FAIL")),(IF((AND(AD134&gt;=20,AD134&lt;=180)=TRUE),"PASS","FAIL")))</f>
        <v>PASS</v>
      </c>
      <c r="AF134">
        <v>1</v>
      </c>
      <c r="AH134" s="25">
        <f t="shared" si="8"/>
        <v>23.7</v>
      </c>
      <c r="AM134" s="3">
        <f>100*((AH134*4080)-(AH132*4000))/(1000*80)</f>
        <v>89.67</v>
      </c>
      <c r="AN134" s="3" t="str">
        <f>IF(AH132&gt;10, (IF((AND(AM134&gt;=80,AM134&lt;=120)=TRUE),"PASS","FAIL")),(IF((AND(AM134&gt;=20,AM134&lt;=180)=TRUE),"PASS","FAIL")))</f>
        <v>PASS</v>
      </c>
      <c r="AO134">
        <v>1</v>
      </c>
      <c r="AQ134" s="25">
        <f t="shared" si="10"/>
        <v>22.4</v>
      </c>
      <c r="AV134" s="3">
        <f>100*((AQ134*4080)-(AQ132*4000))/(1000*80)</f>
        <v>96.29</v>
      </c>
      <c r="AW134" s="3" t="str">
        <f>IF(AQ132&gt;10, (IF((AND(AV134&gt;=80,AV134&lt;=120)=TRUE),"PASS","FAIL")),(IF((AND(AV134&gt;=20,AV134&lt;=180)=TRUE),"PASS","FAIL")))</f>
        <v>PASS</v>
      </c>
    </row>
    <row r="135" spans="1:49" x14ac:dyDescent="0.35">
      <c r="A135" s="1">
        <v>44839</v>
      </c>
      <c r="B135" t="s">
        <v>150</v>
      </c>
      <c r="C135" t="s">
        <v>66</v>
      </c>
      <c r="D135" t="s">
        <v>11</v>
      </c>
      <c r="E135">
        <v>1</v>
      </c>
      <c r="F135">
        <v>1</v>
      </c>
      <c r="G135" t="s">
        <v>61</v>
      </c>
      <c r="H135" t="s">
        <v>62</v>
      </c>
      <c r="I135">
        <v>0.245</v>
      </c>
      <c r="J135">
        <v>4.62</v>
      </c>
      <c r="K135">
        <v>104</v>
      </c>
      <c r="L135" t="s">
        <v>63</v>
      </c>
      <c r="M135" t="s">
        <v>64</v>
      </c>
      <c r="N135">
        <v>0.28100000000000003</v>
      </c>
      <c r="O135">
        <v>4.24</v>
      </c>
      <c r="P135">
        <v>98.7</v>
      </c>
      <c r="Q135" t="s">
        <v>97</v>
      </c>
      <c r="R135" t="s">
        <v>62</v>
      </c>
      <c r="S135">
        <v>0.11799999999999999</v>
      </c>
      <c r="T135">
        <v>1.68</v>
      </c>
      <c r="U135">
        <v>95.4</v>
      </c>
      <c r="W135" s="2">
        <v>1</v>
      </c>
      <c r="Y135" s="26">
        <f t="shared" si="9"/>
        <v>104</v>
      </c>
      <c r="Z135" s="3">
        <f>100*(Y135-100)/100</f>
        <v>4</v>
      </c>
      <c r="AA135" s="3" t="str">
        <f>IF((ABS(Z135))&lt;=20,"PASS","FAIL")</f>
        <v>PASS</v>
      </c>
      <c r="AD135" s="3"/>
      <c r="AE135" s="3"/>
      <c r="AF135">
        <v>1</v>
      </c>
      <c r="AH135" s="25">
        <f t="shared" si="8"/>
        <v>98.7</v>
      </c>
      <c r="AI135" s="3">
        <f>100*(AH135-100)/100</f>
        <v>-1.2999999999999972</v>
      </c>
      <c r="AJ135" s="3" t="str">
        <f>IF((ABS(AI135))&lt;=20,"PASS","FAIL")</f>
        <v>PASS</v>
      </c>
      <c r="AM135" s="3"/>
      <c r="AN135" s="3"/>
      <c r="AO135">
        <v>1</v>
      </c>
      <c r="AQ135" s="25">
        <f t="shared" si="10"/>
        <v>95.4</v>
      </c>
      <c r="AR135" s="3">
        <f>100*(AQ135-100)/100</f>
        <v>-4.5999999999999943</v>
      </c>
      <c r="AS135" s="3" t="str">
        <f>IF((ABS(AR135))&lt;=20,"PASS","FAIL")</f>
        <v>PASS</v>
      </c>
      <c r="AV135" s="3"/>
      <c r="AW135" s="3"/>
    </row>
    <row r="136" spans="1:49" x14ac:dyDescent="0.35">
      <c r="A136" s="1">
        <v>44839</v>
      </c>
      <c r="B136" t="s">
        <v>150</v>
      </c>
      <c r="C136" t="s">
        <v>33</v>
      </c>
      <c r="D136" t="s">
        <v>100</v>
      </c>
      <c r="E136">
        <v>1</v>
      </c>
      <c r="F136">
        <v>1</v>
      </c>
      <c r="G136" t="s">
        <v>61</v>
      </c>
      <c r="H136" t="s">
        <v>62</v>
      </c>
      <c r="I136">
        <v>7.3600000000000002E-3</v>
      </c>
      <c r="J136">
        <v>0.16900000000000001</v>
      </c>
      <c r="K136">
        <v>1.96</v>
      </c>
      <c r="L136" t="s">
        <v>63</v>
      </c>
      <c r="M136" t="s">
        <v>64</v>
      </c>
      <c r="N136">
        <v>4.3099999999999996E-3</v>
      </c>
      <c r="O136">
        <v>8.3199999999999996E-2</v>
      </c>
      <c r="P136">
        <v>1.06</v>
      </c>
      <c r="Q136" t="s">
        <v>97</v>
      </c>
      <c r="R136" t="s">
        <v>62</v>
      </c>
      <c r="S136">
        <v>2.0799999999999998E-3</v>
      </c>
      <c r="T136">
        <v>1.7099999999999999E-3</v>
      </c>
      <c r="U136">
        <v>-8.3000000000000004E-2</v>
      </c>
      <c r="W136" s="2">
        <v>1</v>
      </c>
      <c r="Y136" s="26">
        <f t="shared" si="9"/>
        <v>1.96</v>
      </c>
      <c r="AB136" s="3"/>
      <c r="AC136" s="3"/>
      <c r="AF136">
        <v>1</v>
      </c>
      <c r="AH136" s="25">
        <f t="shared" si="8"/>
        <v>1.06</v>
      </c>
      <c r="AK136" s="3"/>
      <c r="AL136" s="3"/>
      <c r="AO136">
        <v>1</v>
      </c>
      <c r="AQ136" s="25">
        <f t="shared" si="10"/>
        <v>-8.3000000000000004E-2</v>
      </c>
      <c r="AT136" s="3"/>
      <c r="AU136" s="3"/>
    </row>
    <row r="137" spans="1:49" x14ac:dyDescent="0.35">
      <c r="A137" s="1">
        <v>44839</v>
      </c>
      <c r="B137" t="s">
        <v>150</v>
      </c>
      <c r="C137" t="s">
        <v>208</v>
      </c>
      <c r="D137">
        <v>91</v>
      </c>
      <c r="E137">
        <v>1</v>
      </c>
      <c r="F137">
        <v>1</v>
      </c>
      <c r="G137" t="s">
        <v>61</v>
      </c>
      <c r="H137" t="s">
        <v>62</v>
      </c>
      <c r="I137">
        <v>2.41</v>
      </c>
      <c r="J137">
        <v>45.4</v>
      </c>
      <c r="K137">
        <v>1010</v>
      </c>
      <c r="L137" t="s">
        <v>63</v>
      </c>
      <c r="M137" t="s">
        <v>64</v>
      </c>
      <c r="N137">
        <v>1.5900000000000001E-2</v>
      </c>
      <c r="O137">
        <v>0.26700000000000002</v>
      </c>
      <c r="P137">
        <v>5.37</v>
      </c>
      <c r="Q137" t="s">
        <v>97</v>
      </c>
      <c r="R137" t="s">
        <v>62</v>
      </c>
      <c r="S137">
        <v>1.75E-3</v>
      </c>
      <c r="T137">
        <v>7.0499999999999998E-3</v>
      </c>
      <c r="U137">
        <v>0.22</v>
      </c>
      <c r="W137" s="2">
        <v>1</v>
      </c>
      <c r="Y137" s="26">
        <f t="shared" si="9"/>
        <v>1010</v>
      </c>
      <c r="AD137" s="3"/>
      <c r="AE137" s="3"/>
      <c r="AF137">
        <v>1</v>
      </c>
      <c r="AH137" s="25">
        <f t="shared" si="8"/>
        <v>5.37</v>
      </c>
      <c r="AM137" s="3"/>
      <c r="AN137" s="3"/>
      <c r="AO137">
        <v>1</v>
      </c>
      <c r="AQ137" s="25">
        <f t="shared" si="10"/>
        <v>0.22</v>
      </c>
      <c r="AV137" s="3"/>
      <c r="AW137" s="3"/>
    </row>
    <row r="138" spans="1:49" x14ac:dyDescent="0.35">
      <c r="A138" s="1">
        <v>44839</v>
      </c>
      <c r="B138" t="s">
        <v>150</v>
      </c>
      <c r="C138" t="s">
        <v>209</v>
      </c>
      <c r="D138">
        <v>92</v>
      </c>
      <c r="E138">
        <v>1</v>
      </c>
      <c r="F138">
        <v>1</v>
      </c>
      <c r="G138" t="s">
        <v>61</v>
      </c>
      <c r="H138" t="s">
        <v>62</v>
      </c>
      <c r="I138">
        <v>1.23</v>
      </c>
      <c r="J138">
        <v>22.8</v>
      </c>
      <c r="K138">
        <v>515</v>
      </c>
      <c r="L138" t="s">
        <v>63</v>
      </c>
      <c r="M138" t="s">
        <v>64</v>
      </c>
      <c r="N138">
        <v>2.3900000000000001E-2</v>
      </c>
      <c r="O138">
        <v>0.313</v>
      </c>
      <c r="P138">
        <v>6.45</v>
      </c>
      <c r="Q138" t="s">
        <v>97</v>
      </c>
      <c r="R138" t="s">
        <v>62</v>
      </c>
      <c r="S138">
        <v>1.7899999999999999E-3</v>
      </c>
      <c r="T138">
        <v>1.78E-2</v>
      </c>
      <c r="U138">
        <v>0.83</v>
      </c>
      <c r="W138" s="2">
        <v>1</v>
      </c>
      <c r="Y138" s="26">
        <f t="shared" si="9"/>
        <v>515</v>
      </c>
      <c r="Z138" s="3"/>
      <c r="AA138" s="3"/>
      <c r="AD138" s="3"/>
      <c r="AE138" s="3"/>
      <c r="AF138">
        <v>1</v>
      </c>
      <c r="AH138" s="25">
        <f t="shared" si="8"/>
        <v>6.45</v>
      </c>
      <c r="AI138" s="3"/>
      <c r="AJ138" s="3"/>
      <c r="AM138" s="3"/>
      <c r="AN138" s="3"/>
      <c r="AO138">
        <v>1</v>
      </c>
      <c r="AQ138" s="25">
        <f t="shared" si="10"/>
        <v>0.83</v>
      </c>
      <c r="AR138" s="3"/>
      <c r="AS138" s="3"/>
      <c r="AV138" s="3"/>
      <c r="AW138" s="3"/>
    </row>
    <row r="139" spans="1:49" x14ac:dyDescent="0.35">
      <c r="A139" s="1">
        <v>44839</v>
      </c>
      <c r="B139" t="s">
        <v>150</v>
      </c>
      <c r="C139" t="s">
        <v>210</v>
      </c>
      <c r="D139">
        <v>93</v>
      </c>
      <c r="E139">
        <v>1</v>
      </c>
      <c r="F139">
        <v>1</v>
      </c>
      <c r="G139" t="s">
        <v>61</v>
      </c>
      <c r="H139" t="s">
        <v>62</v>
      </c>
      <c r="I139">
        <v>2.8199999999999999E-2</v>
      </c>
      <c r="J139">
        <v>0.54800000000000004</v>
      </c>
      <c r="K139">
        <v>10.7</v>
      </c>
      <c r="L139" t="s">
        <v>63</v>
      </c>
      <c r="M139" t="s">
        <v>64</v>
      </c>
      <c r="N139">
        <v>1.7500000000000002E-2</v>
      </c>
      <c r="O139">
        <v>0.29799999999999999</v>
      </c>
      <c r="P139">
        <v>6.1</v>
      </c>
      <c r="Q139" t="s">
        <v>97</v>
      </c>
      <c r="R139" t="s">
        <v>62</v>
      </c>
      <c r="S139">
        <v>1.23E-3</v>
      </c>
      <c r="T139">
        <v>2.23E-2</v>
      </c>
      <c r="U139">
        <v>1.0900000000000001</v>
      </c>
      <c r="W139" s="2">
        <v>1</v>
      </c>
      <c r="Y139" s="26">
        <f t="shared" si="9"/>
        <v>10.7</v>
      </c>
      <c r="AB139" s="3"/>
      <c r="AC139" s="3"/>
      <c r="AF139">
        <v>1</v>
      </c>
      <c r="AH139" s="25">
        <f t="shared" ref="AH139:AH202" si="11">P139</f>
        <v>6.1</v>
      </c>
      <c r="AK139" s="3"/>
      <c r="AL139" s="3"/>
      <c r="AO139">
        <v>1</v>
      </c>
      <c r="AQ139" s="25">
        <f t="shared" si="10"/>
        <v>1.0900000000000001</v>
      </c>
      <c r="AT139" s="3"/>
      <c r="AU139" s="3"/>
    </row>
    <row r="140" spans="1:49" x14ac:dyDescent="0.35">
      <c r="A140" s="1">
        <v>44839</v>
      </c>
      <c r="B140" t="s">
        <v>150</v>
      </c>
      <c r="C140" t="s">
        <v>211</v>
      </c>
      <c r="D140">
        <v>94</v>
      </c>
      <c r="E140">
        <v>1</v>
      </c>
      <c r="F140">
        <v>1</v>
      </c>
      <c r="G140" t="s">
        <v>61</v>
      </c>
      <c r="H140" t="s">
        <v>62</v>
      </c>
      <c r="I140">
        <v>5.19</v>
      </c>
      <c r="J140">
        <v>98.9</v>
      </c>
      <c r="K140">
        <v>2120</v>
      </c>
      <c r="L140" t="s">
        <v>63</v>
      </c>
      <c r="M140" t="s">
        <v>64</v>
      </c>
      <c r="N140">
        <v>7.2599999999999998E-2</v>
      </c>
      <c r="O140">
        <v>0.98</v>
      </c>
      <c r="P140">
        <v>22.1</v>
      </c>
      <c r="Q140" t="s">
        <v>97</v>
      </c>
      <c r="R140" t="s">
        <v>62</v>
      </c>
      <c r="S140">
        <v>8.94E-3</v>
      </c>
      <c r="T140">
        <v>0.12</v>
      </c>
      <c r="U140">
        <v>6.62</v>
      </c>
      <c r="W140" s="2">
        <v>1</v>
      </c>
      <c r="Y140" s="26">
        <f t="shared" si="9"/>
        <v>2120</v>
      </c>
      <c r="AD140" s="3"/>
      <c r="AE140" s="3"/>
      <c r="AF140">
        <v>1</v>
      </c>
      <c r="AH140" s="25">
        <f t="shared" si="11"/>
        <v>22.1</v>
      </c>
      <c r="AM140" s="3"/>
      <c r="AN140" s="3"/>
      <c r="AO140">
        <v>1</v>
      </c>
      <c r="AQ140" s="25">
        <f t="shared" si="10"/>
        <v>6.62</v>
      </c>
      <c r="AV140" s="3"/>
      <c r="AW140" s="3"/>
    </row>
    <row r="141" spans="1:49" x14ac:dyDescent="0.35">
      <c r="A141" s="1">
        <v>44839</v>
      </c>
      <c r="B141" t="s">
        <v>150</v>
      </c>
      <c r="C141" t="s">
        <v>212</v>
      </c>
      <c r="D141">
        <v>95</v>
      </c>
      <c r="E141">
        <v>1</v>
      </c>
      <c r="F141">
        <v>1</v>
      </c>
      <c r="G141" t="s">
        <v>61</v>
      </c>
      <c r="H141" t="s">
        <v>62</v>
      </c>
      <c r="I141">
        <v>3.9699999999999999E-2</v>
      </c>
      <c r="J141">
        <v>0.72499999999999998</v>
      </c>
      <c r="K141">
        <v>14.8</v>
      </c>
      <c r="L141" t="s">
        <v>63</v>
      </c>
      <c r="M141" t="s">
        <v>64</v>
      </c>
      <c r="N141">
        <v>5.2999999999999999E-2</v>
      </c>
      <c r="O141">
        <v>0.97199999999999998</v>
      </c>
      <c r="P141">
        <v>21.9</v>
      </c>
      <c r="Q141" t="s">
        <v>97</v>
      </c>
      <c r="R141" t="s">
        <v>62</v>
      </c>
      <c r="S141">
        <v>3.82E-3</v>
      </c>
      <c r="T141">
        <v>7.7700000000000005E-2</v>
      </c>
      <c r="U141">
        <v>4.2300000000000004</v>
      </c>
      <c r="V141" s="2"/>
      <c r="W141" s="2">
        <v>1</v>
      </c>
      <c r="Y141" s="26">
        <f t="shared" si="9"/>
        <v>14.8</v>
      </c>
      <c r="AB141" s="3"/>
      <c r="AC141" s="3"/>
      <c r="AF141">
        <v>1</v>
      </c>
      <c r="AH141" s="25">
        <f t="shared" si="11"/>
        <v>21.9</v>
      </c>
      <c r="AK141" s="3"/>
      <c r="AL141" s="3"/>
      <c r="AO141">
        <v>1</v>
      </c>
      <c r="AQ141" s="25">
        <f t="shared" si="10"/>
        <v>4.2300000000000004</v>
      </c>
      <c r="AT141" s="3"/>
      <c r="AU141" s="3"/>
    </row>
    <row r="142" spans="1:49" x14ac:dyDescent="0.35">
      <c r="A142" s="1">
        <v>44839</v>
      </c>
      <c r="B142" t="s">
        <v>150</v>
      </c>
      <c r="C142" t="s">
        <v>213</v>
      </c>
      <c r="D142">
        <v>96</v>
      </c>
      <c r="E142">
        <v>1</v>
      </c>
      <c r="F142">
        <v>1</v>
      </c>
      <c r="G142" t="s">
        <v>61</v>
      </c>
      <c r="H142" t="s">
        <v>62</v>
      </c>
      <c r="I142">
        <v>7.17E-2</v>
      </c>
      <c r="J142">
        <v>1.39</v>
      </c>
      <c r="K142">
        <v>30</v>
      </c>
      <c r="L142" t="s">
        <v>63</v>
      </c>
      <c r="M142" t="s">
        <v>64</v>
      </c>
      <c r="N142">
        <v>3.5700000000000003E-2</v>
      </c>
      <c r="O142">
        <v>0.54300000000000004</v>
      </c>
      <c r="P142">
        <v>11.8</v>
      </c>
      <c r="Q142" t="s">
        <v>97</v>
      </c>
      <c r="R142" t="s">
        <v>62</v>
      </c>
      <c r="S142">
        <v>6.0299999999999999E-2</v>
      </c>
      <c r="T142">
        <v>0.876</v>
      </c>
      <c r="U142">
        <v>49.5</v>
      </c>
      <c r="W142" s="2">
        <v>1</v>
      </c>
      <c r="Y142" s="26">
        <f t="shared" si="9"/>
        <v>30</v>
      </c>
      <c r="AD142" s="3"/>
      <c r="AE142" s="3"/>
      <c r="AF142">
        <v>1</v>
      </c>
      <c r="AH142" s="25">
        <f t="shared" si="11"/>
        <v>11.8</v>
      </c>
      <c r="AM142" s="3"/>
      <c r="AN142" s="3"/>
      <c r="AO142">
        <v>1</v>
      </c>
      <c r="AQ142" s="25">
        <f t="shared" si="10"/>
        <v>49.5</v>
      </c>
      <c r="AV142" s="3"/>
      <c r="AW142" s="3"/>
    </row>
    <row r="143" spans="1:49" x14ac:dyDescent="0.35">
      <c r="A143" s="1">
        <v>44839</v>
      </c>
      <c r="B143" t="s">
        <v>150</v>
      </c>
      <c r="C143" t="s">
        <v>214</v>
      </c>
      <c r="D143">
        <v>97</v>
      </c>
      <c r="E143">
        <v>1</v>
      </c>
      <c r="F143">
        <v>1</v>
      </c>
      <c r="G143" t="s">
        <v>61</v>
      </c>
      <c r="H143" t="s">
        <v>62</v>
      </c>
      <c r="I143">
        <v>3.2899999999999999E-2</v>
      </c>
      <c r="J143">
        <v>0.72799999999999998</v>
      </c>
      <c r="K143">
        <v>14.8</v>
      </c>
      <c r="L143" t="s">
        <v>63</v>
      </c>
      <c r="M143" t="s">
        <v>64</v>
      </c>
      <c r="N143">
        <v>8.4499999999999992E-3</v>
      </c>
      <c r="O143">
        <v>0.14899999999999999</v>
      </c>
      <c r="P143">
        <v>2.61</v>
      </c>
      <c r="Q143" t="s">
        <v>97</v>
      </c>
      <c r="R143" t="s">
        <v>62</v>
      </c>
      <c r="S143">
        <v>2.4499999999999999E-3</v>
      </c>
      <c r="T143">
        <v>2.1899999999999999E-2</v>
      </c>
      <c r="U143">
        <v>1.06</v>
      </c>
      <c r="W143" s="2">
        <v>1</v>
      </c>
      <c r="Y143" s="26">
        <f t="shared" si="9"/>
        <v>14.8</v>
      </c>
      <c r="Z143" s="3"/>
      <c r="AA143" s="3"/>
      <c r="AD143" s="3"/>
      <c r="AE143" s="3"/>
      <c r="AF143">
        <v>1</v>
      </c>
      <c r="AH143" s="25">
        <f t="shared" si="11"/>
        <v>2.61</v>
      </c>
      <c r="AI143" s="3"/>
      <c r="AJ143" s="3"/>
      <c r="AM143" s="3"/>
      <c r="AN143" s="3"/>
      <c r="AO143">
        <v>1</v>
      </c>
      <c r="AQ143" s="25">
        <f t="shared" si="10"/>
        <v>1.06</v>
      </c>
      <c r="AR143" s="3"/>
      <c r="AS143" s="3"/>
      <c r="AV143" s="3"/>
      <c r="AW143" s="3"/>
    </row>
    <row r="144" spans="1:49" x14ac:dyDescent="0.35">
      <c r="A144" s="1">
        <v>44839</v>
      </c>
      <c r="B144" t="s">
        <v>150</v>
      </c>
      <c r="C144" t="s">
        <v>215</v>
      </c>
      <c r="D144">
        <v>98</v>
      </c>
      <c r="E144">
        <v>1</v>
      </c>
      <c r="F144">
        <v>1</v>
      </c>
      <c r="G144" t="s">
        <v>61</v>
      </c>
      <c r="H144" t="s">
        <v>62</v>
      </c>
      <c r="I144">
        <v>7.6200000000000004E-2</v>
      </c>
      <c r="J144">
        <v>1.46</v>
      </c>
      <c r="K144">
        <v>31.6</v>
      </c>
      <c r="L144" t="s">
        <v>63</v>
      </c>
      <c r="M144" t="s">
        <v>64</v>
      </c>
      <c r="N144">
        <v>1.23E-2</v>
      </c>
      <c r="O144">
        <v>0.19700000000000001</v>
      </c>
      <c r="P144">
        <v>3.73</v>
      </c>
      <c r="Q144" t="s">
        <v>97</v>
      </c>
      <c r="R144" t="s">
        <v>62</v>
      </c>
      <c r="S144">
        <v>2.6900000000000001E-3</v>
      </c>
      <c r="T144">
        <v>4.3700000000000003E-2</v>
      </c>
      <c r="U144">
        <v>2.2999999999999998</v>
      </c>
      <c r="W144" s="2">
        <v>1</v>
      </c>
      <c r="Y144" s="26">
        <f t="shared" si="9"/>
        <v>31.6</v>
      </c>
      <c r="AB144" s="3"/>
      <c r="AC144" s="3"/>
      <c r="AF144">
        <v>1</v>
      </c>
      <c r="AH144" s="25">
        <f t="shared" si="11"/>
        <v>3.73</v>
      </c>
      <c r="AK144" s="3"/>
      <c r="AL144" s="3"/>
      <c r="AO144">
        <v>1</v>
      </c>
      <c r="AQ144" s="25">
        <f t="shared" si="10"/>
        <v>2.2999999999999998</v>
      </c>
      <c r="AT144" s="3"/>
      <c r="AU144" s="3"/>
    </row>
    <row r="145" spans="1:49" x14ac:dyDescent="0.35">
      <c r="A145" s="1">
        <v>44839</v>
      </c>
      <c r="B145" t="s">
        <v>150</v>
      </c>
      <c r="C145" t="s">
        <v>216</v>
      </c>
      <c r="D145">
        <v>99</v>
      </c>
      <c r="E145">
        <v>1</v>
      </c>
      <c r="F145">
        <v>1</v>
      </c>
      <c r="G145" t="s">
        <v>61</v>
      </c>
      <c r="H145" t="s">
        <v>62</v>
      </c>
      <c r="I145">
        <v>3.09E-2</v>
      </c>
      <c r="J145">
        <v>0.56100000000000005</v>
      </c>
      <c r="K145">
        <v>11</v>
      </c>
      <c r="L145" t="s">
        <v>63</v>
      </c>
      <c r="M145" t="s">
        <v>64</v>
      </c>
      <c r="N145">
        <v>1.6E-2</v>
      </c>
      <c r="O145">
        <v>0.28100000000000003</v>
      </c>
      <c r="P145">
        <v>5.69</v>
      </c>
      <c r="Q145" t="s">
        <v>97</v>
      </c>
      <c r="R145" t="s">
        <v>62</v>
      </c>
      <c r="S145">
        <v>3.62E-3</v>
      </c>
      <c r="T145">
        <v>6.2199999999999998E-2</v>
      </c>
      <c r="U145">
        <v>3.35</v>
      </c>
      <c r="W145" s="2">
        <v>1</v>
      </c>
      <c r="Y145" s="26">
        <f t="shared" si="9"/>
        <v>11</v>
      </c>
      <c r="AF145">
        <v>1</v>
      </c>
      <c r="AH145" s="25">
        <f t="shared" si="11"/>
        <v>5.69</v>
      </c>
      <c r="AO145">
        <v>1</v>
      </c>
      <c r="AQ145" s="25">
        <f t="shared" si="10"/>
        <v>3.35</v>
      </c>
    </row>
    <row r="146" spans="1:49" x14ac:dyDescent="0.35">
      <c r="A146" s="1">
        <v>44839</v>
      </c>
      <c r="B146" t="s">
        <v>150</v>
      </c>
      <c r="C146" t="s">
        <v>217</v>
      </c>
      <c r="D146">
        <v>100</v>
      </c>
      <c r="E146">
        <v>1</v>
      </c>
      <c r="F146">
        <v>1</v>
      </c>
      <c r="G146" t="s">
        <v>61</v>
      </c>
      <c r="H146" t="s">
        <v>62</v>
      </c>
      <c r="I146">
        <v>5.67E-2</v>
      </c>
      <c r="J146">
        <v>1.05</v>
      </c>
      <c r="K146">
        <v>22.3</v>
      </c>
      <c r="L146" t="s">
        <v>63</v>
      </c>
      <c r="M146" t="s">
        <v>64</v>
      </c>
      <c r="N146">
        <v>1.44E-2</v>
      </c>
      <c r="O146">
        <v>0.24299999999999999</v>
      </c>
      <c r="P146">
        <v>4.8099999999999996</v>
      </c>
      <c r="Q146" t="s">
        <v>97</v>
      </c>
      <c r="R146" t="s">
        <v>62</v>
      </c>
      <c r="S146">
        <v>5.3800000000000002E-3</v>
      </c>
      <c r="T146">
        <v>0.109</v>
      </c>
      <c r="U146">
        <v>6.02</v>
      </c>
      <c r="W146" s="2">
        <v>1</v>
      </c>
      <c r="Y146" s="26">
        <f t="shared" si="9"/>
        <v>22.3</v>
      </c>
      <c r="AF146">
        <v>1</v>
      </c>
      <c r="AH146" s="25">
        <f t="shared" si="11"/>
        <v>4.8099999999999996</v>
      </c>
      <c r="AO146">
        <v>1</v>
      </c>
      <c r="AQ146" s="25">
        <f t="shared" si="10"/>
        <v>6.02</v>
      </c>
    </row>
    <row r="147" spans="1:49" x14ac:dyDescent="0.35">
      <c r="A147" s="1">
        <v>44839</v>
      </c>
      <c r="B147" t="s">
        <v>150</v>
      </c>
      <c r="C147" t="s">
        <v>112</v>
      </c>
      <c r="D147">
        <v>104</v>
      </c>
      <c r="E147">
        <v>1</v>
      </c>
      <c r="F147">
        <v>1</v>
      </c>
      <c r="G147" t="s">
        <v>61</v>
      </c>
      <c r="H147" t="s">
        <v>62</v>
      </c>
      <c r="I147">
        <v>3.2300000000000002E-2</v>
      </c>
      <c r="J147">
        <v>0.59699999999999998</v>
      </c>
      <c r="K147">
        <v>11.8</v>
      </c>
      <c r="L147" t="s">
        <v>63</v>
      </c>
      <c r="M147" t="s">
        <v>64</v>
      </c>
      <c r="N147">
        <v>5.5500000000000001E-2</v>
      </c>
      <c r="O147">
        <v>0.878</v>
      </c>
      <c r="P147">
        <v>19.7</v>
      </c>
      <c r="Q147" t="s">
        <v>97</v>
      </c>
      <c r="R147" t="s">
        <v>62</v>
      </c>
      <c r="S147">
        <v>3.8E-3</v>
      </c>
      <c r="T147">
        <v>0.06</v>
      </c>
      <c r="U147">
        <v>3.22</v>
      </c>
      <c r="W147" s="2">
        <v>1</v>
      </c>
      <c r="Y147" s="26">
        <f t="shared" si="9"/>
        <v>11.8</v>
      </c>
      <c r="AB147" s="3">
        <f>ABS(100*ABS(Y147-Y141)/AVERAGE(Y147,Y141))</f>
        <v>22.556390977443609</v>
      </c>
      <c r="AC147" s="3" t="str">
        <f>IF(Y147&gt;10, (IF((AND(AB147&gt;=0,AB147&lt;=20)=TRUE),"PASS","FAIL")),(IF((AND(AB147&gt;=0,AB147&lt;=100)=TRUE),"PASS","FAIL")))</f>
        <v>FAIL</v>
      </c>
      <c r="AF147">
        <v>1</v>
      </c>
      <c r="AH147" s="25">
        <f t="shared" si="11"/>
        <v>19.7</v>
      </c>
      <c r="AK147" s="3">
        <f>ABS(100*ABS(AH147-AH141)/AVERAGE(AH147,AH141))</f>
        <v>10.576923076923075</v>
      </c>
      <c r="AL147" s="3" t="str">
        <f>IF(AH147&gt;10, (IF((AND(AK147&gt;=0,AK147&lt;=20)=TRUE),"PASS","FAIL")),(IF((AND(AK147&gt;=0,AK147&lt;=100)=TRUE),"PASS","FAIL")))</f>
        <v>PASS</v>
      </c>
      <c r="AO147">
        <v>1</v>
      </c>
      <c r="AQ147" s="25">
        <f t="shared" si="10"/>
        <v>3.22</v>
      </c>
      <c r="AT147" s="3">
        <f>ABS(100*ABS(AQ147-AQ141)/AVERAGE(AQ147,AQ141))</f>
        <v>27.114093959731548</v>
      </c>
      <c r="AU147" s="3" t="str">
        <f>IF(AQ147&gt;10, (IF((AND(AT147&gt;=0,AT147&lt;=20)=TRUE),"PASS","FAIL")),(IF((AND(AT147&gt;=0,AT147&lt;=100)=TRUE),"PASS","FAIL")))</f>
        <v>PASS</v>
      </c>
    </row>
    <row r="148" spans="1:49" x14ac:dyDescent="0.35">
      <c r="A148" s="1">
        <v>44839</v>
      </c>
      <c r="B148" t="s">
        <v>150</v>
      </c>
      <c r="C148" t="s">
        <v>113</v>
      </c>
      <c r="D148">
        <v>105</v>
      </c>
      <c r="E148">
        <v>1</v>
      </c>
      <c r="F148">
        <v>1</v>
      </c>
      <c r="G148" t="s">
        <v>61</v>
      </c>
      <c r="H148" t="s">
        <v>62</v>
      </c>
      <c r="I148">
        <v>9.69E-2</v>
      </c>
      <c r="J148">
        <v>1.87</v>
      </c>
      <c r="K148">
        <v>41</v>
      </c>
      <c r="L148" t="s">
        <v>63</v>
      </c>
      <c r="M148" t="s">
        <v>64</v>
      </c>
      <c r="N148">
        <v>5.5399999999999998E-2</v>
      </c>
      <c r="O148">
        <v>0.86399999999999999</v>
      </c>
      <c r="P148">
        <v>19.399999999999999</v>
      </c>
      <c r="Q148" t="s">
        <v>97</v>
      </c>
      <c r="R148" t="s">
        <v>62</v>
      </c>
      <c r="S148">
        <v>2.64E-2</v>
      </c>
      <c r="T148">
        <v>0.39800000000000002</v>
      </c>
      <c r="U148">
        <v>22.4</v>
      </c>
      <c r="W148" s="2">
        <v>1</v>
      </c>
      <c r="Y148" s="26">
        <f t="shared" si="9"/>
        <v>41</v>
      </c>
      <c r="AD148" s="3">
        <f>100*((Y148*4080)-(Y146*4000))/(1000*80)</f>
        <v>97.6</v>
      </c>
      <c r="AE148" s="3" t="str">
        <f>IF(Y146&gt;10, (IF((AND(AD148&gt;=80,AD148&lt;=120)=TRUE),"PASS","FAIL")),(IF((AND(AD148&gt;=20,AD148&lt;=180)=TRUE),"PASS","FAIL")))</f>
        <v>PASS</v>
      </c>
      <c r="AF148">
        <v>1</v>
      </c>
      <c r="AH148" s="25">
        <f t="shared" si="11"/>
        <v>19.399999999999999</v>
      </c>
      <c r="AM148" s="3">
        <f>100*((AH148*4080)-(AH146*4000))/(1000*80)</f>
        <v>74.89</v>
      </c>
      <c r="AN148" s="3" t="str">
        <f>IF(AH146&gt;10, (IF((AND(AM148&gt;=80,AM148&lt;=120)=TRUE),"PASS","FAIL")),(IF((AND(AM148&gt;=20,AM148&lt;=180)=TRUE),"PASS","FAIL")))</f>
        <v>PASS</v>
      </c>
      <c r="AO148">
        <v>1</v>
      </c>
      <c r="AQ148" s="25">
        <f t="shared" si="10"/>
        <v>22.4</v>
      </c>
      <c r="AV148" s="3">
        <f>100*((AQ148*4080)-(AQ146*4000))/(1000*80)</f>
        <v>84.14</v>
      </c>
      <c r="AW148" s="3" t="str">
        <f>IF(AQ146&gt;10, (IF((AND(AV148&gt;=80,AV148&lt;=120)=TRUE),"PASS","FAIL")),(IF((AND(AV148&gt;=20,AV148&lt;=180)=TRUE),"PASS","FAIL")))</f>
        <v>PASS</v>
      </c>
    </row>
    <row r="149" spans="1:49" x14ac:dyDescent="0.35">
      <c r="A149" s="1">
        <v>44839</v>
      </c>
      <c r="B149" t="s">
        <v>150</v>
      </c>
      <c r="C149" t="s">
        <v>66</v>
      </c>
      <c r="D149" t="s">
        <v>11</v>
      </c>
      <c r="E149">
        <v>1</v>
      </c>
      <c r="F149">
        <v>1</v>
      </c>
      <c r="G149" t="s">
        <v>61</v>
      </c>
      <c r="H149" t="s">
        <v>62</v>
      </c>
      <c r="I149">
        <v>0.245</v>
      </c>
      <c r="J149">
        <v>4.6100000000000003</v>
      </c>
      <c r="K149">
        <v>104</v>
      </c>
      <c r="L149" t="s">
        <v>63</v>
      </c>
      <c r="M149" t="s">
        <v>64</v>
      </c>
      <c r="N149">
        <v>0.27700000000000002</v>
      </c>
      <c r="O149">
        <v>4.1900000000000004</v>
      </c>
      <c r="P149">
        <v>97.7</v>
      </c>
      <c r="Q149" t="s">
        <v>97</v>
      </c>
      <c r="R149" t="s">
        <v>62</v>
      </c>
      <c r="S149">
        <v>0.113</v>
      </c>
      <c r="T149">
        <v>1.64</v>
      </c>
      <c r="U149">
        <v>92.6</v>
      </c>
      <c r="W149" s="2">
        <v>1</v>
      </c>
      <c r="Y149" s="26">
        <f t="shared" si="9"/>
        <v>104</v>
      </c>
      <c r="Z149" s="3">
        <f>100*(Y149-100)/100</f>
        <v>4</v>
      </c>
      <c r="AA149" s="3" t="str">
        <f>IF((ABS(Z149))&lt;=20,"PASS","FAIL")</f>
        <v>PASS</v>
      </c>
      <c r="AD149" s="3"/>
      <c r="AE149" s="3"/>
      <c r="AF149">
        <v>1</v>
      </c>
      <c r="AH149" s="25">
        <f t="shared" si="11"/>
        <v>97.7</v>
      </c>
      <c r="AI149" s="3">
        <f>100*(AH149-100)/100</f>
        <v>-2.2999999999999972</v>
      </c>
      <c r="AJ149" s="3" t="str">
        <f>IF((ABS(AI149))&lt;=20,"PASS","FAIL")</f>
        <v>PASS</v>
      </c>
      <c r="AM149" s="3"/>
      <c r="AN149" s="3"/>
      <c r="AO149">
        <v>1</v>
      </c>
      <c r="AQ149" s="25">
        <f t="shared" si="10"/>
        <v>92.6</v>
      </c>
      <c r="AR149" s="3">
        <f>100*(AQ149-100)/100</f>
        <v>-7.4000000000000057</v>
      </c>
      <c r="AS149" s="3" t="str">
        <f>IF((ABS(AR149))&lt;=20,"PASS","FAIL")</f>
        <v>PASS</v>
      </c>
      <c r="AV149" s="3"/>
      <c r="AW149" s="3"/>
    </row>
    <row r="150" spans="1:49" x14ac:dyDescent="0.35">
      <c r="A150" s="1">
        <v>44839</v>
      </c>
      <c r="B150" t="s">
        <v>150</v>
      </c>
      <c r="C150" t="s">
        <v>33</v>
      </c>
      <c r="D150" t="s">
        <v>100</v>
      </c>
      <c r="E150">
        <v>1</v>
      </c>
      <c r="F150">
        <v>1</v>
      </c>
      <c r="G150" t="s">
        <v>61</v>
      </c>
      <c r="H150" t="s">
        <v>62</v>
      </c>
      <c r="I150">
        <v>6.6800000000000002E-3</v>
      </c>
      <c r="J150">
        <v>0.13600000000000001</v>
      </c>
      <c r="K150">
        <v>1.19</v>
      </c>
      <c r="L150" t="s">
        <v>63</v>
      </c>
      <c r="M150" t="s">
        <v>64</v>
      </c>
      <c r="N150">
        <v>4.8399999999999997E-3</v>
      </c>
      <c r="O150">
        <v>0.10299999999999999</v>
      </c>
      <c r="P150">
        <v>1.52</v>
      </c>
      <c r="Q150" t="s">
        <v>97</v>
      </c>
      <c r="R150" t="s">
        <v>62</v>
      </c>
      <c r="S150">
        <v>-2.9199999999999999E-3</v>
      </c>
      <c r="T150">
        <v>-2.41E-2</v>
      </c>
      <c r="U150">
        <v>-1.55</v>
      </c>
      <c r="W150" s="2">
        <v>1</v>
      </c>
      <c r="Y150" s="26">
        <f t="shared" si="9"/>
        <v>1.19</v>
      </c>
      <c r="AB150" s="3"/>
      <c r="AC150" s="3"/>
      <c r="AF150">
        <v>1</v>
      </c>
      <c r="AH150" s="25">
        <f t="shared" si="11"/>
        <v>1.52</v>
      </c>
      <c r="AK150" s="3"/>
      <c r="AL150" s="3"/>
      <c r="AO150">
        <v>1</v>
      </c>
      <c r="AQ150" s="25">
        <f t="shared" si="10"/>
        <v>-1.55</v>
      </c>
      <c r="AT150" s="3"/>
      <c r="AU150" s="3"/>
    </row>
    <row r="151" spans="1:49" x14ac:dyDescent="0.35">
      <c r="A151" s="1">
        <v>44839</v>
      </c>
      <c r="B151" t="s">
        <v>150</v>
      </c>
      <c r="C151" t="s">
        <v>218</v>
      </c>
      <c r="D151">
        <v>106</v>
      </c>
      <c r="E151">
        <v>1</v>
      </c>
      <c r="F151">
        <v>1</v>
      </c>
      <c r="G151" t="s">
        <v>61</v>
      </c>
      <c r="H151" t="s">
        <v>62</v>
      </c>
      <c r="I151">
        <v>4.02E-2</v>
      </c>
      <c r="J151">
        <v>0.78400000000000003</v>
      </c>
      <c r="K151">
        <v>16.100000000000001</v>
      </c>
      <c r="L151" t="s">
        <v>63</v>
      </c>
      <c r="M151" t="s">
        <v>64</v>
      </c>
      <c r="N151">
        <v>2.3800000000000002E-2</v>
      </c>
      <c r="O151">
        <v>0.31</v>
      </c>
      <c r="P151">
        <v>6.39</v>
      </c>
      <c r="Q151" t="s">
        <v>97</v>
      </c>
      <c r="R151" t="s">
        <v>62</v>
      </c>
      <c r="S151">
        <v>3.3E-3</v>
      </c>
      <c r="T151">
        <v>5.0599999999999999E-2</v>
      </c>
      <c r="U151">
        <v>2.69</v>
      </c>
      <c r="V151" s="2"/>
      <c r="W151" s="2">
        <v>1</v>
      </c>
      <c r="Y151" s="26">
        <f t="shared" si="9"/>
        <v>16.100000000000001</v>
      </c>
      <c r="AD151" s="3"/>
      <c r="AE151" s="3"/>
      <c r="AF151">
        <v>1</v>
      </c>
      <c r="AH151" s="25">
        <f t="shared" si="11"/>
        <v>6.39</v>
      </c>
      <c r="AM151" s="3"/>
      <c r="AN151" s="3"/>
      <c r="AO151">
        <v>1</v>
      </c>
      <c r="AQ151" s="25">
        <f t="shared" si="10"/>
        <v>2.69</v>
      </c>
      <c r="AV151" s="3"/>
      <c r="AW151" s="3"/>
    </row>
    <row r="152" spans="1:49" x14ac:dyDescent="0.35">
      <c r="A152" s="1">
        <v>44839</v>
      </c>
      <c r="B152" t="s">
        <v>150</v>
      </c>
      <c r="C152" t="s">
        <v>219</v>
      </c>
      <c r="D152">
        <v>107</v>
      </c>
      <c r="E152">
        <v>1</v>
      </c>
      <c r="F152">
        <v>1</v>
      </c>
      <c r="G152" t="s">
        <v>61</v>
      </c>
      <c r="H152" t="s">
        <v>62</v>
      </c>
      <c r="I152">
        <v>1.97</v>
      </c>
      <c r="J152">
        <v>37.1</v>
      </c>
      <c r="K152">
        <v>831</v>
      </c>
      <c r="L152" t="s">
        <v>63</v>
      </c>
      <c r="M152" t="s">
        <v>64</v>
      </c>
      <c r="N152">
        <v>1.67E-2</v>
      </c>
      <c r="O152">
        <v>0.26800000000000002</v>
      </c>
      <c r="P152">
        <v>5.39</v>
      </c>
      <c r="Q152" t="s">
        <v>97</v>
      </c>
      <c r="R152" t="s">
        <v>62</v>
      </c>
      <c r="S152">
        <v>2.63E-3</v>
      </c>
      <c r="T152">
        <v>4.5100000000000001E-2</v>
      </c>
      <c r="U152">
        <v>2.38</v>
      </c>
      <c r="W152" s="2">
        <v>1</v>
      </c>
      <c r="Y152" s="26">
        <f t="shared" si="9"/>
        <v>831</v>
      </c>
      <c r="Z152" s="3"/>
      <c r="AA152" s="3"/>
      <c r="AD152" s="3"/>
      <c r="AE152" s="3"/>
      <c r="AF152">
        <v>1</v>
      </c>
      <c r="AH152" s="25">
        <f t="shared" si="11"/>
        <v>5.39</v>
      </c>
      <c r="AI152" s="3"/>
      <c r="AJ152" s="3"/>
      <c r="AM152" s="3"/>
      <c r="AN152" s="3"/>
      <c r="AO152">
        <v>1</v>
      </c>
      <c r="AQ152" s="25">
        <f t="shared" si="10"/>
        <v>2.38</v>
      </c>
      <c r="AR152" s="3"/>
      <c r="AS152" s="3"/>
      <c r="AV152" s="3"/>
      <c r="AW152" s="3"/>
    </row>
    <row r="153" spans="1:49" x14ac:dyDescent="0.35">
      <c r="A153" s="1">
        <v>44839</v>
      </c>
      <c r="B153" t="s">
        <v>150</v>
      </c>
      <c r="C153" t="s">
        <v>220</v>
      </c>
      <c r="D153">
        <v>108</v>
      </c>
      <c r="E153">
        <v>1</v>
      </c>
      <c r="F153">
        <v>1</v>
      </c>
      <c r="G153" t="s">
        <v>61</v>
      </c>
      <c r="H153" t="s">
        <v>62</v>
      </c>
      <c r="I153">
        <v>4.3799999999999999E-2</v>
      </c>
      <c r="J153">
        <v>0.85499999999999998</v>
      </c>
      <c r="K153">
        <v>17.7</v>
      </c>
      <c r="L153" t="s">
        <v>63</v>
      </c>
      <c r="M153" t="s">
        <v>64</v>
      </c>
      <c r="N153">
        <v>2.18E-2</v>
      </c>
      <c r="O153">
        <v>0.34799999999999998</v>
      </c>
      <c r="P153">
        <v>7.27</v>
      </c>
      <c r="Q153" t="s">
        <v>97</v>
      </c>
      <c r="R153" t="s">
        <v>62</v>
      </c>
      <c r="S153">
        <v>4.0600000000000002E-3</v>
      </c>
      <c r="T153">
        <v>5.8599999999999999E-2</v>
      </c>
      <c r="U153">
        <v>3.14</v>
      </c>
      <c r="W153" s="2">
        <v>1</v>
      </c>
      <c r="Y153" s="26">
        <f t="shared" si="9"/>
        <v>17.7</v>
      </c>
      <c r="AB153" s="3"/>
      <c r="AC153" s="3"/>
      <c r="AF153">
        <v>1</v>
      </c>
      <c r="AH153" s="25">
        <f t="shared" si="11"/>
        <v>7.27</v>
      </c>
      <c r="AK153" s="3"/>
      <c r="AL153" s="3"/>
      <c r="AO153">
        <v>1</v>
      </c>
      <c r="AQ153" s="25">
        <f t="shared" si="10"/>
        <v>3.14</v>
      </c>
      <c r="AT153" s="3"/>
      <c r="AU153" s="3"/>
    </row>
    <row r="154" spans="1:49" x14ac:dyDescent="0.35">
      <c r="A154" s="1">
        <v>44839</v>
      </c>
      <c r="B154" t="s">
        <v>150</v>
      </c>
      <c r="C154" t="s">
        <v>221</v>
      </c>
      <c r="D154">
        <v>109</v>
      </c>
      <c r="E154">
        <v>1</v>
      </c>
      <c r="F154">
        <v>1</v>
      </c>
      <c r="G154" t="s">
        <v>61</v>
      </c>
      <c r="H154" t="s">
        <v>62</v>
      </c>
      <c r="I154">
        <v>0.25600000000000001</v>
      </c>
      <c r="J154">
        <v>4.8499999999999996</v>
      </c>
      <c r="K154">
        <v>109</v>
      </c>
      <c r="L154" t="s">
        <v>63</v>
      </c>
      <c r="M154" t="s">
        <v>64</v>
      </c>
      <c r="N154">
        <v>1.8100000000000002E-2</v>
      </c>
      <c r="O154">
        <v>0.27200000000000002</v>
      </c>
      <c r="P154">
        <v>5.48</v>
      </c>
      <c r="Q154" t="s">
        <v>97</v>
      </c>
      <c r="R154" t="s">
        <v>62</v>
      </c>
      <c r="S154">
        <v>1.8499999999999999E-2</v>
      </c>
      <c r="T154">
        <v>0.28499999999999998</v>
      </c>
      <c r="U154">
        <v>16</v>
      </c>
      <c r="V154" s="2"/>
      <c r="W154" s="2">
        <v>1</v>
      </c>
      <c r="Y154" s="26">
        <f t="shared" si="9"/>
        <v>109</v>
      </c>
      <c r="AD154" s="3"/>
      <c r="AE154" s="3"/>
      <c r="AF154">
        <v>1</v>
      </c>
      <c r="AH154" s="25">
        <f t="shared" si="11"/>
        <v>5.48</v>
      </c>
      <c r="AM154" s="3"/>
      <c r="AN154" s="3"/>
      <c r="AO154">
        <v>1</v>
      </c>
      <c r="AQ154" s="25">
        <f t="shared" si="10"/>
        <v>16</v>
      </c>
      <c r="AV154" s="3"/>
      <c r="AW154" s="3"/>
    </row>
    <row r="155" spans="1:49" x14ac:dyDescent="0.35">
      <c r="A155" s="1">
        <v>44839</v>
      </c>
      <c r="B155" t="s">
        <v>150</v>
      </c>
      <c r="C155" t="s">
        <v>222</v>
      </c>
      <c r="D155">
        <v>110</v>
      </c>
      <c r="E155">
        <v>1</v>
      </c>
      <c r="F155">
        <v>1</v>
      </c>
      <c r="G155" t="s">
        <v>61</v>
      </c>
      <c r="H155" t="s">
        <v>62</v>
      </c>
      <c r="I155">
        <v>0.13200000000000001</v>
      </c>
      <c r="J155">
        <v>2.52</v>
      </c>
      <c r="K155">
        <v>55.9</v>
      </c>
      <c r="L155" t="s">
        <v>63</v>
      </c>
      <c r="M155" t="s">
        <v>64</v>
      </c>
      <c r="N155">
        <v>2.52E-2</v>
      </c>
      <c r="O155">
        <v>0.309</v>
      </c>
      <c r="P155">
        <v>6.34</v>
      </c>
      <c r="Q155" t="s">
        <v>97</v>
      </c>
      <c r="R155" t="s">
        <v>62</v>
      </c>
      <c r="S155">
        <v>4.8599999999999997E-3</v>
      </c>
      <c r="T155">
        <v>7.0900000000000005E-2</v>
      </c>
      <c r="U155">
        <v>3.84</v>
      </c>
      <c r="W155" s="2">
        <v>1</v>
      </c>
      <c r="Y155" s="26">
        <f t="shared" si="9"/>
        <v>55.9</v>
      </c>
      <c r="AB155" s="3"/>
      <c r="AC155" s="3"/>
      <c r="AF155">
        <v>1</v>
      </c>
      <c r="AH155" s="25">
        <f t="shared" si="11"/>
        <v>6.34</v>
      </c>
      <c r="AK155" s="3"/>
      <c r="AL155" s="3"/>
      <c r="AO155">
        <v>1</v>
      </c>
      <c r="AQ155" s="25">
        <f t="shared" si="10"/>
        <v>3.84</v>
      </c>
      <c r="AT155" s="3"/>
      <c r="AU155" s="3"/>
    </row>
    <row r="156" spans="1:49" x14ac:dyDescent="0.35">
      <c r="A156" s="1">
        <v>44839</v>
      </c>
      <c r="B156" t="s">
        <v>150</v>
      </c>
      <c r="C156" t="s">
        <v>223</v>
      </c>
      <c r="D156">
        <v>111</v>
      </c>
      <c r="E156">
        <v>1</v>
      </c>
      <c r="F156">
        <v>1</v>
      </c>
      <c r="G156" t="s">
        <v>61</v>
      </c>
      <c r="H156" t="s">
        <v>62</v>
      </c>
      <c r="I156">
        <v>1.7399999999999999E-2</v>
      </c>
      <c r="J156">
        <v>0.35699999999999998</v>
      </c>
      <c r="K156">
        <v>6.28</v>
      </c>
      <c r="L156" t="s">
        <v>63</v>
      </c>
      <c r="M156" t="s">
        <v>64</v>
      </c>
      <c r="N156">
        <v>1.49E-2</v>
      </c>
      <c r="O156">
        <v>0.216</v>
      </c>
      <c r="P156">
        <v>4.16</v>
      </c>
      <c r="Q156" t="s">
        <v>97</v>
      </c>
      <c r="R156" t="s">
        <v>62</v>
      </c>
      <c r="S156">
        <v>2.7899999999999999E-3</v>
      </c>
      <c r="T156">
        <v>3.04E-2</v>
      </c>
      <c r="U156">
        <v>1.54</v>
      </c>
      <c r="V156" s="2"/>
      <c r="W156" s="2">
        <v>1</v>
      </c>
      <c r="Y156" s="26">
        <f t="shared" si="9"/>
        <v>6.28</v>
      </c>
      <c r="AD156" s="3"/>
      <c r="AE156" s="3"/>
      <c r="AF156">
        <v>1</v>
      </c>
      <c r="AH156" s="25">
        <f t="shared" si="11"/>
        <v>4.16</v>
      </c>
      <c r="AM156" s="3"/>
      <c r="AN156" s="3"/>
      <c r="AO156">
        <v>1</v>
      </c>
      <c r="AQ156" s="25">
        <f t="shared" si="10"/>
        <v>1.54</v>
      </c>
      <c r="AV156" s="3"/>
      <c r="AW156" s="3"/>
    </row>
    <row r="157" spans="1:49" ht="14.25" customHeight="1" x14ac:dyDescent="0.35">
      <c r="A157" s="1">
        <v>44839</v>
      </c>
      <c r="B157" t="s">
        <v>150</v>
      </c>
      <c r="C157" t="s">
        <v>224</v>
      </c>
      <c r="D157">
        <v>112</v>
      </c>
      <c r="E157">
        <v>1</v>
      </c>
      <c r="F157">
        <v>1</v>
      </c>
      <c r="G157" t="s">
        <v>61</v>
      </c>
      <c r="H157" t="s">
        <v>62</v>
      </c>
      <c r="I157">
        <v>4.1700000000000001E-2</v>
      </c>
      <c r="J157">
        <v>0.81</v>
      </c>
      <c r="K157">
        <v>16.7</v>
      </c>
      <c r="L157" t="s">
        <v>63</v>
      </c>
      <c r="M157" t="s">
        <v>64</v>
      </c>
      <c r="N157">
        <v>1.52E-2</v>
      </c>
      <c r="O157">
        <v>0.27300000000000002</v>
      </c>
      <c r="P157">
        <v>5.5</v>
      </c>
      <c r="Q157" t="s">
        <v>97</v>
      </c>
      <c r="R157" t="s">
        <v>62</v>
      </c>
      <c r="S157">
        <v>6.11E-3</v>
      </c>
      <c r="T157">
        <v>0.124</v>
      </c>
      <c r="U157">
        <v>6.85</v>
      </c>
      <c r="W157" s="2">
        <v>1</v>
      </c>
      <c r="Y157" s="26">
        <f t="shared" si="9"/>
        <v>16.7</v>
      </c>
      <c r="Z157" s="3"/>
      <c r="AA157" s="3"/>
      <c r="AD157" s="3"/>
      <c r="AE157" s="3"/>
      <c r="AF157">
        <v>1</v>
      </c>
      <c r="AH157" s="25">
        <f t="shared" si="11"/>
        <v>5.5</v>
      </c>
      <c r="AI157" s="3"/>
      <c r="AJ157" s="3"/>
      <c r="AM157" s="3"/>
      <c r="AN157" s="3"/>
      <c r="AO157">
        <v>1</v>
      </c>
      <c r="AQ157" s="25">
        <f t="shared" si="10"/>
        <v>6.85</v>
      </c>
      <c r="AR157" s="3"/>
      <c r="AS157" s="3"/>
      <c r="AV157" s="3"/>
      <c r="AW157" s="3"/>
    </row>
    <row r="158" spans="1:49" x14ac:dyDescent="0.35">
      <c r="A158" s="1">
        <v>44839</v>
      </c>
      <c r="B158" t="s">
        <v>150</v>
      </c>
      <c r="C158" t="s">
        <v>225</v>
      </c>
      <c r="D158">
        <v>113</v>
      </c>
      <c r="E158">
        <v>1</v>
      </c>
      <c r="F158">
        <v>1</v>
      </c>
      <c r="G158" t="s">
        <v>61</v>
      </c>
      <c r="H158" t="s">
        <v>62</v>
      </c>
      <c r="I158">
        <v>1.41</v>
      </c>
      <c r="J158">
        <v>26.5</v>
      </c>
      <c r="K158">
        <v>597</v>
      </c>
      <c r="L158" t="s">
        <v>63</v>
      </c>
      <c r="M158" t="s">
        <v>64</v>
      </c>
      <c r="N158">
        <v>2.1700000000000001E-2</v>
      </c>
      <c r="O158">
        <v>0.3</v>
      </c>
      <c r="P158">
        <v>6.15</v>
      </c>
      <c r="Q158" t="s">
        <v>97</v>
      </c>
      <c r="R158" t="s">
        <v>62</v>
      </c>
      <c r="S158">
        <v>3.32E-3</v>
      </c>
      <c r="T158">
        <v>6.5299999999999997E-2</v>
      </c>
      <c r="U158">
        <v>3.53</v>
      </c>
      <c r="W158" s="2">
        <v>1</v>
      </c>
      <c r="Y158" s="26">
        <f t="shared" si="9"/>
        <v>597</v>
      </c>
      <c r="Z158" s="3"/>
      <c r="AA158" s="3"/>
      <c r="AD158" s="3"/>
      <c r="AE158" s="3"/>
      <c r="AF158">
        <v>1</v>
      </c>
      <c r="AH158" s="25">
        <f t="shared" si="11"/>
        <v>6.15</v>
      </c>
      <c r="AI158" s="3"/>
      <c r="AJ158" s="3"/>
      <c r="AM158" s="3"/>
      <c r="AN158" s="3"/>
      <c r="AO158">
        <v>1</v>
      </c>
      <c r="AQ158" s="25">
        <f t="shared" si="10"/>
        <v>3.53</v>
      </c>
      <c r="AR158" s="3"/>
      <c r="AS158" s="3"/>
      <c r="AV158" s="3"/>
      <c r="AW158" s="3"/>
    </row>
    <row r="159" spans="1:49" x14ac:dyDescent="0.35">
      <c r="A159" s="1">
        <v>44839</v>
      </c>
      <c r="B159" t="s">
        <v>150</v>
      </c>
      <c r="C159" t="s">
        <v>226</v>
      </c>
      <c r="D159">
        <v>114</v>
      </c>
      <c r="E159">
        <v>1</v>
      </c>
      <c r="F159">
        <v>1</v>
      </c>
      <c r="G159" t="s">
        <v>61</v>
      </c>
      <c r="H159" t="s">
        <v>62</v>
      </c>
      <c r="I159">
        <v>2.5999999999999999E-2</v>
      </c>
      <c r="J159">
        <v>0.54600000000000004</v>
      </c>
      <c r="K159">
        <v>10.6</v>
      </c>
      <c r="L159" t="s">
        <v>63</v>
      </c>
      <c r="M159" t="s">
        <v>64</v>
      </c>
      <c r="N159">
        <v>1.1299999999999999E-2</v>
      </c>
      <c r="O159">
        <v>0.2</v>
      </c>
      <c r="P159">
        <v>3.79</v>
      </c>
      <c r="Q159" t="s">
        <v>97</v>
      </c>
      <c r="R159" t="s">
        <v>62</v>
      </c>
      <c r="S159">
        <v>3.0400000000000002E-3</v>
      </c>
      <c r="T159">
        <v>5.3400000000000003E-2</v>
      </c>
      <c r="U159">
        <v>2.85</v>
      </c>
      <c r="W159" s="2">
        <v>1</v>
      </c>
      <c r="Y159" s="26">
        <f t="shared" si="9"/>
        <v>10.6</v>
      </c>
      <c r="AF159">
        <v>1</v>
      </c>
      <c r="AH159" s="25">
        <f t="shared" si="11"/>
        <v>3.79</v>
      </c>
      <c r="AO159">
        <v>1</v>
      </c>
      <c r="AQ159" s="25">
        <f t="shared" si="10"/>
        <v>2.85</v>
      </c>
    </row>
    <row r="160" spans="1:49" x14ac:dyDescent="0.35">
      <c r="A160" s="1">
        <v>44839</v>
      </c>
      <c r="B160" t="s">
        <v>150</v>
      </c>
      <c r="C160" t="s">
        <v>227</v>
      </c>
      <c r="D160">
        <v>115</v>
      </c>
      <c r="E160">
        <v>1</v>
      </c>
      <c r="F160">
        <v>1</v>
      </c>
      <c r="G160" t="s">
        <v>61</v>
      </c>
      <c r="H160" t="s">
        <v>62</v>
      </c>
      <c r="I160">
        <v>3.0700000000000002E-2</v>
      </c>
      <c r="J160">
        <v>0.59099999999999997</v>
      </c>
      <c r="K160">
        <v>11.7</v>
      </c>
      <c r="L160" t="s">
        <v>63</v>
      </c>
      <c r="M160" t="s">
        <v>64</v>
      </c>
      <c r="N160">
        <v>1.83E-2</v>
      </c>
      <c r="O160">
        <v>0.311</v>
      </c>
      <c r="P160">
        <v>6.41</v>
      </c>
      <c r="Q160" t="s">
        <v>97</v>
      </c>
      <c r="R160" t="s">
        <v>62</v>
      </c>
      <c r="S160">
        <v>2.0999999999999999E-3</v>
      </c>
      <c r="T160">
        <v>1.4200000000000001E-2</v>
      </c>
      <c r="U160">
        <v>0.626</v>
      </c>
      <c r="W160" s="2">
        <v>1</v>
      </c>
      <c r="Y160" s="26">
        <f t="shared" si="9"/>
        <v>11.7</v>
      </c>
      <c r="AF160">
        <v>1</v>
      </c>
      <c r="AH160" s="25">
        <f t="shared" si="11"/>
        <v>6.41</v>
      </c>
      <c r="AO160">
        <v>1</v>
      </c>
      <c r="AQ160" s="25">
        <f t="shared" si="10"/>
        <v>0.626</v>
      </c>
    </row>
    <row r="161" spans="1:49" x14ac:dyDescent="0.35">
      <c r="A161" s="1">
        <v>44839</v>
      </c>
      <c r="B161" t="s">
        <v>150</v>
      </c>
      <c r="C161" t="s">
        <v>112</v>
      </c>
      <c r="D161">
        <v>119</v>
      </c>
      <c r="E161">
        <v>1</v>
      </c>
      <c r="F161">
        <v>1</v>
      </c>
      <c r="G161" t="s">
        <v>61</v>
      </c>
      <c r="H161" t="s">
        <v>62</v>
      </c>
      <c r="I161">
        <v>0.129</v>
      </c>
      <c r="J161">
        <v>2.48</v>
      </c>
      <c r="K161">
        <v>55</v>
      </c>
      <c r="L161" t="s">
        <v>63</v>
      </c>
      <c r="M161" t="s">
        <v>64</v>
      </c>
      <c r="N161">
        <v>1.66E-2</v>
      </c>
      <c r="O161">
        <v>0.27300000000000002</v>
      </c>
      <c r="P161">
        <v>5.5</v>
      </c>
      <c r="Q161" t="s">
        <v>97</v>
      </c>
      <c r="R161" t="s">
        <v>62</v>
      </c>
      <c r="S161">
        <v>5.2900000000000004E-3</v>
      </c>
      <c r="T161">
        <v>7.9100000000000004E-2</v>
      </c>
      <c r="U161">
        <v>4.3099999999999996</v>
      </c>
      <c r="W161" s="2">
        <v>1</v>
      </c>
      <c r="Y161" s="26">
        <f t="shared" si="9"/>
        <v>55</v>
      </c>
      <c r="AB161" s="3">
        <f>ABS(100*ABS(Y161-Y155)/AVERAGE(Y161,Y155))</f>
        <v>1.6230838593327295</v>
      </c>
      <c r="AC161" s="3" t="str">
        <f>IF(Y161&gt;10, (IF((AND(AB161&gt;=0,AB161&lt;=20)=TRUE),"PASS","FAIL")),(IF((AND(AB161&gt;=0,AB161&lt;=100)=TRUE),"PASS","FAIL")))</f>
        <v>PASS</v>
      </c>
      <c r="AF161">
        <v>1</v>
      </c>
      <c r="AH161" s="25">
        <f t="shared" si="11"/>
        <v>5.5</v>
      </c>
      <c r="AK161" s="3">
        <f>ABS(100*ABS(AH161-AH155)/AVERAGE(AH161,AH155))</f>
        <v>14.189189189189188</v>
      </c>
      <c r="AL161" s="3" t="str">
        <f>IF(AH161&gt;10, (IF((AND(AK161&gt;=0,AK161&lt;=20)=TRUE),"PASS","FAIL")),(IF((AND(AK161&gt;=0,AK161&lt;=100)=TRUE),"PASS","FAIL")))</f>
        <v>PASS</v>
      </c>
      <c r="AO161">
        <v>1</v>
      </c>
      <c r="AQ161" s="25">
        <f t="shared" si="10"/>
        <v>4.3099999999999996</v>
      </c>
      <c r="AT161" s="3">
        <f>ABS(100*ABS(AQ161-AQ155)/AVERAGE(AQ161,AQ155))</f>
        <v>11.533742331288339</v>
      </c>
      <c r="AU161" s="3" t="str">
        <f>IF(AQ161&gt;10, (IF((AND(AT161&gt;=0,AT161&lt;=20)=TRUE),"PASS","FAIL")),(IF((AND(AT161&gt;=0,AT161&lt;=100)=TRUE),"PASS","FAIL")))</f>
        <v>PASS</v>
      </c>
    </row>
    <row r="162" spans="1:49" x14ac:dyDescent="0.35">
      <c r="A162" s="1">
        <v>44839</v>
      </c>
      <c r="B162" t="s">
        <v>150</v>
      </c>
      <c r="C162" t="s">
        <v>113</v>
      </c>
      <c r="D162">
        <v>120</v>
      </c>
      <c r="E162">
        <v>1</v>
      </c>
      <c r="F162">
        <v>1</v>
      </c>
      <c r="G162" t="s">
        <v>61</v>
      </c>
      <c r="H162" t="s">
        <v>62</v>
      </c>
      <c r="I162">
        <v>7.4200000000000002E-2</v>
      </c>
      <c r="J162">
        <v>1.38</v>
      </c>
      <c r="K162">
        <v>29.8</v>
      </c>
      <c r="L162" t="s">
        <v>63</v>
      </c>
      <c r="M162" t="s">
        <v>64</v>
      </c>
      <c r="N162">
        <v>6.8699999999999997E-2</v>
      </c>
      <c r="O162">
        <v>1.05</v>
      </c>
      <c r="P162">
        <v>23.8</v>
      </c>
      <c r="Q162" t="s">
        <v>97</v>
      </c>
      <c r="R162" t="s">
        <v>62</v>
      </c>
      <c r="S162">
        <v>2.3300000000000001E-2</v>
      </c>
      <c r="T162">
        <v>0.371</v>
      </c>
      <c r="U162">
        <v>20.9</v>
      </c>
      <c r="W162" s="2">
        <v>1</v>
      </c>
      <c r="Y162" s="26">
        <f t="shared" si="9"/>
        <v>29.8</v>
      </c>
      <c r="AD162" s="3">
        <f>100*((Y162*4080)-(Y160*4000))/(1000*80)</f>
        <v>93.48</v>
      </c>
      <c r="AE162" s="3" t="str">
        <f>IF(Y160&gt;10, (IF((AND(AD162&gt;=80,AD162&lt;=120)=TRUE),"PASS","FAIL")),(IF((AND(AD162&gt;=20,AD162&lt;=180)=TRUE),"PASS","FAIL")))</f>
        <v>PASS</v>
      </c>
      <c r="AF162">
        <v>1</v>
      </c>
      <c r="AH162" s="25">
        <f t="shared" si="11"/>
        <v>23.8</v>
      </c>
      <c r="AM162" s="3">
        <f>100*((AH162*4080)-(AH160*4000))/(1000*80)</f>
        <v>89.33</v>
      </c>
      <c r="AN162" s="3" t="str">
        <f>IF(AH160&gt;10, (IF((AND(AM162&gt;=80,AM162&lt;=120)=TRUE),"PASS","FAIL")),(IF((AND(AM162&gt;=20,AM162&lt;=180)=TRUE),"PASS","FAIL")))</f>
        <v>PASS</v>
      </c>
      <c r="AO162">
        <v>1</v>
      </c>
      <c r="AQ162" s="25">
        <f t="shared" si="10"/>
        <v>20.9</v>
      </c>
      <c r="AV162" s="3">
        <f>100*((AQ162*4080)-(AQ160*4000))/(1000*80)</f>
        <v>103.46</v>
      </c>
      <c r="AW162" s="3" t="str">
        <f>IF(AQ160&gt;10, (IF((AND(AV162&gt;=80,AV162&lt;=120)=TRUE),"PASS","FAIL")),(IF((AND(AV162&gt;=20,AV162&lt;=180)=TRUE),"PASS","FAIL")))</f>
        <v>PASS</v>
      </c>
    </row>
    <row r="163" spans="1:49" x14ac:dyDescent="0.35">
      <c r="A163" s="1">
        <v>44839</v>
      </c>
      <c r="B163" t="s">
        <v>150</v>
      </c>
      <c r="C163" t="s">
        <v>66</v>
      </c>
      <c r="D163" t="s">
        <v>11</v>
      </c>
      <c r="E163">
        <v>1</v>
      </c>
      <c r="F163">
        <v>1</v>
      </c>
      <c r="G163" t="s">
        <v>61</v>
      </c>
      <c r="H163" t="s">
        <v>62</v>
      </c>
      <c r="I163">
        <v>0.247</v>
      </c>
      <c r="J163">
        <v>4.7</v>
      </c>
      <c r="K163">
        <v>106</v>
      </c>
      <c r="L163" t="s">
        <v>63</v>
      </c>
      <c r="M163" t="s">
        <v>64</v>
      </c>
      <c r="N163">
        <v>0.28100000000000003</v>
      </c>
      <c r="O163">
        <v>4.17</v>
      </c>
      <c r="P163">
        <v>97.1</v>
      </c>
      <c r="Q163" t="s">
        <v>97</v>
      </c>
      <c r="R163" t="s">
        <v>62</v>
      </c>
      <c r="S163">
        <v>0.115</v>
      </c>
      <c r="T163">
        <v>1.66</v>
      </c>
      <c r="U163">
        <v>94.1</v>
      </c>
      <c r="W163" s="2">
        <v>1</v>
      </c>
      <c r="Y163" s="26">
        <f t="shared" si="9"/>
        <v>106</v>
      </c>
      <c r="Z163" s="3">
        <f>100*(Y163-100)/100</f>
        <v>6</v>
      </c>
      <c r="AA163" s="3" t="str">
        <f>IF((ABS(Z163))&lt;=20,"PASS","FAIL")</f>
        <v>PASS</v>
      </c>
      <c r="AD163" s="3"/>
      <c r="AE163" s="3"/>
      <c r="AF163">
        <v>1</v>
      </c>
      <c r="AH163" s="25">
        <f t="shared" si="11"/>
        <v>97.1</v>
      </c>
      <c r="AI163" s="3">
        <f>100*(AH163-100)/100</f>
        <v>-2.9000000000000057</v>
      </c>
      <c r="AJ163" s="3" t="str">
        <f>IF((ABS(AI163))&lt;=20,"PASS","FAIL")</f>
        <v>PASS</v>
      </c>
      <c r="AM163" s="3"/>
      <c r="AN163" s="3"/>
      <c r="AO163">
        <v>1</v>
      </c>
      <c r="AQ163" s="25">
        <f t="shared" si="10"/>
        <v>94.1</v>
      </c>
      <c r="AR163" s="3">
        <f>100*(AQ163-100)/100</f>
        <v>-5.9000000000000057</v>
      </c>
      <c r="AS163" s="3" t="str">
        <f>IF((ABS(AR163))&lt;=20,"PASS","FAIL")</f>
        <v>PASS</v>
      </c>
      <c r="AV163" s="3"/>
      <c r="AW163" s="3"/>
    </row>
    <row r="164" spans="1:49" x14ac:dyDescent="0.35">
      <c r="A164" s="1">
        <v>44839</v>
      </c>
      <c r="B164" t="s">
        <v>150</v>
      </c>
      <c r="C164" t="s">
        <v>33</v>
      </c>
      <c r="D164" t="s">
        <v>100</v>
      </c>
      <c r="E164">
        <v>1</v>
      </c>
      <c r="F164">
        <v>1</v>
      </c>
      <c r="G164" t="s">
        <v>61</v>
      </c>
      <c r="H164" t="s">
        <v>62</v>
      </c>
      <c r="I164">
        <v>5.5300000000000002E-3</v>
      </c>
      <c r="J164">
        <v>8.5599999999999996E-2</v>
      </c>
      <c r="K164">
        <v>4.2700000000000002E-2</v>
      </c>
      <c r="L164" t="s">
        <v>63</v>
      </c>
      <c r="M164" t="s">
        <v>64</v>
      </c>
      <c r="N164">
        <v>4.5900000000000003E-3</v>
      </c>
      <c r="O164">
        <v>9.0800000000000006E-2</v>
      </c>
      <c r="P164">
        <v>1.24</v>
      </c>
      <c r="Q164" t="s">
        <v>97</v>
      </c>
      <c r="R164" t="s">
        <v>62</v>
      </c>
      <c r="S164">
        <v>-6.0299999999999998E-3</v>
      </c>
      <c r="T164">
        <v>-2.86E-2</v>
      </c>
      <c r="U164">
        <v>-1.8</v>
      </c>
      <c r="W164" s="2">
        <v>1</v>
      </c>
      <c r="Y164" s="26">
        <f t="shared" si="9"/>
        <v>4.2700000000000002E-2</v>
      </c>
      <c r="AB164" s="3"/>
      <c r="AC164" s="3"/>
      <c r="AF164">
        <v>1</v>
      </c>
      <c r="AH164" s="25">
        <f t="shared" si="11"/>
        <v>1.24</v>
      </c>
      <c r="AK164" s="3"/>
      <c r="AL164" s="3"/>
      <c r="AO164">
        <v>1</v>
      </c>
      <c r="AQ164" s="25">
        <f t="shared" si="10"/>
        <v>-1.8</v>
      </c>
      <c r="AT164" s="3"/>
      <c r="AU164" s="3"/>
    </row>
    <row r="165" spans="1:49" x14ac:dyDescent="0.35">
      <c r="A165" s="1">
        <v>44839</v>
      </c>
      <c r="B165" t="s">
        <v>150</v>
      </c>
      <c r="C165" t="s">
        <v>228</v>
      </c>
      <c r="D165">
        <v>121</v>
      </c>
      <c r="E165">
        <v>1</v>
      </c>
      <c r="F165">
        <v>1</v>
      </c>
      <c r="G165" t="s">
        <v>61</v>
      </c>
      <c r="H165" t="s">
        <v>62</v>
      </c>
      <c r="I165">
        <v>2.36</v>
      </c>
      <c r="J165">
        <v>44.4</v>
      </c>
      <c r="K165">
        <v>990</v>
      </c>
      <c r="L165" t="s">
        <v>63</v>
      </c>
      <c r="M165" t="s">
        <v>64</v>
      </c>
      <c r="N165">
        <v>1.66E-2</v>
      </c>
      <c r="O165">
        <v>0.26600000000000001</v>
      </c>
      <c r="P165">
        <v>5.34</v>
      </c>
      <c r="Q165" t="s">
        <v>97</v>
      </c>
      <c r="R165" t="s">
        <v>62</v>
      </c>
      <c r="S165">
        <v>2.5799999999999998E-3</v>
      </c>
      <c r="T165">
        <v>4.7699999999999999E-2</v>
      </c>
      <c r="U165">
        <v>2.5299999999999998</v>
      </c>
      <c r="W165" s="2">
        <v>1</v>
      </c>
      <c r="Y165" s="26">
        <f t="shared" si="9"/>
        <v>990</v>
      </c>
      <c r="AD165" s="3"/>
      <c r="AE165" s="3"/>
      <c r="AF165">
        <v>1</v>
      </c>
      <c r="AH165" s="25">
        <f t="shared" si="11"/>
        <v>5.34</v>
      </c>
      <c r="AM165" s="3"/>
      <c r="AN165" s="3"/>
      <c r="AO165">
        <v>1</v>
      </c>
      <c r="AQ165" s="25">
        <f t="shared" si="10"/>
        <v>2.5299999999999998</v>
      </c>
      <c r="AV165" s="3"/>
      <c r="AW165" s="3"/>
    </row>
    <row r="166" spans="1:49" x14ac:dyDescent="0.35">
      <c r="A166" s="1">
        <v>44839</v>
      </c>
      <c r="B166" t="s">
        <v>150</v>
      </c>
      <c r="C166" t="s">
        <v>229</v>
      </c>
      <c r="D166">
        <v>122</v>
      </c>
      <c r="E166">
        <v>1</v>
      </c>
      <c r="F166">
        <v>1</v>
      </c>
      <c r="G166" t="s">
        <v>61</v>
      </c>
      <c r="H166" t="s">
        <v>62</v>
      </c>
      <c r="I166">
        <v>1.5599999999999999E-2</v>
      </c>
      <c r="J166">
        <v>0.308</v>
      </c>
      <c r="K166">
        <v>5.15</v>
      </c>
      <c r="L166" t="s">
        <v>63</v>
      </c>
      <c r="M166" t="s">
        <v>64</v>
      </c>
      <c r="N166">
        <v>1.2999999999999999E-2</v>
      </c>
      <c r="O166">
        <v>0.24199999999999999</v>
      </c>
      <c r="P166">
        <v>4.79</v>
      </c>
      <c r="Q166" t="s">
        <v>97</v>
      </c>
      <c r="R166" t="s">
        <v>62</v>
      </c>
      <c r="S166">
        <v>2.4399999999999999E-3</v>
      </c>
      <c r="T166">
        <v>2.8500000000000001E-2</v>
      </c>
      <c r="U166">
        <v>1.43</v>
      </c>
      <c r="W166" s="2">
        <v>1</v>
      </c>
      <c r="Y166" s="26">
        <f t="shared" si="9"/>
        <v>5.15</v>
      </c>
      <c r="Z166" s="3"/>
      <c r="AA166" s="3"/>
      <c r="AD166" s="3"/>
      <c r="AE166" s="3"/>
      <c r="AF166">
        <v>1</v>
      </c>
      <c r="AH166" s="25">
        <f t="shared" si="11"/>
        <v>4.79</v>
      </c>
      <c r="AI166" s="3"/>
      <c r="AJ166" s="3"/>
      <c r="AM166" s="3"/>
      <c r="AN166" s="3"/>
      <c r="AO166">
        <v>1</v>
      </c>
      <c r="AQ166" s="25">
        <f t="shared" si="10"/>
        <v>1.43</v>
      </c>
      <c r="AR166" s="3"/>
      <c r="AS166" s="3"/>
      <c r="AV166" s="3"/>
      <c r="AW166" s="3"/>
    </row>
    <row r="167" spans="1:49" x14ac:dyDescent="0.35">
      <c r="A167" s="1">
        <v>44839</v>
      </c>
      <c r="B167" t="s">
        <v>150</v>
      </c>
      <c r="C167" t="s">
        <v>230</v>
      </c>
      <c r="D167">
        <v>123</v>
      </c>
      <c r="E167">
        <v>1</v>
      </c>
      <c r="F167">
        <v>1</v>
      </c>
      <c r="G167" t="s">
        <v>61</v>
      </c>
      <c r="H167" t="s">
        <v>62</v>
      </c>
      <c r="I167">
        <v>0.311</v>
      </c>
      <c r="J167">
        <v>5.86</v>
      </c>
      <c r="K167">
        <v>132</v>
      </c>
      <c r="L167" t="s">
        <v>63</v>
      </c>
      <c r="M167" t="s">
        <v>64</v>
      </c>
      <c r="N167">
        <v>2.4400000000000002E-2</v>
      </c>
      <c r="O167">
        <v>0.39500000000000002</v>
      </c>
      <c r="P167">
        <v>8.36</v>
      </c>
      <c r="Q167" t="s">
        <v>97</v>
      </c>
      <c r="R167" t="s">
        <v>62</v>
      </c>
      <c r="S167">
        <v>2.5899999999999999E-3</v>
      </c>
      <c r="T167">
        <v>2.8299999999999999E-2</v>
      </c>
      <c r="U167">
        <v>1.42</v>
      </c>
      <c r="W167" s="2">
        <v>1</v>
      </c>
      <c r="Y167" s="26">
        <f t="shared" si="9"/>
        <v>132</v>
      </c>
      <c r="AB167" s="3"/>
      <c r="AC167" s="3"/>
      <c r="AF167">
        <v>1</v>
      </c>
      <c r="AH167" s="25">
        <f t="shared" si="11"/>
        <v>8.36</v>
      </c>
      <c r="AK167" s="3"/>
      <c r="AL167" s="3"/>
      <c r="AO167">
        <v>1</v>
      </c>
      <c r="AQ167" s="25">
        <f t="shared" si="10"/>
        <v>1.42</v>
      </c>
      <c r="AT167" s="3"/>
      <c r="AU167" s="3"/>
    </row>
    <row r="168" spans="1:49" x14ac:dyDescent="0.35">
      <c r="A168" s="1">
        <v>44839</v>
      </c>
      <c r="B168" t="s">
        <v>150</v>
      </c>
      <c r="C168" t="s">
        <v>231</v>
      </c>
      <c r="D168">
        <v>124</v>
      </c>
      <c r="E168">
        <v>1</v>
      </c>
      <c r="F168">
        <v>1</v>
      </c>
      <c r="G168" t="s">
        <v>61</v>
      </c>
      <c r="H168" t="s">
        <v>62</v>
      </c>
      <c r="I168">
        <v>2.3800000000000002E-2</v>
      </c>
      <c r="J168">
        <v>0.45300000000000001</v>
      </c>
      <c r="K168">
        <v>8.49</v>
      </c>
      <c r="L168" t="s">
        <v>63</v>
      </c>
      <c r="M168" t="s">
        <v>64</v>
      </c>
      <c r="N168">
        <v>2.1000000000000001E-2</v>
      </c>
      <c r="O168">
        <v>0.35099999999999998</v>
      </c>
      <c r="P168">
        <v>7.35</v>
      </c>
      <c r="Q168" t="s">
        <v>97</v>
      </c>
      <c r="R168" t="s">
        <v>62</v>
      </c>
      <c r="S168">
        <v>0.154</v>
      </c>
      <c r="T168">
        <v>2.2400000000000002</v>
      </c>
      <c r="U168">
        <v>127</v>
      </c>
      <c r="W168" s="2">
        <v>1</v>
      </c>
      <c r="Y168" s="26">
        <f t="shared" si="9"/>
        <v>8.49</v>
      </c>
      <c r="AD168" s="3"/>
      <c r="AE168" s="3"/>
      <c r="AF168">
        <v>1</v>
      </c>
      <c r="AH168" s="25">
        <f t="shared" si="11"/>
        <v>7.35</v>
      </c>
      <c r="AM168" s="3"/>
      <c r="AN168" s="3"/>
      <c r="AO168">
        <v>1</v>
      </c>
      <c r="AQ168" s="25">
        <f t="shared" si="10"/>
        <v>127</v>
      </c>
      <c r="AV168" s="3"/>
      <c r="AW168" s="3"/>
    </row>
    <row r="169" spans="1:49" x14ac:dyDescent="0.35">
      <c r="A169" s="1">
        <v>44839</v>
      </c>
      <c r="B169" t="s">
        <v>150</v>
      </c>
      <c r="C169" t="s">
        <v>232</v>
      </c>
      <c r="D169">
        <v>125</v>
      </c>
      <c r="E169">
        <v>1</v>
      </c>
      <c r="F169">
        <v>1</v>
      </c>
      <c r="G169" t="s">
        <v>61</v>
      </c>
      <c r="H169" t="s">
        <v>62</v>
      </c>
      <c r="I169">
        <v>3.95E-2</v>
      </c>
      <c r="J169">
        <v>0.77</v>
      </c>
      <c r="K169">
        <v>15.8</v>
      </c>
      <c r="L169" t="s">
        <v>63</v>
      </c>
      <c r="M169" t="s">
        <v>64</v>
      </c>
      <c r="N169">
        <v>5.3100000000000001E-2</v>
      </c>
      <c r="O169">
        <v>0.85699999999999998</v>
      </c>
      <c r="P169">
        <v>19.2</v>
      </c>
      <c r="Q169" t="s">
        <v>97</v>
      </c>
      <c r="R169" t="s">
        <v>62</v>
      </c>
      <c r="S169">
        <v>0.13900000000000001</v>
      </c>
      <c r="T169">
        <v>2.02</v>
      </c>
      <c r="U169">
        <v>115</v>
      </c>
      <c r="W169" s="2">
        <v>1</v>
      </c>
      <c r="Y169" s="26">
        <f t="shared" si="9"/>
        <v>15.8</v>
      </c>
      <c r="AB169" s="3"/>
      <c r="AC169" s="3"/>
      <c r="AF169">
        <v>1</v>
      </c>
      <c r="AH169" s="25">
        <f t="shared" si="11"/>
        <v>19.2</v>
      </c>
      <c r="AK169" s="3"/>
      <c r="AL169" s="3"/>
      <c r="AO169">
        <v>1</v>
      </c>
      <c r="AQ169" s="25">
        <f t="shared" si="10"/>
        <v>115</v>
      </c>
      <c r="AT169" s="3"/>
      <c r="AU169" s="3"/>
    </row>
    <row r="170" spans="1:49" x14ac:dyDescent="0.35">
      <c r="A170" s="1">
        <v>44839</v>
      </c>
      <c r="B170" t="s">
        <v>150</v>
      </c>
      <c r="C170" t="s">
        <v>233</v>
      </c>
      <c r="D170">
        <v>126</v>
      </c>
      <c r="E170">
        <v>1</v>
      </c>
      <c r="F170">
        <v>1</v>
      </c>
      <c r="G170" t="s">
        <v>61</v>
      </c>
      <c r="H170" t="s">
        <v>62</v>
      </c>
      <c r="I170">
        <v>1.8200000000000001E-2</v>
      </c>
      <c r="J170">
        <v>0.35299999999999998</v>
      </c>
      <c r="K170">
        <v>6.2</v>
      </c>
      <c r="L170" t="s">
        <v>63</v>
      </c>
      <c r="M170" t="s">
        <v>64</v>
      </c>
      <c r="N170">
        <v>1.8700000000000001E-2</v>
      </c>
      <c r="O170">
        <v>0.29299999999999998</v>
      </c>
      <c r="P170">
        <v>5.98</v>
      </c>
      <c r="Q170" t="s">
        <v>97</v>
      </c>
      <c r="R170" t="s">
        <v>62</v>
      </c>
      <c r="S170">
        <v>3.0799999999999998E-3</v>
      </c>
      <c r="T170">
        <v>6.3299999999999995E-2</v>
      </c>
      <c r="U170">
        <v>3.41</v>
      </c>
      <c r="V170" s="2"/>
      <c r="W170" s="2">
        <v>1</v>
      </c>
      <c r="Y170" s="26">
        <f t="shared" ref="Y170:Y209" si="12">K170</f>
        <v>6.2</v>
      </c>
      <c r="AD170" s="3"/>
      <c r="AE170" s="3"/>
      <c r="AF170">
        <v>1</v>
      </c>
      <c r="AH170" s="25">
        <f t="shared" si="11"/>
        <v>5.98</v>
      </c>
      <c r="AM170" s="3"/>
      <c r="AN170" s="3"/>
      <c r="AO170">
        <v>1</v>
      </c>
      <c r="AQ170" s="25">
        <f t="shared" si="10"/>
        <v>3.41</v>
      </c>
      <c r="AV170" s="3"/>
      <c r="AW170" s="3"/>
    </row>
    <row r="171" spans="1:49" x14ac:dyDescent="0.35">
      <c r="A171" s="1">
        <v>44839</v>
      </c>
      <c r="B171" t="s">
        <v>150</v>
      </c>
      <c r="C171" t="s">
        <v>234</v>
      </c>
      <c r="D171">
        <v>127</v>
      </c>
      <c r="E171">
        <v>1</v>
      </c>
      <c r="F171">
        <v>1</v>
      </c>
      <c r="G171" t="s">
        <v>61</v>
      </c>
      <c r="H171" t="s">
        <v>62</v>
      </c>
      <c r="I171">
        <v>1.5599999999999999E-2</v>
      </c>
      <c r="J171">
        <v>0.315</v>
      </c>
      <c r="K171">
        <v>5.33</v>
      </c>
      <c r="L171" t="s">
        <v>63</v>
      </c>
      <c r="M171" t="s">
        <v>64</v>
      </c>
      <c r="N171">
        <v>1.24E-2</v>
      </c>
      <c r="O171">
        <v>0.20399999999999999</v>
      </c>
      <c r="P171">
        <v>3.88</v>
      </c>
      <c r="Q171" t="s">
        <v>97</v>
      </c>
      <c r="R171" t="s">
        <v>62</v>
      </c>
      <c r="S171">
        <v>4.3200000000000002E-2</v>
      </c>
      <c r="T171">
        <v>0.64200000000000002</v>
      </c>
      <c r="U171">
        <v>36.200000000000003</v>
      </c>
      <c r="W171" s="2">
        <v>1</v>
      </c>
      <c r="Y171" s="26">
        <f t="shared" si="12"/>
        <v>5.33</v>
      </c>
      <c r="Z171" s="3"/>
      <c r="AA171" s="3"/>
      <c r="AD171" s="3"/>
      <c r="AE171" s="3"/>
      <c r="AF171">
        <v>1</v>
      </c>
      <c r="AH171" s="25">
        <f t="shared" si="11"/>
        <v>3.88</v>
      </c>
      <c r="AI171" s="3"/>
      <c r="AJ171" s="3"/>
      <c r="AM171" s="3"/>
      <c r="AN171" s="3"/>
      <c r="AO171">
        <v>1</v>
      </c>
      <c r="AQ171" s="25">
        <f t="shared" si="10"/>
        <v>36.200000000000003</v>
      </c>
      <c r="AR171" s="3"/>
      <c r="AS171" s="3"/>
      <c r="AV171" s="3"/>
      <c r="AW171" s="3"/>
    </row>
    <row r="172" spans="1:49" x14ac:dyDescent="0.35">
      <c r="A172" s="1">
        <v>44839</v>
      </c>
      <c r="B172" t="s">
        <v>150</v>
      </c>
      <c r="C172" t="s">
        <v>235</v>
      </c>
      <c r="D172">
        <v>128</v>
      </c>
      <c r="E172">
        <v>1</v>
      </c>
      <c r="F172">
        <v>1</v>
      </c>
      <c r="G172" t="s">
        <v>61</v>
      </c>
      <c r="H172" t="s">
        <v>62</v>
      </c>
      <c r="I172">
        <v>7.85E-2</v>
      </c>
      <c r="J172">
        <v>1.42</v>
      </c>
      <c r="K172">
        <v>30.8</v>
      </c>
      <c r="L172" t="s">
        <v>63</v>
      </c>
      <c r="M172" t="s">
        <v>64</v>
      </c>
      <c r="N172">
        <v>2.9499999999999998E-2</v>
      </c>
      <c r="O172">
        <v>0.45500000000000002</v>
      </c>
      <c r="P172">
        <v>9.77</v>
      </c>
      <c r="Q172" t="s">
        <v>97</v>
      </c>
      <c r="R172" t="s">
        <v>62</v>
      </c>
      <c r="S172">
        <v>1.01E-2</v>
      </c>
      <c r="T172">
        <v>0.16</v>
      </c>
      <c r="U172">
        <v>8.9</v>
      </c>
      <c r="W172" s="2">
        <v>1</v>
      </c>
      <c r="Y172" s="26">
        <f t="shared" si="12"/>
        <v>30.8</v>
      </c>
      <c r="AF172">
        <v>1</v>
      </c>
      <c r="AH172" s="25">
        <f t="shared" si="11"/>
        <v>9.77</v>
      </c>
      <c r="AO172">
        <v>1</v>
      </c>
      <c r="AQ172" s="25">
        <f t="shared" si="10"/>
        <v>8.9</v>
      </c>
    </row>
    <row r="173" spans="1:49" x14ac:dyDescent="0.35">
      <c r="A173" s="1">
        <v>44839</v>
      </c>
      <c r="B173" t="s">
        <v>150</v>
      </c>
      <c r="C173" t="s">
        <v>236</v>
      </c>
      <c r="D173">
        <v>129</v>
      </c>
      <c r="E173">
        <v>1</v>
      </c>
      <c r="F173">
        <v>1</v>
      </c>
      <c r="G173" t="s">
        <v>61</v>
      </c>
      <c r="H173" t="s">
        <v>62</v>
      </c>
      <c r="I173">
        <v>1.2500000000000001E-2</v>
      </c>
      <c r="J173">
        <v>0.28399999999999997</v>
      </c>
      <c r="K173">
        <v>4.6100000000000003</v>
      </c>
      <c r="L173" t="s">
        <v>63</v>
      </c>
      <c r="M173" t="s">
        <v>64</v>
      </c>
      <c r="N173">
        <v>2.1399999999999999E-2</v>
      </c>
      <c r="O173">
        <v>0.22500000000000001</v>
      </c>
      <c r="P173">
        <v>4.3899999999999997</v>
      </c>
      <c r="Q173" t="s">
        <v>97</v>
      </c>
      <c r="R173" t="s">
        <v>62</v>
      </c>
      <c r="S173">
        <v>3.5200000000000001E-3</v>
      </c>
      <c r="T173">
        <v>5.0700000000000002E-2</v>
      </c>
      <c r="U173">
        <v>2.69</v>
      </c>
      <c r="W173" s="2">
        <v>1</v>
      </c>
      <c r="Y173" s="26">
        <f t="shared" si="12"/>
        <v>4.6100000000000003</v>
      </c>
      <c r="AF173">
        <v>1</v>
      </c>
      <c r="AH173" s="25">
        <f t="shared" si="11"/>
        <v>4.3899999999999997</v>
      </c>
      <c r="AO173">
        <v>1</v>
      </c>
      <c r="AQ173" s="25">
        <f t="shared" si="10"/>
        <v>2.69</v>
      </c>
    </row>
    <row r="174" spans="1:49" x14ac:dyDescent="0.35">
      <c r="A174" s="1">
        <v>44839</v>
      </c>
      <c r="B174" t="s">
        <v>150</v>
      </c>
      <c r="C174" t="s">
        <v>237</v>
      </c>
      <c r="D174">
        <v>130</v>
      </c>
      <c r="E174">
        <v>1</v>
      </c>
      <c r="F174">
        <v>1</v>
      </c>
      <c r="G174" t="s">
        <v>61</v>
      </c>
      <c r="H174" t="s">
        <v>62</v>
      </c>
      <c r="I174">
        <v>3.19</v>
      </c>
      <c r="J174">
        <v>60.3</v>
      </c>
      <c r="K174">
        <v>1330</v>
      </c>
      <c r="L174" t="s">
        <v>63</v>
      </c>
      <c r="M174" t="s">
        <v>64</v>
      </c>
      <c r="N174">
        <v>5.3800000000000001E-2</v>
      </c>
      <c r="O174">
        <v>0.76100000000000001</v>
      </c>
      <c r="P174">
        <v>17</v>
      </c>
      <c r="Q174" t="s">
        <v>97</v>
      </c>
      <c r="R174" t="s">
        <v>62</v>
      </c>
      <c r="S174">
        <v>6.9300000000000004E-3</v>
      </c>
      <c r="T174">
        <v>0.125</v>
      </c>
      <c r="U174">
        <v>6.94</v>
      </c>
      <c r="W174" s="2">
        <v>1</v>
      </c>
      <c r="Y174" s="26">
        <f t="shared" si="12"/>
        <v>1330</v>
      </c>
      <c r="AF174">
        <v>1</v>
      </c>
      <c r="AH174" s="25">
        <f t="shared" si="11"/>
        <v>17</v>
      </c>
      <c r="AO174">
        <v>1</v>
      </c>
      <c r="AQ174" s="25">
        <f t="shared" si="10"/>
        <v>6.94</v>
      </c>
    </row>
    <row r="175" spans="1:49" x14ac:dyDescent="0.35">
      <c r="A175" s="1">
        <v>44839</v>
      </c>
      <c r="B175" t="s">
        <v>150</v>
      </c>
      <c r="C175" t="s">
        <v>112</v>
      </c>
      <c r="D175">
        <v>134</v>
      </c>
      <c r="E175">
        <v>1</v>
      </c>
      <c r="F175">
        <v>1</v>
      </c>
      <c r="G175" t="s">
        <v>61</v>
      </c>
      <c r="H175" t="s">
        <v>62</v>
      </c>
      <c r="I175">
        <v>3.6499999999999998E-2</v>
      </c>
      <c r="J175">
        <v>0.68600000000000005</v>
      </c>
      <c r="K175">
        <v>13.9</v>
      </c>
      <c r="L175" t="s">
        <v>63</v>
      </c>
      <c r="M175" t="s">
        <v>64</v>
      </c>
      <c r="N175">
        <v>5.3100000000000001E-2</v>
      </c>
      <c r="O175">
        <v>0.82199999999999995</v>
      </c>
      <c r="P175">
        <v>18.399999999999999</v>
      </c>
      <c r="Q175" t="s">
        <v>97</v>
      </c>
      <c r="R175" t="s">
        <v>62</v>
      </c>
      <c r="S175">
        <v>0.14099999999999999</v>
      </c>
      <c r="T175">
        <v>2.0499999999999998</v>
      </c>
      <c r="U175">
        <v>116</v>
      </c>
      <c r="W175" s="2">
        <v>1</v>
      </c>
      <c r="Y175" s="26">
        <f t="shared" si="12"/>
        <v>13.9</v>
      </c>
      <c r="AB175" s="3">
        <f>ABS(100*ABS(Y175-Y169)/AVERAGE(Y175,Y169))</f>
        <v>12.794612794612796</v>
      </c>
      <c r="AC175" s="3" t="str">
        <f>IF(Y175&gt;10, (IF((AND(AB175&gt;=0,AB175&lt;=20)=TRUE),"PASS","FAIL")),(IF((AND(AB175&gt;=0,AB175&lt;=100)=TRUE),"PASS","FAIL")))</f>
        <v>PASS</v>
      </c>
      <c r="AF175">
        <v>1</v>
      </c>
      <c r="AH175" s="25">
        <f t="shared" si="11"/>
        <v>18.399999999999999</v>
      </c>
      <c r="AK175" s="3">
        <f>ABS(100*ABS(AH175-AH169)/AVERAGE(AH175,AH169))</f>
        <v>4.2553191489361746</v>
      </c>
      <c r="AL175" s="3" t="str">
        <f>IF(AH175&gt;10, (IF((AND(AK175&gt;=0,AK175&lt;=20)=TRUE),"PASS","FAIL")),(IF((AND(AK175&gt;=0,AK175&lt;=100)=TRUE),"PASS","FAIL")))</f>
        <v>PASS</v>
      </c>
      <c r="AO175">
        <v>1</v>
      </c>
      <c r="AQ175" s="25">
        <f t="shared" si="10"/>
        <v>116</v>
      </c>
      <c r="AT175" s="3">
        <f>ABS(100*ABS(AQ175-AQ169)/AVERAGE(AQ175,AQ169))</f>
        <v>0.86580086580086579</v>
      </c>
      <c r="AU175" s="3" t="str">
        <f>IF(AQ175&gt;10, (IF((AND(AT175&gt;=0,AT175&lt;=20)=TRUE),"PASS","FAIL")),(IF((AND(AT175&gt;=0,AT175&lt;=100)=TRUE),"PASS","FAIL")))</f>
        <v>PASS</v>
      </c>
    </row>
    <row r="176" spans="1:49" x14ac:dyDescent="0.35">
      <c r="A176" s="1">
        <v>44839</v>
      </c>
      <c r="B176" t="s">
        <v>150</v>
      </c>
      <c r="C176" t="s">
        <v>113</v>
      </c>
      <c r="D176">
        <v>135</v>
      </c>
      <c r="E176">
        <v>1</v>
      </c>
      <c r="F176">
        <v>1</v>
      </c>
      <c r="G176" t="s">
        <v>61</v>
      </c>
      <c r="H176" t="s">
        <v>62</v>
      </c>
      <c r="I176">
        <v>3.16</v>
      </c>
      <c r="J176">
        <v>59.8</v>
      </c>
      <c r="K176">
        <v>1320</v>
      </c>
      <c r="L176" t="s">
        <v>63</v>
      </c>
      <c r="M176" t="s">
        <v>64</v>
      </c>
      <c r="N176">
        <v>5.7500000000000002E-2</v>
      </c>
      <c r="O176">
        <v>0.85299999999999998</v>
      </c>
      <c r="P176">
        <v>19.100000000000001</v>
      </c>
      <c r="Q176" t="s">
        <v>97</v>
      </c>
      <c r="R176" t="s">
        <v>62</v>
      </c>
      <c r="S176">
        <v>2.81E-2</v>
      </c>
      <c r="T176">
        <v>0.42099999999999999</v>
      </c>
      <c r="U176">
        <v>23.7</v>
      </c>
      <c r="W176" s="2">
        <v>1</v>
      </c>
      <c r="Y176" s="26">
        <f t="shared" si="12"/>
        <v>1320</v>
      </c>
      <c r="AD176" s="3">
        <f>100*((Y176*4080)-(Y174*4000))/(1000*80)</f>
        <v>82</v>
      </c>
      <c r="AE176" s="3" t="str">
        <f>IF(Y174&gt;10, (IF((AND(AD176&gt;=80,AD176&lt;=120)=TRUE),"PASS","FAIL")),(IF((AND(AD176&gt;=20,AD176&lt;=180)=TRUE),"PASS","FAIL")))</f>
        <v>PASS</v>
      </c>
      <c r="AF176">
        <v>1</v>
      </c>
      <c r="AH176" s="25">
        <f t="shared" si="11"/>
        <v>19.100000000000001</v>
      </c>
      <c r="AM176" s="3">
        <f>100*((AH176*4080)-(AH174*4000))/(1000*80)</f>
        <v>12.41</v>
      </c>
      <c r="AN176" s="3" t="str">
        <f>IF(AH174&gt;10, (IF((AND(AM176&gt;=80,AM176&lt;=120)=TRUE),"PASS","FAIL")),(IF((AND(AM176&gt;=20,AM176&lt;=180)=TRUE),"PASS","FAIL")))</f>
        <v>FAIL</v>
      </c>
      <c r="AO176">
        <v>1</v>
      </c>
      <c r="AQ176" s="25">
        <f t="shared" si="10"/>
        <v>23.7</v>
      </c>
      <c r="AV176" s="3">
        <f>100*((AQ176*4080)-(AQ174*4000))/(1000*80)</f>
        <v>86.17</v>
      </c>
      <c r="AW176" s="3" t="str">
        <f>IF(AQ174&gt;10, (IF((AND(AV176&gt;=80,AV176&lt;=120)=TRUE),"PASS","FAIL")),(IF((AND(AV176&gt;=20,AV176&lt;=180)=TRUE),"PASS","FAIL")))</f>
        <v>PASS</v>
      </c>
    </row>
    <row r="177" spans="1:49" x14ac:dyDescent="0.35">
      <c r="A177" s="1">
        <v>44839</v>
      </c>
      <c r="B177" t="s">
        <v>150</v>
      </c>
      <c r="C177" t="s">
        <v>66</v>
      </c>
      <c r="D177" t="s">
        <v>11</v>
      </c>
      <c r="E177">
        <v>1</v>
      </c>
      <c r="F177">
        <v>1</v>
      </c>
      <c r="G177" t="s">
        <v>61</v>
      </c>
      <c r="H177" t="s">
        <v>62</v>
      </c>
      <c r="I177">
        <v>0.247</v>
      </c>
      <c r="J177">
        <v>4.66</v>
      </c>
      <c r="K177">
        <v>105</v>
      </c>
      <c r="L177" t="s">
        <v>63</v>
      </c>
      <c r="M177" t="s">
        <v>64</v>
      </c>
      <c r="N177">
        <v>0.28299999999999997</v>
      </c>
      <c r="O177">
        <v>4.22</v>
      </c>
      <c r="P177">
        <v>98.3</v>
      </c>
      <c r="Q177" t="s">
        <v>97</v>
      </c>
      <c r="R177" t="s">
        <v>62</v>
      </c>
      <c r="S177">
        <v>0.11600000000000001</v>
      </c>
      <c r="T177">
        <v>1.64</v>
      </c>
      <c r="U177">
        <v>93</v>
      </c>
      <c r="W177" s="2">
        <v>1</v>
      </c>
      <c r="Y177" s="26">
        <f t="shared" si="12"/>
        <v>105</v>
      </c>
      <c r="Z177" s="3">
        <f>100*(Y177-100)/100</f>
        <v>5</v>
      </c>
      <c r="AA177" s="3" t="str">
        <f>IF((ABS(Z177))&lt;=20,"PASS","FAIL")</f>
        <v>PASS</v>
      </c>
      <c r="AD177" s="3"/>
      <c r="AE177" s="3"/>
      <c r="AF177">
        <v>1</v>
      </c>
      <c r="AH177" s="25">
        <f t="shared" si="11"/>
        <v>98.3</v>
      </c>
      <c r="AI177" s="3">
        <f>100*(AH177-100)/100</f>
        <v>-1.7000000000000028</v>
      </c>
      <c r="AJ177" s="3" t="str">
        <f>IF((ABS(AI177))&lt;=20,"PASS","FAIL")</f>
        <v>PASS</v>
      </c>
      <c r="AM177" s="3"/>
      <c r="AN177" s="3"/>
      <c r="AO177">
        <v>1</v>
      </c>
      <c r="AQ177" s="25">
        <f t="shared" si="10"/>
        <v>93</v>
      </c>
      <c r="AR177" s="3">
        <f>100*(AQ177-100)/100</f>
        <v>-7</v>
      </c>
      <c r="AS177" s="3" t="str">
        <f>IF((ABS(AR177))&lt;=20,"PASS","FAIL")</f>
        <v>PASS</v>
      </c>
      <c r="AV177" s="3"/>
      <c r="AW177" s="3"/>
    </row>
    <row r="178" spans="1:49" x14ac:dyDescent="0.35">
      <c r="A178" s="1">
        <v>44839</v>
      </c>
      <c r="B178" t="s">
        <v>150</v>
      </c>
      <c r="C178" t="s">
        <v>33</v>
      </c>
      <c r="D178" t="s">
        <v>100</v>
      </c>
      <c r="E178">
        <v>1</v>
      </c>
      <c r="F178">
        <v>1</v>
      </c>
      <c r="G178" t="s">
        <v>61</v>
      </c>
      <c r="H178" t="s">
        <v>62</v>
      </c>
      <c r="I178">
        <v>6.0099999999999997E-3</v>
      </c>
      <c r="J178">
        <v>0.151</v>
      </c>
      <c r="K178">
        <v>1.55</v>
      </c>
      <c r="L178" t="s">
        <v>63</v>
      </c>
      <c r="M178" t="s">
        <v>64</v>
      </c>
      <c r="N178">
        <v>4.5100000000000001E-3</v>
      </c>
      <c r="O178">
        <v>7.8399999999999997E-2</v>
      </c>
      <c r="P178">
        <v>0.94599999999999995</v>
      </c>
      <c r="Q178" t="s">
        <v>97</v>
      </c>
      <c r="R178" t="s">
        <v>62</v>
      </c>
      <c r="S178">
        <v>2.5999999999999999E-3</v>
      </c>
      <c r="T178">
        <v>-1.72E-3</v>
      </c>
      <c r="U178">
        <v>-0.27700000000000002</v>
      </c>
      <c r="W178" s="2">
        <v>1</v>
      </c>
      <c r="Y178" s="26">
        <f t="shared" si="12"/>
        <v>1.55</v>
      </c>
      <c r="AB178" s="3"/>
      <c r="AC178" s="3"/>
      <c r="AF178">
        <v>1</v>
      </c>
      <c r="AH178" s="25">
        <f t="shared" si="11"/>
        <v>0.94599999999999995</v>
      </c>
      <c r="AK178" s="3"/>
      <c r="AL178" s="3"/>
      <c r="AO178">
        <v>1</v>
      </c>
      <c r="AQ178" s="25">
        <f t="shared" si="10"/>
        <v>-0.27700000000000002</v>
      </c>
      <c r="AT178" s="3"/>
      <c r="AU178" s="3"/>
    </row>
    <row r="179" spans="1:49" x14ac:dyDescent="0.35">
      <c r="A179" s="1">
        <v>44839</v>
      </c>
      <c r="B179" t="s">
        <v>150</v>
      </c>
      <c r="C179" t="s">
        <v>238</v>
      </c>
      <c r="D179">
        <v>136</v>
      </c>
      <c r="E179">
        <v>1</v>
      </c>
      <c r="F179">
        <v>1</v>
      </c>
      <c r="G179" t="s">
        <v>61</v>
      </c>
      <c r="H179" t="s">
        <v>62</v>
      </c>
      <c r="I179">
        <v>1.54E-2</v>
      </c>
      <c r="J179">
        <v>0.32800000000000001</v>
      </c>
      <c r="K179">
        <v>5.63</v>
      </c>
      <c r="L179" t="s">
        <v>63</v>
      </c>
      <c r="M179" t="s">
        <v>64</v>
      </c>
      <c r="N179">
        <v>2.8299999999999999E-2</v>
      </c>
      <c r="O179">
        <v>0.499</v>
      </c>
      <c r="P179">
        <v>10.8</v>
      </c>
      <c r="Q179" t="s">
        <v>97</v>
      </c>
      <c r="R179" t="s">
        <v>62</v>
      </c>
      <c r="S179">
        <v>-1.6800000000000001E-3</v>
      </c>
      <c r="T179">
        <v>1.0699999999999999E-2</v>
      </c>
      <c r="U179">
        <v>0.42799999999999999</v>
      </c>
      <c r="W179" s="2">
        <v>1</v>
      </c>
      <c r="Y179" s="26">
        <f t="shared" si="12"/>
        <v>5.63</v>
      </c>
      <c r="AD179" s="3"/>
      <c r="AE179" s="3"/>
      <c r="AF179">
        <v>1</v>
      </c>
      <c r="AH179" s="25">
        <f t="shared" si="11"/>
        <v>10.8</v>
      </c>
      <c r="AM179" s="3"/>
      <c r="AN179" s="3"/>
      <c r="AO179">
        <v>1</v>
      </c>
      <c r="AQ179" s="25">
        <f t="shared" si="10"/>
        <v>0.42799999999999999</v>
      </c>
      <c r="AV179" s="3"/>
      <c r="AW179" s="3"/>
    </row>
    <row r="180" spans="1:49" x14ac:dyDescent="0.35">
      <c r="A180" s="1">
        <v>44839</v>
      </c>
      <c r="B180" t="s">
        <v>150</v>
      </c>
      <c r="C180" t="s">
        <v>239</v>
      </c>
      <c r="D180">
        <v>137</v>
      </c>
      <c r="E180">
        <v>1</v>
      </c>
      <c r="F180">
        <v>1</v>
      </c>
      <c r="G180" t="s">
        <v>61</v>
      </c>
      <c r="H180" t="s">
        <v>62</v>
      </c>
      <c r="I180">
        <v>2.89</v>
      </c>
      <c r="J180">
        <v>54.6</v>
      </c>
      <c r="K180">
        <v>1210</v>
      </c>
      <c r="L180" t="s">
        <v>63</v>
      </c>
      <c r="M180" t="s">
        <v>64</v>
      </c>
      <c r="N180">
        <v>4.2099999999999999E-2</v>
      </c>
      <c r="O180">
        <v>0.53700000000000003</v>
      </c>
      <c r="P180">
        <v>11.7</v>
      </c>
      <c r="Q180" t="s">
        <v>97</v>
      </c>
      <c r="R180" t="s">
        <v>62</v>
      </c>
      <c r="S180">
        <v>3.7000000000000002E-3</v>
      </c>
      <c r="T180">
        <v>7.3800000000000004E-2</v>
      </c>
      <c r="U180">
        <v>4.01</v>
      </c>
      <c r="W180" s="2">
        <v>1</v>
      </c>
      <c r="Y180" s="26">
        <f t="shared" si="12"/>
        <v>1210</v>
      </c>
      <c r="Z180" s="3"/>
      <c r="AA180" s="3"/>
      <c r="AD180" s="3"/>
      <c r="AE180" s="3"/>
      <c r="AF180">
        <v>1</v>
      </c>
      <c r="AH180" s="25">
        <f t="shared" si="11"/>
        <v>11.7</v>
      </c>
      <c r="AI180" s="3"/>
      <c r="AJ180" s="3"/>
      <c r="AM180" s="3"/>
      <c r="AN180" s="3"/>
      <c r="AO180">
        <v>1</v>
      </c>
      <c r="AQ180" s="25">
        <f t="shared" si="10"/>
        <v>4.01</v>
      </c>
      <c r="AR180" s="3"/>
      <c r="AS180" s="3"/>
      <c r="AV180" s="3"/>
      <c r="AW180" s="3"/>
    </row>
    <row r="181" spans="1:49" x14ac:dyDescent="0.35">
      <c r="A181" s="1">
        <v>44839</v>
      </c>
      <c r="B181" t="s">
        <v>150</v>
      </c>
      <c r="C181" t="s">
        <v>240</v>
      </c>
      <c r="D181">
        <v>138</v>
      </c>
      <c r="E181">
        <v>1</v>
      </c>
      <c r="F181">
        <v>1</v>
      </c>
      <c r="G181" t="s">
        <v>61</v>
      </c>
      <c r="H181" t="s">
        <v>62</v>
      </c>
      <c r="I181">
        <v>2.0299999999999999E-2</v>
      </c>
      <c r="J181">
        <v>0.374</v>
      </c>
      <c r="K181">
        <v>6.68</v>
      </c>
      <c r="L181" t="s">
        <v>63</v>
      </c>
      <c r="M181" t="s">
        <v>64</v>
      </c>
      <c r="N181">
        <v>1.89E-2</v>
      </c>
      <c r="O181">
        <v>0.307</v>
      </c>
      <c r="P181">
        <v>6.32</v>
      </c>
      <c r="Q181" t="s">
        <v>97</v>
      </c>
      <c r="R181" t="s">
        <v>62</v>
      </c>
      <c r="S181">
        <v>0.113</v>
      </c>
      <c r="T181">
        <v>1.62</v>
      </c>
      <c r="U181">
        <v>91.9</v>
      </c>
      <c r="W181" s="2">
        <v>1</v>
      </c>
      <c r="Y181" s="26">
        <f t="shared" si="12"/>
        <v>6.68</v>
      </c>
      <c r="AB181" s="3"/>
      <c r="AC181" s="3"/>
      <c r="AF181">
        <v>1</v>
      </c>
      <c r="AH181" s="25">
        <f t="shared" si="11"/>
        <v>6.32</v>
      </c>
      <c r="AK181" s="3"/>
      <c r="AL181" s="3"/>
      <c r="AO181">
        <v>1</v>
      </c>
      <c r="AQ181" s="25">
        <f t="shared" si="10"/>
        <v>91.9</v>
      </c>
      <c r="AT181" s="3"/>
      <c r="AU181" s="3"/>
    </row>
    <row r="182" spans="1:49" x14ac:dyDescent="0.35">
      <c r="A182" s="1">
        <v>44839</v>
      </c>
      <c r="B182" t="s">
        <v>150</v>
      </c>
      <c r="C182" t="s">
        <v>241</v>
      </c>
      <c r="D182">
        <v>139</v>
      </c>
      <c r="E182">
        <v>1</v>
      </c>
      <c r="F182">
        <v>1</v>
      </c>
      <c r="G182" t="s">
        <v>61</v>
      </c>
      <c r="H182" t="s">
        <v>62</v>
      </c>
      <c r="I182">
        <v>9.8699999999999996E-2</v>
      </c>
      <c r="J182">
        <v>1.81</v>
      </c>
      <c r="K182">
        <v>39.799999999999997</v>
      </c>
      <c r="L182" t="s">
        <v>63</v>
      </c>
      <c r="M182" t="s">
        <v>64</v>
      </c>
      <c r="N182">
        <v>1.84E-2</v>
      </c>
      <c r="O182">
        <v>0.307</v>
      </c>
      <c r="P182">
        <v>6.3</v>
      </c>
      <c r="Q182" t="s">
        <v>97</v>
      </c>
      <c r="R182" t="s">
        <v>62</v>
      </c>
      <c r="S182">
        <v>9.2300000000000004E-3</v>
      </c>
      <c r="T182">
        <v>0.122</v>
      </c>
      <c r="U182">
        <v>6.72</v>
      </c>
      <c r="W182" s="2">
        <v>1</v>
      </c>
      <c r="Y182" s="26">
        <f t="shared" si="12"/>
        <v>39.799999999999997</v>
      </c>
      <c r="AD182" s="3"/>
      <c r="AE182" s="3"/>
      <c r="AF182">
        <v>1</v>
      </c>
      <c r="AH182" s="25">
        <f t="shared" si="11"/>
        <v>6.3</v>
      </c>
      <c r="AM182" s="3"/>
      <c r="AN182" s="3"/>
      <c r="AO182">
        <v>1</v>
      </c>
      <c r="AQ182" s="25">
        <f t="shared" si="10"/>
        <v>6.72</v>
      </c>
      <c r="AV182" s="3"/>
      <c r="AW182" s="3"/>
    </row>
    <row r="183" spans="1:49" x14ac:dyDescent="0.35">
      <c r="A183" s="1">
        <v>44839</v>
      </c>
      <c r="B183" t="s">
        <v>150</v>
      </c>
      <c r="C183" t="s">
        <v>242</v>
      </c>
      <c r="D183">
        <v>140</v>
      </c>
      <c r="E183">
        <v>1</v>
      </c>
      <c r="F183">
        <v>1</v>
      </c>
      <c r="G183" t="s">
        <v>61</v>
      </c>
      <c r="H183" t="s">
        <v>62</v>
      </c>
      <c r="I183">
        <v>7.6300000000000007E-2</v>
      </c>
      <c r="J183">
        <v>1.46</v>
      </c>
      <c r="K183">
        <v>31.7</v>
      </c>
      <c r="L183" t="s">
        <v>63</v>
      </c>
      <c r="M183" t="s">
        <v>64</v>
      </c>
      <c r="N183">
        <v>1.8599999999999998E-2</v>
      </c>
      <c r="O183">
        <v>0.32700000000000001</v>
      </c>
      <c r="P183">
        <v>6.78</v>
      </c>
      <c r="Q183" t="s">
        <v>97</v>
      </c>
      <c r="R183" t="s">
        <v>62</v>
      </c>
      <c r="S183">
        <v>6.4799999999999996E-3</v>
      </c>
      <c r="T183">
        <v>7.1999999999999995E-2</v>
      </c>
      <c r="U183">
        <v>3.91</v>
      </c>
      <c r="W183" s="2">
        <v>1</v>
      </c>
      <c r="Y183" s="26">
        <f t="shared" si="12"/>
        <v>31.7</v>
      </c>
      <c r="AB183" s="3"/>
      <c r="AC183" s="3"/>
      <c r="AF183">
        <v>1</v>
      </c>
      <c r="AH183" s="25">
        <f t="shared" si="11"/>
        <v>6.78</v>
      </c>
      <c r="AK183" s="3"/>
      <c r="AL183" s="3"/>
      <c r="AO183">
        <v>1</v>
      </c>
      <c r="AQ183" s="25">
        <f t="shared" si="10"/>
        <v>3.91</v>
      </c>
      <c r="AT183" s="3"/>
      <c r="AU183" s="3"/>
    </row>
    <row r="184" spans="1:49" x14ac:dyDescent="0.35">
      <c r="A184" s="1">
        <v>44839</v>
      </c>
      <c r="B184" t="s">
        <v>150</v>
      </c>
      <c r="C184" t="s">
        <v>243</v>
      </c>
      <c r="D184">
        <v>141</v>
      </c>
      <c r="E184">
        <v>1</v>
      </c>
      <c r="F184">
        <v>1</v>
      </c>
      <c r="G184" t="s">
        <v>61</v>
      </c>
      <c r="H184" t="s">
        <v>62</v>
      </c>
      <c r="I184">
        <v>4.7100000000000003E-2</v>
      </c>
      <c r="J184">
        <v>0.89700000000000002</v>
      </c>
      <c r="K184">
        <v>18.7</v>
      </c>
      <c r="L184" t="s">
        <v>63</v>
      </c>
      <c r="M184" t="s">
        <v>64</v>
      </c>
      <c r="N184">
        <v>1.9300000000000001E-2</v>
      </c>
      <c r="O184">
        <v>0.33300000000000002</v>
      </c>
      <c r="P184">
        <v>6.91</v>
      </c>
      <c r="Q184" t="s">
        <v>97</v>
      </c>
      <c r="R184" t="s">
        <v>62</v>
      </c>
      <c r="S184">
        <v>2.8E-3</v>
      </c>
      <c r="T184">
        <v>2.92E-2</v>
      </c>
      <c r="U184">
        <v>1.48</v>
      </c>
      <c r="W184" s="2">
        <v>1</v>
      </c>
      <c r="Y184" s="26">
        <f t="shared" si="12"/>
        <v>18.7</v>
      </c>
      <c r="AD184" s="3"/>
      <c r="AE184" s="3"/>
      <c r="AF184">
        <v>1</v>
      </c>
      <c r="AH184" s="25">
        <f t="shared" si="11"/>
        <v>6.91</v>
      </c>
      <c r="AM184" s="3"/>
      <c r="AN184" s="3"/>
      <c r="AO184">
        <v>1</v>
      </c>
      <c r="AQ184" s="25">
        <f t="shared" si="10"/>
        <v>1.48</v>
      </c>
      <c r="AV184" s="3"/>
      <c r="AW184" s="3"/>
    </row>
    <row r="185" spans="1:49" x14ac:dyDescent="0.35">
      <c r="A185" s="1">
        <v>44839</v>
      </c>
      <c r="B185" t="s">
        <v>150</v>
      </c>
      <c r="C185" t="s">
        <v>244</v>
      </c>
      <c r="D185">
        <v>142</v>
      </c>
      <c r="E185">
        <v>1</v>
      </c>
      <c r="F185">
        <v>1</v>
      </c>
      <c r="G185" t="s">
        <v>61</v>
      </c>
      <c r="H185" t="s">
        <v>62</v>
      </c>
      <c r="I185">
        <v>3.77</v>
      </c>
      <c r="J185">
        <v>71.5</v>
      </c>
      <c r="K185">
        <v>1560</v>
      </c>
      <c r="L185" t="s">
        <v>63</v>
      </c>
      <c r="M185" t="s">
        <v>64</v>
      </c>
      <c r="N185">
        <v>5.8700000000000002E-2</v>
      </c>
      <c r="O185">
        <v>0.80500000000000005</v>
      </c>
      <c r="P185">
        <v>18</v>
      </c>
      <c r="Q185" t="s">
        <v>97</v>
      </c>
      <c r="R185" t="s">
        <v>62</v>
      </c>
      <c r="S185">
        <v>4.8599999999999997E-3</v>
      </c>
      <c r="T185">
        <v>6.3100000000000003E-2</v>
      </c>
      <c r="U185">
        <v>3.4</v>
      </c>
      <c r="W185" s="2">
        <v>1</v>
      </c>
      <c r="Y185" s="26">
        <f t="shared" si="12"/>
        <v>1560</v>
      </c>
      <c r="Z185" s="3"/>
      <c r="AA185" s="3"/>
      <c r="AD185" s="3"/>
      <c r="AE185" s="3"/>
      <c r="AF185">
        <v>1</v>
      </c>
      <c r="AH185" s="25">
        <f t="shared" si="11"/>
        <v>18</v>
      </c>
      <c r="AI185" s="3"/>
      <c r="AJ185" s="3"/>
      <c r="AM185" s="3"/>
      <c r="AN185" s="3"/>
      <c r="AO185">
        <v>1</v>
      </c>
      <c r="AQ185" s="25">
        <f t="shared" si="10"/>
        <v>3.4</v>
      </c>
      <c r="AR185" s="3"/>
      <c r="AS185" s="3"/>
      <c r="AV185" s="3"/>
      <c r="AW185" s="3"/>
    </row>
    <row r="186" spans="1:49" x14ac:dyDescent="0.35">
      <c r="A186" s="1">
        <v>44839</v>
      </c>
      <c r="B186" t="s">
        <v>150</v>
      </c>
      <c r="C186" t="s">
        <v>245</v>
      </c>
      <c r="D186">
        <v>143</v>
      </c>
      <c r="E186">
        <v>1</v>
      </c>
      <c r="F186">
        <v>1</v>
      </c>
      <c r="G186" t="s">
        <v>61</v>
      </c>
      <c r="H186" t="s">
        <v>62</v>
      </c>
      <c r="I186">
        <v>4.7899999999999998E-2</v>
      </c>
      <c r="J186">
        <v>0.873</v>
      </c>
      <c r="K186">
        <v>18.2</v>
      </c>
      <c r="L186" t="s">
        <v>63</v>
      </c>
      <c r="M186" t="s">
        <v>64</v>
      </c>
      <c r="N186">
        <v>1.5800000000000002E-2</v>
      </c>
      <c r="O186">
        <v>0.26900000000000002</v>
      </c>
      <c r="P186">
        <v>5.41</v>
      </c>
      <c r="Q186" t="s">
        <v>97</v>
      </c>
      <c r="R186" t="s">
        <v>62</v>
      </c>
      <c r="S186">
        <v>1.81E-3</v>
      </c>
      <c r="T186">
        <v>2.7799999999999998E-2</v>
      </c>
      <c r="U186">
        <v>1.39</v>
      </c>
      <c r="W186" s="2">
        <v>1</v>
      </c>
      <c r="Y186" s="26">
        <f t="shared" si="12"/>
        <v>18.2</v>
      </c>
      <c r="AF186">
        <v>1</v>
      </c>
      <c r="AH186" s="25">
        <f t="shared" si="11"/>
        <v>5.41</v>
      </c>
      <c r="AO186">
        <v>1</v>
      </c>
      <c r="AQ186" s="25">
        <f t="shared" si="10"/>
        <v>1.39</v>
      </c>
    </row>
    <row r="187" spans="1:49" x14ac:dyDescent="0.35">
      <c r="A187" s="1">
        <v>44839</v>
      </c>
      <c r="B187" t="s">
        <v>150</v>
      </c>
      <c r="C187" t="s">
        <v>246</v>
      </c>
      <c r="D187">
        <v>144</v>
      </c>
      <c r="E187">
        <v>1</v>
      </c>
      <c r="F187">
        <v>1</v>
      </c>
      <c r="G187" t="s">
        <v>61</v>
      </c>
      <c r="H187" t="s">
        <v>62</v>
      </c>
      <c r="I187">
        <v>5.6599999999999998E-2</v>
      </c>
      <c r="J187">
        <v>1.0900000000000001</v>
      </c>
      <c r="K187">
        <v>23.2</v>
      </c>
      <c r="L187" t="s">
        <v>63</v>
      </c>
      <c r="M187" t="s">
        <v>64</v>
      </c>
      <c r="N187">
        <v>1.7500000000000002E-2</v>
      </c>
      <c r="O187">
        <v>0.29599999999999999</v>
      </c>
      <c r="P187">
        <v>6.06</v>
      </c>
      <c r="Q187" t="s">
        <v>97</v>
      </c>
      <c r="R187" t="s">
        <v>62</v>
      </c>
      <c r="S187">
        <v>1.41E-2</v>
      </c>
      <c r="T187">
        <v>0.218</v>
      </c>
      <c r="U187">
        <v>12.2</v>
      </c>
      <c r="W187" s="2">
        <v>1</v>
      </c>
      <c r="Y187" s="26">
        <f t="shared" si="12"/>
        <v>23.2</v>
      </c>
      <c r="AF187">
        <v>1</v>
      </c>
      <c r="AH187" s="25">
        <f t="shared" si="11"/>
        <v>6.06</v>
      </c>
      <c r="AO187">
        <v>1</v>
      </c>
      <c r="AQ187" s="25">
        <f t="shared" si="10"/>
        <v>12.2</v>
      </c>
    </row>
    <row r="188" spans="1:49" x14ac:dyDescent="0.35">
      <c r="A188" s="1">
        <v>44839</v>
      </c>
      <c r="B188" t="s">
        <v>150</v>
      </c>
      <c r="C188" t="s">
        <v>247</v>
      </c>
      <c r="D188">
        <v>145</v>
      </c>
      <c r="E188">
        <v>1</v>
      </c>
      <c r="F188">
        <v>1</v>
      </c>
      <c r="G188" t="s">
        <v>61</v>
      </c>
      <c r="H188" t="s">
        <v>62</v>
      </c>
      <c r="I188">
        <v>1.92</v>
      </c>
      <c r="J188">
        <v>36.299999999999997</v>
      </c>
      <c r="K188">
        <v>813</v>
      </c>
      <c r="L188" t="s">
        <v>63</v>
      </c>
      <c r="M188" t="s">
        <v>64</v>
      </c>
      <c r="N188">
        <v>1.7100000000000001E-2</v>
      </c>
      <c r="O188">
        <v>0.29599999999999999</v>
      </c>
      <c r="P188">
        <v>6.05</v>
      </c>
      <c r="Q188" t="s">
        <v>97</v>
      </c>
      <c r="R188" t="s">
        <v>62</v>
      </c>
      <c r="S188">
        <v>1.47E-3</v>
      </c>
      <c r="T188">
        <v>1.6E-2</v>
      </c>
      <c r="U188">
        <v>0.72799999999999998</v>
      </c>
      <c r="W188" s="2">
        <v>1</v>
      </c>
      <c r="Y188" s="26">
        <f t="shared" si="12"/>
        <v>813</v>
      </c>
      <c r="AF188">
        <v>1</v>
      </c>
      <c r="AH188" s="25">
        <f t="shared" si="11"/>
        <v>6.05</v>
      </c>
      <c r="AO188">
        <v>1</v>
      </c>
      <c r="AQ188" s="25">
        <f t="shared" si="10"/>
        <v>0.72799999999999998</v>
      </c>
    </row>
    <row r="189" spans="1:49" x14ac:dyDescent="0.35">
      <c r="A189" s="1">
        <v>44839</v>
      </c>
      <c r="B189" t="s">
        <v>150</v>
      </c>
      <c r="C189" t="s">
        <v>112</v>
      </c>
      <c r="D189">
        <v>149</v>
      </c>
      <c r="E189">
        <v>1</v>
      </c>
      <c r="F189">
        <v>1</v>
      </c>
      <c r="G189" t="s">
        <v>61</v>
      </c>
      <c r="H189" t="s">
        <v>62</v>
      </c>
      <c r="I189">
        <v>7.8200000000000006E-2</v>
      </c>
      <c r="J189">
        <v>1.51</v>
      </c>
      <c r="K189">
        <v>32.799999999999997</v>
      </c>
      <c r="L189" t="s">
        <v>63</v>
      </c>
      <c r="M189" t="s">
        <v>64</v>
      </c>
      <c r="N189">
        <v>1.49E-2</v>
      </c>
      <c r="O189">
        <v>0.24</v>
      </c>
      <c r="P189">
        <v>4.74</v>
      </c>
      <c r="Q189" t="s">
        <v>97</v>
      </c>
      <c r="R189" t="s">
        <v>62</v>
      </c>
      <c r="S189">
        <v>6.45E-3</v>
      </c>
      <c r="T189">
        <v>8.2000000000000003E-2</v>
      </c>
      <c r="U189">
        <v>4.47</v>
      </c>
      <c r="W189" s="2">
        <v>1</v>
      </c>
      <c r="Y189" s="26">
        <f t="shared" si="12"/>
        <v>32.799999999999997</v>
      </c>
      <c r="AB189" s="3">
        <f>ABS(100*ABS(Y189-Y183)/AVERAGE(Y189,Y183))</f>
        <v>3.4108527131782878</v>
      </c>
      <c r="AC189" s="3" t="str">
        <f>IF(Y189&gt;10, (IF((AND(AB189&gt;=0,AB189&lt;=20)=TRUE),"PASS","FAIL")),(IF((AND(AB189&gt;=0,AB189&lt;=100)=TRUE),"PASS","FAIL")))</f>
        <v>PASS</v>
      </c>
      <c r="AF189">
        <v>1</v>
      </c>
      <c r="AH189" s="25">
        <f t="shared" si="11"/>
        <v>4.74</v>
      </c>
      <c r="AK189" s="3">
        <f>ABS(100*ABS(AH189-AH183)/AVERAGE(AH189,AH183))</f>
        <v>35.416666666666671</v>
      </c>
      <c r="AL189" s="3" t="str">
        <f>IF(AH189&gt;10, (IF((AND(AK189&gt;=0,AK189&lt;=20)=TRUE),"PASS","FAIL")),(IF((AND(AK189&gt;=0,AK189&lt;=100)=TRUE),"PASS","FAIL")))</f>
        <v>PASS</v>
      </c>
      <c r="AO189">
        <v>1</v>
      </c>
      <c r="AQ189" s="25">
        <f t="shared" si="10"/>
        <v>4.47</v>
      </c>
      <c r="AT189" s="3">
        <f>ABS(100*ABS(AQ189-AQ183)/AVERAGE(AQ189,AQ183))</f>
        <v>13.365155131264908</v>
      </c>
      <c r="AU189" s="3" t="str">
        <f>IF(AQ189&gt;10, (IF((AND(AT189&gt;=0,AT189&lt;=20)=TRUE),"PASS","FAIL")),(IF((AND(AT189&gt;=0,AT189&lt;=100)=TRUE),"PASS","FAIL")))</f>
        <v>PASS</v>
      </c>
    </row>
    <row r="190" spans="1:49" x14ac:dyDescent="0.35">
      <c r="A190" s="1">
        <v>44839</v>
      </c>
      <c r="B190" t="s">
        <v>150</v>
      </c>
      <c r="C190" t="s">
        <v>113</v>
      </c>
      <c r="D190">
        <v>150</v>
      </c>
      <c r="E190">
        <v>1</v>
      </c>
      <c r="F190">
        <v>1</v>
      </c>
      <c r="G190" t="s">
        <v>61</v>
      </c>
      <c r="H190" t="s">
        <v>62</v>
      </c>
      <c r="I190">
        <v>1.92</v>
      </c>
      <c r="J190">
        <v>36.299999999999997</v>
      </c>
      <c r="K190">
        <v>814</v>
      </c>
      <c r="L190" t="s">
        <v>63</v>
      </c>
      <c r="M190" t="s">
        <v>64</v>
      </c>
      <c r="N190">
        <v>5.9299999999999999E-2</v>
      </c>
      <c r="O190">
        <v>0.92300000000000004</v>
      </c>
      <c r="P190">
        <v>20.8</v>
      </c>
      <c r="Q190" t="s">
        <v>97</v>
      </c>
      <c r="R190" t="s">
        <v>62</v>
      </c>
      <c r="S190">
        <v>2.3300000000000001E-2</v>
      </c>
      <c r="T190">
        <v>0.36899999999999999</v>
      </c>
      <c r="U190">
        <v>20.8</v>
      </c>
      <c r="W190" s="2">
        <v>1</v>
      </c>
      <c r="Y190" s="26">
        <f t="shared" si="12"/>
        <v>814</v>
      </c>
      <c r="AD190" s="3">
        <f>100*((Y190*4080)-(Y188*4000))/(1000*80)</f>
        <v>86.4</v>
      </c>
      <c r="AE190" s="3" t="str">
        <f>IF(Y188&gt;10, (IF((AND(AD190&gt;=80,AD190&lt;=120)=TRUE),"PASS","FAIL")),(IF((AND(AD190&gt;=20,AD190&lt;=180)=TRUE),"PASS","FAIL")))</f>
        <v>PASS</v>
      </c>
      <c r="AF190">
        <v>1</v>
      </c>
      <c r="AH190" s="25">
        <f t="shared" si="11"/>
        <v>20.8</v>
      </c>
      <c r="AM190" s="3">
        <f>100*((AH190*4080)-(AH188*4000))/(1000*80)</f>
        <v>75.83</v>
      </c>
      <c r="AN190" s="3" t="str">
        <f>IF(AH188&gt;10, (IF((AND(AM190&gt;=80,AM190&lt;=120)=TRUE),"PASS","FAIL")),(IF((AND(AM190&gt;=20,AM190&lt;=180)=TRUE),"PASS","FAIL")))</f>
        <v>PASS</v>
      </c>
      <c r="AO190">
        <v>1</v>
      </c>
      <c r="AQ190" s="25">
        <f t="shared" si="10"/>
        <v>20.8</v>
      </c>
      <c r="AV190" s="3">
        <f>100*((AQ190*4080)-(AQ188*4000))/(1000*80)</f>
        <v>102.44</v>
      </c>
      <c r="AW190" s="3" t="str">
        <f>IF(AQ188&gt;10, (IF((AND(AV190&gt;=80,AV190&lt;=120)=TRUE),"PASS","FAIL")),(IF((AND(AV190&gt;=20,AV190&lt;=180)=TRUE),"PASS","FAIL")))</f>
        <v>PASS</v>
      </c>
    </row>
    <row r="191" spans="1:49" x14ac:dyDescent="0.35">
      <c r="A191" s="1">
        <v>44839</v>
      </c>
      <c r="B191" t="s">
        <v>150</v>
      </c>
      <c r="C191" t="s">
        <v>66</v>
      </c>
      <c r="D191" t="s">
        <v>11</v>
      </c>
      <c r="E191">
        <v>1</v>
      </c>
      <c r="F191">
        <v>1</v>
      </c>
      <c r="G191" t="s">
        <v>61</v>
      </c>
      <c r="H191" t="s">
        <v>62</v>
      </c>
      <c r="I191">
        <v>0.248</v>
      </c>
      <c r="J191">
        <v>4.67</v>
      </c>
      <c r="K191">
        <v>105</v>
      </c>
      <c r="L191" t="s">
        <v>63</v>
      </c>
      <c r="M191" t="s">
        <v>64</v>
      </c>
      <c r="N191">
        <v>0.28299999999999997</v>
      </c>
      <c r="O191">
        <v>4.2300000000000004</v>
      </c>
      <c r="P191">
        <v>98.6</v>
      </c>
      <c r="Q191" t="s">
        <v>97</v>
      </c>
      <c r="R191" t="s">
        <v>62</v>
      </c>
      <c r="S191">
        <v>0.115</v>
      </c>
      <c r="T191">
        <v>1.66</v>
      </c>
      <c r="U191">
        <v>93.9</v>
      </c>
      <c r="W191" s="2">
        <v>1</v>
      </c>
      <c r="Y191" s="26">
        <f t="shared" si="12"/>
        <v>105</v>
      </c>
      <c r="Z191" s="3">
        <f>100*(Y191-100)/100</f>
        <v>5</v>
      </c>
      <c r="AA191" s="3" t="str">
        <f>IF((ABS(Z191))&lt;=20,"PASS","FAIL")</f>
        <v>PASS</v>
      </c>
      <c r="AD191" s="3"/>
      <c r="AE191" s="3"/>
      <c r="AF191">
        <v>1</v>
      </c>
      <c r="AH191" s="25">
        <f t="shared" si="11"/>
        <v>98.6</v>
      </c>
      <c r="AI191" s="3">
        <f>100*(AH191-100)/100</f>
        <v>-1.4000000000000057</v>
      </c>
      <c r="AJ191" s="3" t="str">
        <f>IF((ABS(AI191))&lt;=20,"PASS","FAIL")</f>
        <v>PASS</v>
      </c>
      <c r="AM191" s="3"/>
      <c r="AN191" s="3"/>
      <c r="AO191">
        <v>1</v>
      </c>
      <c r="AQ191" s="25">
        <f t="shared" si="10"/>
        <v>93.9</v>
      </c>
      <c r="AR191" s="3">
        <f>100*(AQ191-100)/100</f>
        <v>-6.0999999999999943</v>
      </c>
      <c r="AS191" s="3" t="str">
        <f>IF((ABS(AR191))&lt;=20,"PASS","FAIL")</f>
        <v>PASS</v>
      </c>
      <c r="AV191" s="3"/>
      <c r="AW191" s="3"/>
    </row>
    <row r="192" spans="1:49" x14ac:dyDescent="0.35">
      <c r="A192" s="1">
        <v>44839</v>
      </c>
      <c r="B192" t="s">
        <v>150</v>
      </c>
      <c r="C192" t="s">
        <v>33</v>
      </c>
      <c r="D192" t="s">
        <v>100</v>
      </c>
      <c r="E192">
        <v>1</v>
      </c>
      <c r="F192">
        <v>1</v>
      </c>
      <c r="G192" t="s">
        <v>61</v>
      </c>
      <c r="H192" t="s">
        <v>62</v>
      </c>
      <c r="I192">
        <v>5.45E-3</v>
      </c>
      <c r="J192">
        <v>0.121</v>
      </c>
      <c r="K192">
        <v>0.85599999999999998</v>
      </c>
      <c r="L192" t="s">
        <v>63</v>
      </c>
      <c r="M192" t="s">
        <v>64</v>
      </c>
      <c r="N192">
        <v>4.4000000000000003E-3</v>
      </c>
      <c r="O192">
        <v>4.2700000000000002E-2</v>
      </c>
      <c r="P192">
        <v>0.107</v>
      </c>
      <c r="Q192" t="s">
        <v>97</v>
      </c>
      <c r="R192" t="s">
        <v>62</v>
      </c>
      <c r="S192">
        <v>-2.4399999999999999E-3</v>
      </c>
      <c r="T192">
        <v>-9.9299999999999996E-3</v>
      </c>
      <c r="U192">
        <v>-0.74299999999999999</v>
      </c>
      <c r="W192" s="2">
        <v>1</v>
      </c>
      <c r="Y192" s="26">
        <f t="shared" si="12"/>
        <v>0.85599999999999998</v>
      </c>
      <c r="AB192" s="3"/>
      <c r="AC192" s="3"/>
      <c r="AF192">
        <v>1</v>
      </c>
      <c r="AH192" s="25">
        <f t="shared" si="11"/>
        <v>0.107</v>
      </c>
      <c r="AK192" s="3"/>
      <c r="AL192" s="3"/>
      <c r="AO192">
        <v>1</v>
      </c>
      <c r="AQ192" s="25">
        <f t="shared" si="10"/>
        <v>-0.74299999999999999</v>
      </c>
      <c r="AT192" s="3"/>
      <c r="AU192" s="3"/>
    </row>
    <row r="193" spans="1:49" x14ac:dyDescent="0.35">
      <c r="A193" s="1">
        <v>44839</v>
      </c>
      <c r="B193" t="s">
        <v>150</v>
      </c>
      <c r="C193" t="s">
        <v>248</v>
      </c>
      <c r="D193">
        <v>151</v>
      </c>
      <c r="E193">
        <v>1</v>
      </c>
      <c r="F193">
        <v>1</v>
      </c>
      <c r="G193" t="s">
        <v>61</v>
      </c>
      <c r="H193" t="s">
        <v>62</v>
      </c>
      <c r="I193">
        <v>4.0599999999999997E-2</v>
      </c>
      <c r="J193">
        <v>0.80700000000000005</v>
      </c>
      <c r="K193">
        <v>16.600000000000001</v>
      </c>
      <c r="L193" t="s">
        <v>63</v>
      </c>
      <c r="M193" t="s">
        <v>64</v>
      </c>
      <c r="N193">
        <v>2.4E-2</v>
      </c>
      <c r="O193">
        <v>0.42799999999999999</v>
      </c>
      <c r="P193">
        <v>9.14</v>
      </c>
      <c r="Q193" t="s">
        <v>97</v>
      </c>
      <c r="R193" t="s">
        <v>62</v>
      </c>
      <c r="S193">
        <v>1.1199999999999999E-3</v>
      </c>
      <c r="T193">
        <v>1.41E-2</v>
      </c>
      <c r="U193">
        <v>0.61899999999999999</v>
      </c>
      <c r="W193" s="2">
        <v>1</v>
      </c>
      <c r="Y193" s="26">
        <f t="shared" si="12"/>
        <v>16.600000000000001</v>
      </c>
      <c r="AD193" s="3"/>
      <c r="AE193" s="3"/>
      <c r="AF193">
        <v>1</v>
      </c>
      <c r="AH193" s="25">
        <f t="shared" si="11"/>
        <v>9.14</v>
      </c>
      <c r="AM193" s="3"/>
      <c r="AN193" s="3"/>
      <c r="AO193">
        <v>1</v>
      </c>
      <c r="AQ193" s="25">
        <f t="shared" ref="AQ193:AQ209" si="13">U193</f>
        <v>0.61899999999999999</v>
      </c>
      <c r="AV193" s="3"/>
      <c r="AW193" s="3"/>
    </row>
    <row r="194" spans="1:49" x14ac:dyDescent="0.35">
      <c r="A194" s="1">
        <v>44839</v>
      </c>
      <c r="B194" t="s">
        <v>150</v>
      </c>
      <c r="C194" t="s">
        <v>249</v>
      </c>
      <c r="D194">
        <v>152</v>
      </c>
      <c r="E194">
        <v>1</v>
      </c>
      <c r="F194">
        <v>1</v>
      </c>
      <c r="G194" t="s">
        <v>61</v>
      </c>
      <c r="H194" t="s">
        <v>62</v>
      </c>
      <c r="I194">
        <v>1.2800000000000001E-2</v>
      </c>
      <c r="J194">
        <v>0.246</v>
      </c>
      <c r="K194">
        <v>3.73</v>
      </c>
      <c r="L194" t="s">
        <v>63</v>
      </c>
      <c r="M194" t="s">
        <v>64</v>
      </c>
      <c r="N194">
        <v>1.23E-2</v>
      </c>
      <c r="O194">
        <v>0.20399999999999999</v>
      </c>
      <c r="P194">
        <v>3.88</v>
      </c>
      <c r="Q194" t="s">
        <v>97</v>
      </c>
      <c r="R194" t="s">
        <v>62</v>
      </c>
      <c r="S194">
        <v>1.17E-2</v>
      </c>
      <c r="T194">
        <v>0.219</v>
      </c>
      <c r="U194">
        <v>12.2</v>
      </c>
      <c r="W194" s="2">
        <v>1</v>
      </c>
      <c r="Y194" s="26">
        <f t="shared" si="12"/>
        <v>3.73</v>
      </c>
      <c r="Z194" s="3"/>
      <c r="AA194" s="3"/>
      <c r="AD194" s="3"/>
      <c r="AE194" s="3"/>
      <c r="AF194">
        <v>1</v>
      </c>
      <c r="AH194" s="25">
        <f t="shared" si="11"/>
        <v>3.88</v>
      </c>
      <c r="AI194" s="3"/>
      <c r="AJ194" s="3"/>
      <c r="AM194" s="3"/>
      <c r="AN194" s="3"/>
      <c r="AO194">
        <v>1</v>
      </c>
      <c r="AQ194" s="25">
        <f t="shared" si="13"/>
        <v>12.2</v>
      </c>
      <c r="AR194" s="3"/>
      <c r="AS194" s="3"/>
      <c r="AV194" s="3"/>
      <c r="AW194" s="3"/>
    </row>
    <row r="195" spans="1:49" x14ac:dyDescent="0.35">
      <c r="A195" s="1">
        <v>44839</v>
      </c>
      <c r="B195" t="s">
        <v>150</v>
      </c>
      <c r="C195" t="s">
        <v>250</v>
      </c>
      <c r="D195">
        <v>153</v>
      </c>
      <c r="E195">
        <v>1</v>
      </c>
      <c r="F195">
        <v>1</v>
      </c>
      <c r="G195" t="s">
        <v>61</v>
      </c>
      <c r="H195" t="s">
        <v>62</v>
      </c>
      <c r="I195">
        <v>2.8000000000000001E-2</v>
      </c>
      <c r="J195">
        <v>0.54600000000000004</v>
      </c>
      <c r="K195">
        <v>10.6</v>
      </c>
      <c r="L195" t="s">
        <v>63</v>
      </c>
      <c r="M195" t="s">
        <v>64</v>
      </c>
      <c r="N195">
        <v>1.7899999999999999E-2</v>
      </c>
      <c r="O195">
        <v>0.29099999999999998</v>
      </c>
      <c r="P195">
        <v>5.93</v>
      </c>
      <c r="Q195" t="s">
        <v>97</v>
      </c>
      <c r="R195" t="s">
        <v>62</v>
      </c>
      <c r="S195">
        <v>2.8999999999999998E-3</v>
      </c>
      <c r="T195">
        <v>2.8400000000000002E-2</v>
      </c>
      <c r="U195">
        <v>1.43</v>
      </c>
      <c r="W195" s="2">
        <v>1</v>
      </c>
      <c r="Y195" s="26">
        <f t="shared" si="12"/>
        <v>10.6</v>
      </c>
      <c r="AB195" s="3"/>
      <c r="AC195" s="3"/>
      <c r="AF195">
        <v>1</v>
      </c>
      <c r="AH195" s="25">
        <f t="shared" si="11"/>
        <v>5.93</v>
      </c>
      <c r="AK195" s="3"/>
      <c r="AL195" s="3"/>
      <c r="AO195">
        <v>1</v>
      </c>
      <c r="AQ195" s="25">
        <f t="shared" si="13"/>
        <v>1.43</v>
      </c>
      <c r="AT195" s="3"/>
      <c r="AU195" s="3"/>
    </row>
    <row r="196" spans="1:49" x14ac:dyDescent="0.35">
      <c r="A196" s="1">
        <v>44839</v>
      </c>
      <c r="B196" t="s">
        <v>150</v>
      </c>
      <c r="C196" t="s">
        <v>117</v>
      </c>
      <c r="D196" t="s">
        <v>149</v>
      </c>
      <c r="E196">
        <v>1</v>
      </c>
      <c r="F196">
        <v>1</v>
      </c>
      <c r="G196" t="s">
        <v>61</v>
      </c>
      <c r="H196" t="s">
        <v>62</v>
      </c>
      <c r="I196">
        <v>4.8899999999999997</v>
      </c>
      <c r="J196">
        <v>92.5</v>
      </c>
      <c r="K196">
        <v>2000</v>
      </c>
      <c r="L196" t="s">
        <v>63</v>
      </c>
      <c r="M196" t="s">
        <v>64</v>
      </c>
      <c r="N196">
        <v>5.6</v>
      </c>
      <c r="O196">
        <v>81.900000000000006</v>
      </c>
      <c r="P196">
        <v>2020</v>
      </c>
      <c r="Q196" t="s">
        <v>97</v>
      </c>
      <c r="R196" t="s">
        <v>62</v>
      </c>
      <c r="S196">
        <v>2.2400000000000002</v>
      </c>
      <c r="T196">
        <v>33.4</v>
      </c>
      <c r="U196">
        <v>1920</v>
      </c>
      <c r="W196" s="2">
        <v>1</v>
      </c>
      <c r="Y196" s="26">
        <f t="shared" si="12"/>
        <v>2000</v>
      </c>
      <c r="AD196" s="3"/>
      <c r="AE196" s="3"/>
      <c r="AF196">
        <v>1</v>
      </c>
      <c r="AH196" s="25">
        <f t="shared" si="11"/>
        <v>2020</v>
      </c>
      <c r="AM196" s="3"/>
      <c r="AN196" s="3"/>
      <c r="AO196">
        <v>1</v>
      </c>
      <c r="AQ196" s="25">
        <f t="shared" si="13"/>
        <v>1920</v>
      </c>
      <c r="AV196" s="3"/>
      <c r="AW196" s="3"/>
    </row>
    <row r="197" spans="1:49" x14ac:dyDescent="0.35">
      <c r="A197" s="1">
        <v>44839</v>
      </c>
      <c r="B197" t="s">
        <v>150</v>
      </c>
      <c r="C197" t="s">
        <v>65</v>
      </c>
      <c r="D197" t="s">
        <v>58</v>
      </c>
      <c r="E197">
        <v>1</v>
      </c>
      <c r="F197">
        <v>1</v>
      </c>
      <c r="G197" t="s">
        <v>61</v>
      </c>
      <c r="H197" t="s">
        <v>62</v>
      </c>
      <c r="I197">
        <v>2.44</v>
      </c>
      <c r="J197">
        <v>46.1</v>
      </c>
      <c r="K197">
        <v>1030</v>
      </c>
      <c r="L197" t="s">
        <v>63</v>
      </c>
      <c r="M197" t="s">
        <v>64</v>
      </c>
      <c r="N197">
        <v>2.78</v>
      </c>
      <c r="O197">
        <v>40.9</v>
      </c>
      <c r="P197">
        <v>984</v>
      </c>
      <c r="Q197" t="s">
        <v>97</v>
      </c>
      <c r="R197" t="s">
        <v>62</v>
      </c>
      <c r="S197">
        <v>1.1299999999999999</v>
      </c>
      <c r="T197">
        <v>16.7</v>
      </c>
      <c r="U197">
        <v>954</v>
      </c>
      <c r="V197" s="2"/>
      <c r="W197" s="2">
        <v>1</v>
      </c>
      <c r="Y197" s="26">
        <f t="shared" si="12"/>
        <v>1030</v>
      </c>
      <c r="AB197" s="3"/>
      <c r="AC197" s="3"/>
      <c r="AF197">
        <v>1</v>
      </c>
      <c r="AH197" s="25">
        <f t="shared" si="11"/>
        <v>984</v>
      </c>
      <c r="AK197" s="3"/>
      <c r="AL197" s="3"/>
      <c r="AO197">
        <v>1</v>
      </c>
      <c r="AQ197" s="25">
        <f t="shared" si="13"/>
        <v>954</v>
      </c>
      <c r="AT197" s="3"/>
      <c r="AU197" s="3"/>
    </row>
    <row r="198" spans="1:49" x14ac:dyDescent="0.35">
      <c r="A198" s="1">
        <v>44839</v>
      </c>
      <c r="B198" t="s">
        <v>150</v>
      </c>
      <c r="C198" t="s">
        <v>70</v>
      </c>
      <c r="D198" t="s">
        <v>58</v>
      </c>
      <c r="E198">
        <v>2</v>
      </c>
      <c r="F198">
        <v>1</v>
      </c>
      <c r="G198" t="s">
        <v>61</v>
      </c>
      <c r="H198" t="s">
        <v>62</v>
      </c>
      <c r="I198">
        <v>1.18</v>
      </c>
      <c r="J198">
        <v>22.4</v>
      </c>
      <c r="K198">
        <v>505</v>
      </c>
      <c r="L198" t="s">
        <v>63</v>
      </c>
      <c r="M198" t="s">
        <v>64</v>
      </c>
      <c r="N198">
        <v>1.39</v>
      </c>
      <c r="O198">
        <v>20.6</v>
      </c>
      <c r="P198">
        <v>489</v>
      </c>
      <c r="Q198" t="s">
        <v>97</v>
      </c>
      <c r="R198" t="s">
        <v>62</v>
      </c>
      <c r="S198">
        <v>0.53900000000000003</v>
      </c>
      <c r="T198">
        <v>7.72</v>
      </c>
      <c r="U198">
        <v>439</v>
      </c>
      <c r="W198" s="2">
        <v>1</v>
      </c>
      <c r="Y198" s="26">
        <f t="shared" si="12"/>
        <v>505</v>
      </c>
      <c r="AD198" s="3"/>
      <c r="AE198" s="3"/>
      <c r="AF198">
        <v>1</v>
      </c>
      <c r="AH198" s="25">
        <f t="shared" si="11"/>
        <v>489</v>
      </c>
      <c r="AM198" s="3"/>
      <c r="AN198" s="3"/>
      <c r="AO198">
        <v>1</v>
      </c>
      <c r="AQ198" s="25">
        <f t="shared" si="13"/>
        <v>439</v>
      </c>
      <c r="AV198" s="3"/>
      <c r="AW198" s="3"/>
    </row>
    <row r="199" spans="1:49" x14ac:dyDescent="0.35">
      <c r="A199" s="1">
        <v>44839</v>
      </c>
      <c r="B199" t="s">
        <v>150</v>
      </c>
      <c r="C199" t="s">
        <v>71</v>
      </c>
      <c r="D199" t="s">
        <v>58</v>
      </c>
      <c r="E199">
        <v>4</v>
      </c>
      <c r="F199">
        <v>1</v>
      </c>
      <c r="G199" t="s">
        <v>61</v>
      </c>
      <c r="H199" t="s">
        <v>62</v>
      </c>
      <c r="I199">
        <v>0.57599999999999996</v>
      </c>
      <c r="J199">
        <v>11</v>
      </c>
      <c r="K199">
        <v>248</v>
      </c>
      <c r="L199" t="s">
        <v>63</v>
      </c>
      <c r="M199" t="s">
        <v>64</v>
      </c>
      <c r="N199">
        <v>0.71</v>
      </c>
      <c r="O199">
        <v>10.6</v>
      </c>
      <c r="P199">
        <v>249</v>
      </c>
      <c r="Q199" t="s">
        <v>97</v>
      </c>
      <c r="R199" t="s">
        <v>62</v>
      </c>
      <c r="S199">
        <v>0.29199999999999998</v>
      </c>
      <c r="T199">
        <v>4.18</v>
      </c>
      <c r="U199">
        <v>237</v>
      </c>
      <c r="W199" s="2">
        <v>1</v>
      </c>
      <c r="Y199" s="26">
        <f t="shared" si="12"/>
        <v>248</v>
      </c>
      <c r="Z199" s="3"/>
      <c r="AA199" s="3"/>
      <c r="AD199" s="3"/>
      <c r="AE199" s="3"/>
      <c r="AF199">
        <v>1</v>
      </c>
      <c r="AH199" s="25">
        <f t="shared" si="11"/>
        <v>249</v>
      </c>
      <c r="AI199" s="3"/>
      <c r="AJ199" s="3"/>
      <c r="AM199" s="3"/>
      <c r="AN199" s="3"/>
      <c r="AO199">
        <v>1</v>
      </c>
      <c r="AQ199" s="25">
        <f t="shared" si="13"/>
        <v>237</v>
      </c>
      <c r="AR199" s="3"/>
      <c r="AS199" s="3"/>
      <c r="AV199" s="3"/>
      <c r="AW199" s="3"/>
    </row>
    <row r="200" spans="1:49" x14ac:dyDescent="0.35">
      <c r="A200" s="1">
        <v>44839</v>
      </c>
      <c r="B200" t="s">
        <v>150</v>
      </c>
      <c r="C200" t="s">
        <v>66</v>
      </c>
      <c r="D200" t="s">
        <v>58</v>
      </c>
      <c r="E200">
        <v>10</v>
      </c>
      <c r="F200">
        <v>1</v>
      </c>
      <c r="G200" t="s">
        <v>61</v>
      </c>
      <c r="H200" t="s">
        <v>62</v>
      </c>
      <c r="I200">
        <v>0.218</v>
      </c>
      <c r="J200">
        <v>4.1500000000000004</v>
      </c>
      <c r="K200">
        <v>93.4</v>
      </c>
      <c r="L200" t="s">
        <v>63</v>
      </c>
      <c r="M200" t="s">
        <v>64</v>
      </c>
      <c r="N200">
        <v>0.28100000000000003</v>
      </c>
      <c r="O200">
        <v>4.26</v>
      </c>
      <c r="P200">
        <v>99.2</v>
      </c>
      <c r="Q200" t="s">
        <v>97</v>
      </c>
      <c r="R200" t="s">
        <v>62</v>
      </c>
      <c r="S200">
        <v>0.11600000000000001</v>
      </c>
      <c r="T200">
        <v>1.67</v>
      </c>
      <c r="U200">
        <v>94.6</v>
      </c>
      <c r="W200" s="2">
        <v>1</v>
      </c>
      <c r="Y200" s="26">
        <f t="shared" si="12"/>
        <v>93.4</v>
      </c>
      <c r="AF200">
        <v>1</v>
      </c>
      <c r="AH200" s="25">
        <f t="shared" si="11"/>
        <v>99.2</v>
      </c>
      <c r="AO200">
        <v>1</v>
      </c>
      <c r="AQ200" s="25">
        <f t="shared" si="13"/>
        <v>94.6</v>
      </c>
    </row>
    <row r="201" spans="1:49" x14ac:dyDescent="0.35">
      <c r="A201" s="1">
        <v>44839</v>
      </c>
      <c r="B201" t="s">
        <v>150</v>
      </c>
      <c r="C201" t="s">
        <v>72</v>
      </c>
      <c r="D201" t="s">
        <v>58</v>
      </c>
      <c r="E201">
        <v>20</v>
      </c>
      <c r="F201">
        <v>1</v>
      </c>
      <c r="G201" t="s">
        <v>61</v>
      </c>
      <c r="H201" t="s">
        <v>62</v>
      </c>
      <c r="I201">
        <v>9.5699999999999993E-2</v>
      </c>
      <c r="J201">
        <v>1.9</v>
      </c>
      <c r="K201">
        <v>41.8</v>
      </c>
      <c r="L201" t="s">
        <v>63</v>
      </c>
      <c r="M201" t="s">
        <v>64</v>
      </c>
      <c r="N201">
        <v>0.13900000000000001</v>
      </c>
      <c r="O201">
        <v>2.1</v>
      </c>
      <c r="P201">
        <v>48.5</v>
      </c>
      <c r="Q201" t="s">
        <v>97</v>
      </c>
      <c r="R201" t="s">
        <v>62</v>
      </c>
      <c r="S201">
        <v>5.8099999999999999E-2</v>
      </c>
      <c r="T201">
        <v>0.86099999999999999</v>
      </c>
      <c r="U201">
        <v>48.7</v>
      </c>
      <c r="W201" s="2">
        <v>1</v>
      </c>
      <c r="Y201" s="26">
        <f t="shared" si="12"/>
        <v>41.8</v>
      </c>
      <c r="AD201" s="3"/>
      <c r="AE201" s="3"/>
      <c r="AF201">
        <v>1</v>
      </c>
      <c r="AH201" s="25">
        <f t="shared" si="11"/>
        <v>48.5</v>
      </c>
      <c r="AM201" s="3"/>
      <c r="AN201" s="3"/>
      <c r="AO201">
        <v>1</v>
      </c>
      <c r="AQ201" s="25">
        <f t="shared" si="13"/>
        <v>48.7</v>
      </c>
      <c r="AV201" s="3"/>
      <c r="AW201" s="3"/>
    </row>
    <row r="202" spans="1:49" x14ac:dyDescent="0.35">
      <c r="A202" s="1">
        <v>44839</v>
      </c>
      <c r="B202" t="s">
        <v>150</v>
      </c>
      <c r="C202" t="s">
        <v>67</v>
      </c>
      <c r="D202" t="s">
        <v>58</v>
      </c>
      <c r="E202">
        <v>40</v>
      </c>
      <c r="F202">
        <v>1</v>
      </c>
      <c r="G202" t="s">
        <v>61</v>
      </c>
      <c r="H202" t="s">
        <v>62</v>
      </c>
      <c r="I202">
        <v>5.2299999999999999E-2</v>
      </c>
      <c r="J202">
        <v>0.98299999999999998</v>
      </c>
      <c r="K202">
        <v>20.7</v>
      </c>
      <c r="L202" t="s">
        <v>63</v>
      </c>
      <c r="M202" t="s">
        <v>64</v>
      </c>
      <c r="N202">
        <v>7.1900000000000006E-2</v>
      </c>
      <c r="O202">
        <v>1.1599999999999999</v>
      </c>
      <c r="P202">
        <v>26.4</v>
      </c>
      <c r="Q202" t="s">
        <v>97</v>
      </c>
      <c r="R202" t="s">
        <v>62</v>
      </c>
      <c r="S202">
        <v>2.81E-2</v>
      </c>
      <c r="T202">
        <v>0.438</v>
      </c>
      <c r="U202">
        <v>24.7</v>
      </c>
      <c r="W202" s="2">
        <v>1</v>
      </c>
      <c r="Y202" s="26">
        <f t="shared" si="12"/>
        <v>20.7</v>
      </c>
      <c r="AD202" s="3"/>
      <c r="AE202" s="3"/>
      <c r="AF202">
        <v>1</v>
      </c>
      <c r="AH202" s="25">
        <f t="shared" si="11"/>
        <v>26.4</v>
      </c>
      <c r="AM202" s="3"/>
      <c r="AN202" s="3"/>
      <c r="AO202">
        <v>1</v>
      </c>
      <c r="AQ202" s="25">
        <f t="shared" si="13"/>
        <v>24.7</v>
      </c>
      <c r="AV202" s="3"/>
      <c r="AW202" s="3"/>
    </row>
    <row r="203" spans="1:49" x14ac:dyDescent="0.35">
      <c r="A203" s="1">
        <v>44839</v>
      </c>
      <c r="B203" t="s">
        <v>150</v>
      </c>
      <c r="C203" t="s">
        <v>73</v>
      </c>
      <c r="D203" t="s">
        <v>58</v>
      </c>
      <c r="E203">
        <v>100</v>
      </c>
      <c r="F203">
        <v>1</v>
      </c>
      <c r="G203" t="s">
        <v>61</v>
      </c>
      <c r="H203" t="s">
        <v>62</v>
      </c>
      <c r="I203">
        <v>2.5000000000000001E-2</v>
      </c>
      <c r="J203">
        <v>0.47799999999999998</v>
      </c>
      <c r="K203">
        <v>9.08</v>
      </c>
      <c r="L203" t="s">
        <v>63</v>
      </c>
      <c r="M203" t="s">
        <v>64</v>
      </c>
      <c r="N203">
        <v>3.1899999999999998E-2</v>
      </c>
      <c r="O203">
        <v>0.49399999999999999</v>
      </c>
      <c r="P203">
        <v>10.7</v>
      </c>
      <c r="Q203" t="s">
        <v>97</v>
      </c>
      <c r="R203" t="s">
        <v>62</v>
      </c>
      <c r="S203">
        <v>1.26E-2</v>
      </c>
      <c r="T203">
        <v>0.20100000000000001</v>
      </c>
      <c r="U203">
        <v>11.2</v>
      </c>
      <c r="W203" s="2">
        <v>1</v>
      </c>
      <c r="Y203" s="26">
        <f t="shared" si="12"/>
        <v>9.08</v>
      </c>
      <c r="AD203" s="3"/>
      <c r="AE203" s="3"/>
      <c r="AF203">
        <v>1</v>
      </c>
      <c r="AH203" s="25">
        <f t="shared" ref="AH203:AH209" si="14">P203</f>
        <v>10.7</v>
      </c>
      <c r="AM203" s="3"/>
      <c r="AN203" s="3"/>
      <c r="AO203">
        <v>1</v>
      </c>
      <c r="AQ203" s="25">
        <f t="shared" si="13"/>
        <v>11.2</v>
      </c>
      <c r="AV203" s="3"/>
      <c r="AW203" s="3"/>
    </row>
    <row r="204" spans="1:49" x14ac:dyDescent="0.35">
      <c r="A204" s="1">
        <v>44839</v>
      </c>
      <c r="B204" t="s">
        <v>150</v>
      </c>
      <c r="C204" t="s">
        <v>68</v>
      </c>
      <c r="D204" t="s">
        <v>58</v>
      </c>
      <c r="E204">
        <v>200</v>
      </c>
      <c r="F204">
        <v>1</v>
      </c>
      <c r="G204" t="s">
        <v>61</v>
      </c>
      <c r="H204" t="s">
        <v>62</v>
      </c>
      <c r="I204">
        <v>1.32E-2</v>
      </c>
      <c r="J204">
        <v>0.29199999999999998</v>
      </c>
      <c r="K204">
        <v>4.79</v>
      </c>
      <c r="L204" t="s">
        <v>63</v>
      </c>
      <c r="M204" t="s">
        <v>64</v>
      </c>
      <c r="N204">
        <v>1.8599999999999998E-2</v>
      </c>
      <c r="O204">
        <v>0.30299999999999999</v>
      </c>
      <c r="P204">
        <v>6.2</v>
      </c>
      <c r="Q204" t="s">
        <v>97</v>
      </c>
      <c r="R204" t="s">
        <v>62</v>
      </c>
      <c r="S204">
        <v>6.0499999999999998E-3</v>
      </c>
      <c r="T204">
        <v>9.1399999999999995E-2</v>
      </c>
      <c r="U204">
        <v>5</v>
      </c>
      <c r="W204" s="2">
        <v>1</v>
      </c>
      <c r="Y204" s="26">
        <f t="shared" si="12"/>
        <v>4.79</v>
      </c>
      <c r="Z204" s="3"/>
      <c r="AA204" s="3"/>
      <c r="AD204" s="3"/>
      <c r="AE204" s="3"/>
      <c r="AF204">
        <v>1</v>
      </c>
      <c r="AH204" s="25">
        <f t="shared" si="14"/>
        <v>6.2</v>
      </c>
      <c r="AI204" s="3"/>
      <c r="AJ204" s="3"/>
      <c r="AM204" s="3"/>
      <c r="AN204" s="3"/>
      <c r="AO204">
        <v>1</v>
      </c>
      <c r="AQ204" s="25">
        <f t="shared" si="13"/>
        <v>5</v>
      </c>
      <c r="AR204" s="3"/>
      <c r="AS204" s="3"/>
      <c r="AV204" s="3"/>
      <c r="AW204" s="3"/>
    </row>
    <row r="205" spans="1:49" x14ac:dyDescent="0.35">
      <c r="A205" s="1">
        <v>44839</v>
      </c>
      <c r="B205" t="s">
        <v>150</v>
      </c>
      <c r="C205" t="s">
        <v>120</v>
      </c>
      <c r="D205" t="s">
        <v>58</v>
      </c>
      <c r="E205">
        <v>400</v>
      </c>
      <c r="F205">
        <v>1</v>
      </c>
      <c r="G205" t="s">
        <v>61</v>
      </c>
      <c r="H205" t="s">
        <v>62</v>
      </c>
      <c r="I205">
        <v>8.7600000000000004E-3</v>
      </c>
      <c r="J205">
        <v>0.158</v>
      </c>
      <c r="K205">
        <v>1.72</v>
      </c>
      <c r="L205" t="s">
        <v>63</v>
      </c>
      <c r="M205" t="s">
        <v>64</v>
      </c>
      <c r="N205">
        <v>1.2699999999999999E-2</v>
      </c>
      <c r="O205">
        <v>0.219</v>
      </c>
      <c r="P205">
        <v>4.25</v>
      </c>
      <c r="Q205" t="s">
        <v>97</v>
      </c>
      <c r="R205" t="s">
        <v>62</v>
      </c>
      <c r="S205">
        <v>3.5799999999999998E-3</v>
      </c>
      <c r="T205">
        <v>4.7899999999999998E-2</v>
      </c>
      <c r="U205">
        <v>2.54</v>
      </c>
      <c r="W205" s="2">
        <v>1</v>
      </c>
      <c r="Y205" s="26">
        <f t="shared" si="12"/>
        <v>1.72</v>
      </c>
      <c r="AF205">
        <v>1</v>
      </c>
      <c r="AH205" s="25">
        <f t="shared" si="14"/>
        <v>4.25</v>
      </c>
      <c r="AO205">
        <v>1</v>
      </c>
      <c r="AQ205" s="25">
        <f t="shared" si="13"/>
        <v>2.54</v>
      </c>
    </row>
    <row r="206" spans="1:49" x14ac:dyDescent="0.35">
      <c r="A206" s="1">
        <v>44839</v>
      </c>
      <c r="B206" t="s">
        <v>150</v>
      </c>
      <c r="C206" t="s">
        <v>74</v>
      </c>
      <c r="D206" t="s">
        <v>100</v>
      </c>
      <c r="E206">
        <v>1</v>
      </c>
      <c r="F206">
        <v>1</v>
      </c>
      <c r="G206" t="s">
        <v>61</v>
      </c>
      <c r="H206" t="s">
        <v>62</v>
      </c>
      <c r="I206">
        <v>5.1200000000000004E-3</v>
      </c>
      <c r="J206">
        <v>0.14099999999999999</v>
      </c>
      <c r="K206">
        <v>1.31</v>
      </c>
      <c r="L206" t="s">
        <v>63</v>
      </c>
      <c r="M206" t="s">
        <v>64</v>
      </c>
      <c r="N206">
        <v>6.5599999999999999E-3</v>
      </c>
      <c r="O206">
        <v>0.16400000000000001</v>
      </c>
      <c r="P206">
        <v>2.95</v>
      </c>
      <c r="Q206" t="s">
        <v>97</v>
      </c>
      <c r="R206" t="s">
        <v>62</v>
      </c>
      <c r="S206">
        <v>3.1099999999999999E-3</v>
      </c>
      <c r="T206">
        <v>0.04</v>
      </c>
      <c r="U206">
        <v>2.09</v>
      </c>
      <c r="W206" s="2">
        <v>1</v>
      </c>
      <c r="Y206" s="26">
        <f t="shared" si="12"/>
        <v>1.31</v>
      </c>
      <c r="AF206">
        <v>1</v>
      </c>
      <c r="AH206" s="25">
        <f t="shared" si="14"/>
        <v>2.95</v>
      </c>
      <c r="AO206">
        <v>1</v>
      </c>
      <c r="AQ206" s="25">
        <f t="shared" si="13"/>
        <v>2.09</v>
      </c>
    </row>
    <row r="207" spans="1:49" x14ac:dyDescent="0.35">
      <c r="A207" s="1">
        <v>44839</v>
      </c>
      <c r="B207" t="s">
        <v>150</v>
      </c>
      <c r="C207" t="s">
        <v>98</v>
      </c>
      <c r="D207" t="s">
        <v>58</v>
      </c>
      <c r="E207">
        <v>1</v>
      </c>
      <c r="F207">
        <v>1</v>
      </c>
      <c r="G207" t="s">
        <v>61</v>
      </c>
      <c r="H207" t="s">
        <v>62</v>
      </c>
      <c r="I207">
        <v>2.4300000000000002</v>
      </c>
      <c r="J207">
        <v>46.1</v>
      </c>
      <c r="K207">
        <v>1030</v>
      </c>
      <c r="L207" t="s">
        <v>63</v>
      </c>
      <c r="M207" t="s">
        <v>64</v>
      </c>
      <c r="N207">
        <v>2.98</v>
      </c>
      <c r="O207">
        <v>40.6</v>
      </c>
      <c r="P207">
        <v>976</v>
      </c>
      <c r="Q207" t="s">
        <v>97</v>
      </c>
      <c r="R207" t="s">
        <v>62</v>
      </c>
      <c r="S207">
        <v>1.1200000000000001</v>
      </c>
      <c r="T207">
        <v>16.7</v>
      </c>
      <c r="U207">
        <v>955</v>
      </c>
      <c r="W207" s="2">
        <v>1</v>
      </c>
      <c r="Y207" s="26">
        <f t="shared" si="12"/>
        <v>1030</v>
      </c>
      <c r="AF207">
        <v>1</v>
      </c>
      <c r="AH207" s="25">
        <f t="shared" si="14"/>
        <v>976</v>
      </c>
      <c r="AO207">
        <v>1</v>
      </c>
      <c r="AQ207" s="25">
        <f t="shared" si="13"/>
        <v>955</v>
      </c>
    </row>
    <row r="208" spans="1:49" x14ac:dyDescent="0.35">
      <c r="A208" s="1">
        <v>44839</v>
      </c>
      <c r="B208" t="s">
        <v>150</v>
      </c>
      <c r="C208" t="s">
        <v>99</v>
      </c>
      <c r="D208" t="s">
        <v>115</v>
      </c>
      <c r="E208">
        <v>1</v>
      </c>
      <c r="F208">
        <v>1</v>
      </c>
      <c r="G208" t="s">
        <v>61</v>
      </c>
      <c r="H208" t="s">
        <v>62</v>
      </c>
      <c r="I208">
        <v>1.17E-2</v>
      </c>
      <c r="J208">
        <v>0.25600000000000001</v>
      </c>
      <c r="K208">
        <v>3.97</v>
      </c>
      <c r="L208" t="s">
        <v>63</v>
      </c>
      <c r="M208" t="s">
        <v>64</v>
      </c>
      <c r="N208">
        <v>-5.5900000000000004E-3</v>
      </c>
      <c r="O208">
        <v>-3.4700000000000002E-2</v>
      </c>
      <c r="P208">
        <v>-1.71</v>
      </c>
      <c r="Q208" t="s">
        <v>97</v>
      </c>
      <c r="R208" t="s">
        <v>62</v>
      </c>
      <c r="S208">
        <v>1.36</v>
      </c>
      <c r="T208">
        <v>19.7</v>
      </c>
      <c r="U208">
        <v>1120</v>
      </c>
      <c r="V208" s="2">
        <f>100*T207/T208</f>
        <v>84.771573604060919</v>
      </c>
      <c r="W208" s="2">
        <v>1</v>
      </c>
      <c r="Y208" s="26">
        <f t="shared" si="12"/>
        <v>3.97</v>
      </c>
      <c r="Z208" s="3"/>
      <c r="AA208" s="3"/>
      <c r="AF208">
        <v>1</v>
      </c>
      <c r="AH208" s="25">
        <f t="shared" si="14"/>
        <v>-1.71</v>
      </c>
      <c r="AI208" s="3"/>
      <c r="AJ208" s="3"/>
      <c r="AO208">
        <v>1</v>
      </c>
      <c r="AQ208" s="25">
        <f t="shared" si="13"/>
        <v>1120</v>
      </c>
      <c r="AR208" s="3"/>
      <c r="AS208" s="3"/>
    </row>
    <row r="209" spans="22:49" x14ac:dyDescent="0.35">
      <c r="V209" s="2"/>
      <c r="W209" s="2">
        <v>1</v>
      </c>
      <c r="Y209" s="26">
        <f t="shared" si="12"/>
        <v>0</v>
      </c>
      <c r="AF209">
        <v>1</v>
      </c>
      <c r="AH209" s="25">
        <f t="shared" si="14"/>
        <v>0</v>
      </c>
      <c r="AO209">
        <v>1</v>
      </c>
      <c r="AQ209" s="25">
        <f t="shared" si="13"/>
        <v>0</v>
      </c>
    </row>
    <row r="210" spans="22:49" x14ac:dyDescent="0.35">
      <c r="W210" s="2"/>
      <c r="Y210" s="26"/>
      <c r="Z210" s="3"/>
      <c r="AA210" s="3"/>
      <c r="AH210" s="25"/>
      <c r="AI210" s="3"/>
      <c r="AJ210" s="3"/>
      <c r="AQ210" s="25"/>
      <c r="AR210" s="3"/>
      <c r="AS210" s="3"/>
    </row>
    <row r="211" spans="22:49" x14ac:dyDescent="0.35">
      <c r="V211" s="2"/>
      <c r="W211" s="2"/>
      <c r="Y211" s="26"/>
      <c r="AB211" s="3"/>
      <c r="AC211" s="3"/>
      <c r="AH211" s="25"/>
      <c r="AK211" s="3"/>
      <c r="AL211" s="3"/>
      <c r="AQ211" s="25"/>
      <c r="AT211" s="3"/>
      <c r="AU211" s="3"/>
    </row>
    <row r="212" spans="22:49" x14ac:dyDescent="0.35">
      <c r="W212" s="2"/>
      <c r="Y212" s="26"/>
      <c r="AD212" s="3"/>
      <c r="AE212" s="3"/>
      <c r="AH212" s="25"/>
      <c r="AM212" s="3"/>
      <c r="AN212" s="3"/>
      <c r="AQ212" s="25"/>
      <c r="AV212" s="3"/>
      <c r="AW212" s="3"/>
    </row>
    <row r="213" spans="22:49" x14ac:dyDescent="0.35">
      <c r="W213" s="2"/>
      <c r="Y213" s="26"/>
      <c r="Z213" s="3"/>
      <c r="AA213" s="3"/>
      <c r="AB213" s="3"/>
      <c r="AC213" s="3"/>
      <c r="AH213" s="25"/>
      <c r="AI213" s="3"/>
      <c r="AJ213" s="3"/>
      <c r="AK213" s="3"/>
      <c r="AL213" s="3"/>
      <c r="AQ213" s="25"/>
      <c r="AR213" s="3"/>
      <c r="AS213" s="3"/>
      <c r="AT213" s="3"/>
      <c r="AU213" s="3"/>
    </row>
    <row r="214" spans="22:49" x14ac:dyDescent="0.35">
      <c r="V214" s="2"/>
      <c r="W214" s="2"/>
      <c r="Y214" s="26"/>
      <c r="Z214" s="3"/>
      <c r="AA214" s="3"/>
      <c r="AB214" s="3"/>
      <c r="AC214" s="3"/>
      <c r="AH214" s="25"/>
      <c r="AI214" s="3"/>
      <c r="AJ214" s="3"/>
      <c r="AK214" s="3"/>
      <c r="AL214" s="3"/>
      <c r="AQ214" s="25"/>
      <c r="AR214" s="3"/>
      <c r="AS214" s="3"/>
      <c r="AT214" s="3"/>
      <c r="AU214" s="3"/>
    </row>
    <row r="215" spans="22:49" x14ac:dyDescent="0.35">
      <c r="V215" s="2"/>
      <c r="W215" s="2"/>
      <c r="Y215" s="26"/>
      <c r="AH215" s="25"/>
      <c r="AQ215" s="25"/>
    </row>
    <row r="216" spans="22:49" x14ac:dyDescent="0.35">
      <c r="W216" s="2"/>
      <c r="Y216" s="26"/>
      <c r="Z216" s="3"/>
      <c r="AA216" s="3"/>
      <c r="AD216" s="3"/>
      <c r="AE216" s="3"/>
      <c r="AH216" s="25"/>
      <c r="AI216" s="3"/>
      <c r="AJ216" s="3"/>
      <c r="AM216" s="3"/>
      <c r="AN216" s="3"/>
      <c r="AQ216" s="25"/>
      <c r="AR216" s="3"/>
      <c r="AS216" s="3"/>
      <c r="AV216" s="3"/>
      <c r="AW216" s="3"/>
    </row>
    <row r="217" spans="22:49" x14ac:dyDescent="0.35">
      <c r="W217" s="2"/>
      <c r="Y217" s="26"/>
      <c r="AH217" s="25"/>
      <c r="AQ217" s="25"/>
    </row>
    <row r="218" spans="22:49" x14ac:dyDescent="0.35">
      <c r="W218" s="2"/>
      <c r="Y218" s="26"/>
      <c r="AH218" s="25"/>
      <c r="AQ218" s="25"/>
    </row>
    <row r="219" spans="22:49" x14ac:dyDescent="0.35">
      <c r="W219" s="2"/>
      <c r="Y219" s="26"/>
      <c r="AH219" s="25"/>
      <c r="AQ219" s="25"/>
    </row>
    <row r="220" spans="22:49" x14ac:dyDescent="0.35">
      <c r="W220" s="2"/>
      <c r="Y220" s="26"/>
      <c r="AH220" s="25"/>
      <c r="AQ220" s="25"/>
    </row>
    <row r="221" spans="22:49" x14ac:dyDescent="0.35">
      <c r="W221" s="2"/>
      <c r="Y221" s="26"/>
      <c r="AH221" s="25"/>
      <c r="AQ221" s="25"/>
    </row>
    <row r="222" spans="22:49" x14ac:dyDescent="0.35">
      <c r="W222" s="2"/>
      <c r="Y222" s="26"/>
      <c r="AF222" s="2"/>
      <c r="AG222" s="7"/>
      <c r="AH222" s="25"/>
      <c r="AQ222" s="25"/>
    </row>
    <row r="223" spans="22:49" x14ac:dyDescent="0.35">
      <c r="W223" s="2"/>
      <c r="Y223" s="26"/>
      <c r="AF223" s="2"/>
      <c r="AG223" s="7"/>
      <c r="AH223" s="25"/>
      <c r="AO223" s="2"/>
      <c r="AP223" s="7"/>
      <c r="AQ223" s="25"/>
    </row>
    <row r="224" spans="22:49" x14ac:dyDescent="0.35">
      <c r="W224" s="2"/>
      <c r="Y224" s="26"/>
      <c r="AF224" s="2"/>
      <c r="AG224" s="7"/>
      <c r="AH224" s="25"/>
      <c r="AO224" s="2"/>
      <c r="AP224" s="7"/>
      <c r="AQ224" s="25"/>
    </row>
    <row r="225" spans="23:43" x14ac:dyDescent="0.35">
      <c r="W225" s="2"/>
      <c r="Y225" s="26"/>
      <c r="AF225" s="2"/>
      <c r="AG225" s="7"/>
      <c r="AH225" s="25"/>
      <c r="AO225" s="2"/>
      <c r="AP225" s="7"/>
      <c r="AQ225" s="25"/>
    </row>
    <row r="226" spans="23:43" x14ac:dyDescent="0.35">
      <c r="W226" s="2"/>
      <c r="Y226" s="26"/>
      <c r="AF226" s="2"/>
      <c r="AG226" s="2"/>
      <c r="AH226" s="25"/>
      <c r="AO226" s="2"/>
      <c r="AP226" s="2"/>
      <c r="AQ226" s="25"/>
    </row>
    <row r="227" spans="23:43" x14ac:dyDescent="0.35">
      <c r="W227" s="2"/>
      <c r="Y227" s="26"/>
      <c r="AF227" s="2"/>
      <c r="AG227" s="2"/>
      <c r="AH227" s="25"/>
      <c r="AO227" s="2"/>
      <c r="AP227" s="2"/>
      <c r="AQ227" s="25"/>
    </row>
    <row r="228" spans="23:43" x14ac:dyDescent="0.35">
      <c r="W228" s="2"/>
      <c r="Y228" s="26"/>
      <c r="AF228" s="2"/>
      <c r="AG228" s="2"/>
      <c r="AH228" s="25"/>
      <c r="AO228" s="2"/>
      <c r="AP228" s="2"/>
      <c r="AQ228" s="25"/>
    </row>
    <row r="229" spans="23:43" x14ac:dyDescent="0.35">
      <c r="W229" s="2"/>
      <c r="Y229" s="26"/>
      <c r="AF229" s="2"/>
      <c r="AG229" s="2"/>
      <c r="AH229" s="25"/>
      <c r="AO229" s="2"/>
      <c r="AP229" s="2"/>
      <c r="AQ229" s="25"/>
    </row>
    <row r="230" spans="23:43" x14ac:dyDescent="0.35">
      <c r="W230" s="2"/>
      <c r="Y230" s="26"/>
      <c r="AF230" s="2"/>
      <c r="AG230" s="2"/>
      <c r="AH230" s="25"/>
      <c r="AO230" s="2"/>
      <c r="AP230" s="2"/>
      <c r="AQ230" s="25"/>
    </row>
    <row r="231" spans="23:43" x14ac:dyDescent="0.35">
      <c r="W231" s="2"/>
      <c r="Y231" s="26"/>
      <c r="AF231" s="2"/>
      <c r="AG231" s="2"/>
      <c r="AH231" s="25"/>
      <c r="AO231" s="2"/>
      <c r="AP231" s="2"/>
      <c r="AQ231" s="25"/>
    </row>
    <row r="232" spans="23:43" x14ac:dyDescent="0.35">
      <c r="W232" s="2"/>
      <c r="Y232" s="26"/>
      <c r="AF232" s="2"/>
      <c r="AG232" s="2"/>
      <c r="AH232" s="25"/>
      <c r="AO232" s="2"/>
      <c r="AP232" s="2"/>
      <c r="AQ232" s="25"/>
    </row>
    <row r="233" spans="23:43" x14ac:dyDescent="0.35">
      <c r="W233" s="2"/>
      <c r="Y233" s="26"/>
      <c r="AF233" s="2"/>
      <c r="AG233" s="2"/>
      <c r="AH233" s="25"/>
      <c r="AO233" s="2"/>
      <c r="AP233" s="2"/>
      <c r="AQ233" s="25"/>
    </row>
    <row r="234" spans="23:43" x14ac:dyDescent="0.35">
      <c r="W234" s="2"/>
      <c r="Y234" s="26"/>
      <c r="AF234" s="2"/>
      <c r="AG234" s="2"/>
      <c r="AH234" s="25"/>
      <c r="AO234" s="2"/>
      <c r="AP234" s="2"/>
      <c r="AQ234" s="25"/>
    </row>
    <row r="235" spans="23:43" x14ac:dyDescent="0.35">
      <c r="W235" s="2"/>
      <c r="Y235" s="26"/>
      <c r="AF235" s="2"/>
      <c r="AG235" s="2"/>
      <c r="AH235" s="25"/>
      <c r="AO235" s="2"/>
      <c r="AP235" s="2"/>
      <c r="AQ235" s="25"/>
    </row>
    <row r="236" spans="23:43" x14ac:dyDescent="0.35">
      <c r="W236" s="2"/>
      <c r="Y236" s="26"/>
      <c r="AF236" s="2"/>
      <c r="AG236" s="2"/>
      <c r="AH236" s="25"/>
      <c r="AO236" s="2"/>
      <c r="AP236" s="2"/>
      <c r="AQ236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D42" sqref="D42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4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 x14ac:dyDescent="0.35">
      <c r="A2" s="1">
        <v>44839</v>
      </c>
      <c r="B2" t="s">
        <v>147</v>
      </c>
      <c r="C2" t="s">
        <v>68</v>
      </c>
      <c r="D2" t="s">
        <v>57</v>
      </c>
      <c r="E2">
        <v>1</v>
      </c>
      <c r="F2">
        <v>1</v>
      </c>
      <c r="G2" t="s">
        <v>61</v>
      </c>
      <c r="H2" t="s">
        <v>62</v>
      </c>
      <c r="I2">
        <v>1.72E-2</v>
      </c>
      <c r="J2">
        <v>0.36899999999999999</v>
      </c>
      <c r="K2">
        <v>6.57</v>
      </c>
      <c r="L2" t="s">
        <v>63</v>
      </c>
      <c r="M2" t="s">
        <v>64</v>
      </c>
      <c r="N2">
        <v>2.06E-2</v>
      </c>
      <c r="O2">
        <v>0.32300000000000001</v>
      </c>
      <c r="P2">
        <v>6.68</v>
      </c>
      <c r="Q2" t="s">
        <v>97</v>
      </c>
      <c r="R2" t="s">
        <v>62</v>
      </c>
      <c r="S2">
        <v>9.6699999999999998E-3</v>
      </c>
      <c r="T2">
        <v>0.13500000000000001</v>
      </c>
      <c r="U2">
        <v>7.45</v>
      </c>
      <c r="W2" s="2">
        <v>1</v>
      </c>
      <c r="X2" s="7"/>
      <c r="Y2" s="26">
        <f t="shared" ref="Y2:Y9" si="0">K2</f>
        <v>6.57</v>
      </c>
      <c r="AF2">
        <v>1</v>
      </c>
      <c r="AG2"/>
      <c r="AH2" s="25">
        <f t="shared" ref="AH2:AH9" si="1">P2</f>
        <v>6.68</v>
      </c>
      <c r="AO2">
        <v>1</v>
      </c>
      <c r="AP2"/>
      <c r="AQ2" s="25">
        <f t="shared" ref="AQ2:AQ9" si="2">U2</f>
        <v>7.45</v>
      </c>
      <c r="AX2"/>
      <c r="AY2"/>
      <c r="AZ2"/>
      <c r="BA2"/>
      <c r="BB2"/>
    </row>
    <row r="3" spans="1:54" s="2" customFormat="1" x14ac:dyDescent="0.35">
      <c r="A3" s="1">
        <v>44839</v>
      </c>
      <c r="B3" t="s">
        <v>147</v>
      </c>
      <c r="C3" t="s">
        <v>68</v>
      </c>
      <c r="D3" t="s">
        <v>57</v>
      </c>
      <c r="E3">
        <v>1</v>
      </c>
      <c r="F3">
        <v>1</v>
      </c>
      <c r="G3" t="s">
        <v>61</v>
      </c>
      <c r="H3" t="s">
        <v>62</v>
      </c>
      <c r="I3">
        <v>1.8700000000000001E-2</v>
      </c>
      <c r="J3">
        <v>0.41799999999999998</v>
      </c>
      <c r="K3">
        <v>7.69</v>
      </c>
      <c r="L3" t="s">
        <v>63</v>
      </c>
      <c r="M3" t="s">
        <v>64</v>
      </c>
      <c r="N3">
        <v>1.95E-2</v>
      </c>
      <c r="O3">
        <v>0.33100000000000002</v>
      </c>
      <c r="P3">
        <v>6.86</v>
      </c>
      <c r="Q3" t="s">
        <v>97</v>
      </c>
      <c r="R3" t="s">
        <v>62</v>
      </c>
      <c r="S3">
        <v>8.7399999999999995E-3</v>
      </c>
      <c r="T3">
        <v>0.127</v>
      </c>
      <c r="U3">
        <v>7.04</v>
      </c>
      <c r="W3" s="2">
        <v>1</v>
      </c>
      <c r="X3" s="7"/>
      <c r="Y3" s="26">
        <f t="shared" si="0"/>
        <v>7.69</v>
      </c>
      <c r="AF3">
        <v>1</v>
      </c>
      <c r="AG3"/>
      <c r="AH3" s="25">
        <f t="shared" si="1"/>
        <v>6.86</v>
      </c>
      <c r="AO3">
        <v>1</v>
      </c>
      <c r="AP3"/>
      <c r="AQ3" s="25">
        <f t="shared" si="2"/>
        <v>7.04</v>
      </c>
      <c r="AX3"/>
      <c r="AY3"/>
      <c r="AZ3"/>
      <c r="BA3"/>
      <c r="BB3"/>
    </row>
    <row r="4" spans="1:54" x14ac:dyDescent="0.35">
      <c r="A4" s="1">
        <v>44839</v>
      </c>
      <c r="B4" t="s">
        <v>147</v>
      </c>
      <c r="C4" t="s">
        <v>68</v>
      </c>
      <c r="D4" t="s">
        <v>57</v>
      </c>
      <c r="E4">
        <v>1</v>
      </c>
      <c r="F4">
        <v>1</v>
      </c>
      <c r="G4" t="s">
        <v>61</v>
      </c>
      <c r="H4" t="s">
        <v>62</v>
      </c>
      <c r="I4">
        <v>2.0500000000000001E-2</v>
      </c>
      <c r="J4">
        <v>0.41</v>
      </c>
      <c r="K4">
        <v>7.51</v>
      </c>
      <c r="L4" t="s">
        <v>63</v>
      </c>
      <c r="M4" t="s">
        <v>64</v>
      </c>
      <c r="N4">
        <v>1.9300000000000001E-2</v>
      </c>
      <c r="O4">
        <v>0.32300000000000001</v>
      </c>
      <c r="P4">
        <v>6.69</v>
      </c>
      <c r="Q4" t="s">
        <v>97</v>
      </c>
      <c r="R4" t="s">
        <v>62</v>
      </c>
      <c r="S4">
        <v>7.4700000000000001E-3</v>
      </c>
      <c r="T4">
        <v>0.13900000000000001</v>
      </c>
      <c r="U4">
        <v>7.71</v>
      </c>
      <c r="W4" s="2">
        <v>1</v>
      </c>
      <c r="X4" s="7"/>
      <c r="Y4" s="26">
        <f t="shared" si="0"/>
        <v>7.51</v>
      </c>
      <c r="AF4">
        <v>1</v>
      </c>
      <c r="AH4" s="25">
        <f t="shared" si="1"/>
        <v>6.69</v>
      </c>
      <c r="AO4">
        <v>1</v>
      </c>
      <c r="AQ4" s="25">
        <f t="shared" si="2"/>
        <v>7.71</v>
      </c>
    </row>
    <row r="5" spans="1:54" x14ac:dyDescent="0.35">
      <c r="A5" s="1">
        <v>44839</v>
      </c>
      <c r="B5" t="s">
        <v>147</v>
      </c>
      <c r="C5" t="s">
        <v>68</v>
      </c>
      <c r="D5" t="s">
        <v>57</v>
      </c>
      <c r="E5">
        <v>1</v>
      </c>
      <c r="F5">
        <v>1</v>
      </c>
      <c r="G5" t="s">
        <v>61</v>
      </c>
      <c r="H5" t="s">
        <v>62</v>
      </c>
      <c r="I5">
        <v>1.8599999999999998E-2</v>
      </c>
      <c r="J5">
        <v>0.38300000000000001</v>
      </c>
      <c r="K5">
        <v>6.88</v>
      </c>
      <c r="L5" t="s">
        <v>63</v>
      </c>
      <c r="M5" t="s">
        <v>64</v>
      </c>
      <c r="N5">
        <v>2.0500000000000001E-2</v>
      </c>
      <c r="O5">
        <v>0.35799999999999998</v>
      </c>
      <c r="P5">
        <v>7.51</v>
      </c>
      <c r="Q5" t="s">
        <v>97</v>
      </c>
      <c r="R5" t="s">
        <v>62</v>
      </c>
      <c r="S5">
        <v>7.7799999999999996E-3</v>
      </c>
      <c r="T5">
        <v>0.106</v>
      </c>
      <c r="U5">
        <v>5.83</v>
      </c>
      <c r="W5" s="2">
        <v>1</v>
      </c>
      <c r="X5" s="7"/>
      <c r="Y5" s="26">
        <f t="shared" si="0"/>
        <v>6.88</v>
      </c>
      <c r="Z5" s="3"/>
      <c r="AA5" s="3"/>
      <c r="AB5" s="3"/>
      <c r="AC5" s="3"/>
      <c r="AF5">
        <v>1</v>
      </c>
      <c r="AH5" s="25">
        <f t="shared" si="1"/>
        <v>7.51</v>
      </c>
      <c r="AI5" s="3"/>
      <c r="AJ5" s="3"/>
      <c r="AK5" s="3"/>
      <c r="AL5" s="3"/>
      <c r="AO5">
        <v>1</v>
      </c>
      <c r="AQ5" s="25">
        <f t="shared" si="2"/>
        <v>5.83</v>
      </c>
      <c r="AR5" s="3"/>
      <c r="AS5" s="3"/>
      <c r="AT5" s="3"/>
      <c r="AU5" s="3"/>
    </row>
    <row r="6" spans="1:54" x14ac:dyDescent="0.35">
      <c r="A6" s="1">
        <v>44839</v>
      </c>
      <c r="B6" t="s">
        <v>147</v>
      </c>
      <c r="C6" t="s">
        <v>68</v>
      </c>
      <c r="D6" t="s">
        <v>57</v>
      </c>
      <c r="E6">
        <v>1</v>
      </c>
      <c r="F6">
        <v>1</v>
      </c>
      <c r="G6" t="s">
        <v>61</v>
      </c>
      <c r="H6" t="s">
        <v>62</v>
      </c>
      <c r="I6">
        <v>1.89E-2</v>
      </c>
      <c r="J6">
        <v>0.379</v>
      </c>
      <c r="K6">
        <v>6.79</v>
      </c>
      <c r="L6" t="s">
        <v>63</v>
      </c>
      <c r="M6" t="s">
        <v>64</v>
      </c>
      <c r="N6">
        <v>2.1700000000000001E-2</v>
      </c>
      <c r="O6">
        <v>0.35799999999999998</v>
      </c>
      <c r="P6">
        <v>7.5</v>
      </c>
      <c r="Q6" t="s">
        <v>97</v>
      </c>
      <c r="R6" t="s">
        <v>62</v>
      </c>
      <c r="S6">
        <v>7.0499999999999998E-3</v>
      </c>
      <c r="T6">
        <v>0.10299999999999999</v>
      </c>
      <c r="U6">
        <v>5.65</v>
      </c>
      <c r="W6" s="2">
        <v>1</v>
      </c>
      <c r="X6" s="7"/>
      <c r="Y6" s="26">
        <f t="shared" si="0"/>
        <v>6.79</v>
      </c>
      <c r="AF6">
        <v>1</v>
      </c>
      <c r="AH6" s="25">
        <f t="shared" si="1"/>
        <v>7.5</v>
      </c>
      <c r="AO6">
        <v>1</v>
      </c>
      <c r="AQ6" s="25">
        <f t="shared" si="2"/>
        <v>5.65</v>
      </c>
    </row>
    <row r="7" spans="1:54" x14ac:dyDescent="0.35">
      <c r="A7" s="1">
        <v>44839</v>
      </c>
      <c r="B7" t="s">
        <v>147</v>
      </c>
      <c r="C7" t="s">
        <v>68</v>
      </c>
      <c r="D7" t="s">
        <v>57</v>
      </c>
      <c r="E7">
        <v>1</v>
      </c>
      <c r="F7">
        <v>1</v>
      </c>
      <c r="G7" t="s">
        <v>61</v>
      </c>
      <c r="H7" t="s">
        <v>62</v>
      </c>
      <c r="I7">
        <v>1.9800000000000002E-2</v>
      </c>
      <c r="J7">
        <v>0.38600000000000001</v>
      </c>
      <c r="K7">
        <v>6.96</v>
      </c>
      <c r="L7" t="s">
        <v>63</v>
      </c>
      <c r="M7" t="s">
        <v>64</v>
      </c>
      <c r="N7">
        <v>1.95E-2</v>
      </c>
      <c r="O7">
        <v>0.33900000000000002</v>
      </c>
      <c r="P7">
        <v>7.05</v>
      </c>
      <c r="Q7" t="s">
        <v>97</v>
      </c>
      <c r="R7" t="s">
        <v>62</v>
      </c>
      <c r="S7">
        <v>7.4200000000000004E-3</v>
      </c>
      <c r="T7">
        <v>0.124</v>
      </c>
      <c r="U7">
        <v>6.86</v>
      </c>
      <c r="W7" s="2">
        <v>1</v>
      </c>
      <c r="X7" s="7"/>
      <c r="Y7" s="26">
        <f t="shared" si="0"/>
        <v>6.96</v>
      </c>
      <c r="Z7" s="2"/>
      <c r="AA7" s="2"/>
      <c r="AB7" s="2"/>
      <c r="AC7" s="2"/>
      <c r="AD7" s="2"/>
      <c r="AE7" s="2"/>
      <c r="AF7">
        <v>1</v>
      </c>
      <c r="AH7" s="25">
        <f t="shared" si="1"/>
        <v>7.05</v>
      </c>
      <c r="AI7" s="2"/>
      <c r="AJ7" s="2"/>
      <c r="AK7" s="2"/>
      <c r="AL7" s="2"/>
      <c r="AM7" s="2"/>
      <c r="AN7" s="2"/>
      <c r="AO7">
        <v>1</v>
      </c>
      <c r="AQ7" s="25">
        <f t="shared" si="2"/>
        <v>6.86</v>
      </c>
      <c r="AR7" s="2"/>
      <c r="AS7" s="2"/>
      <c r="AT7" s="2"/>
      <c r="AU7" s="2"/>
      <c r="AV7" s="2"/>
      <c r="AW7" s="2"/>
    </row>
    <row r="8" spans="1:54" x14ac:dyDescent="0.35">
      <c r="A8" s="1">
        <v>44839</v>
      </c>
      <c r="B8" t="s">
        <v>147</v>
      </c>
      <c r="C8" t="s">
        <v>68</v>
      </c>
      <c r="D8" t="s">
        <v>57</v>
      </c>
      <c r="E8">
        <v>1</v>
      </c>
      <c r="F8">
        <v>1</v>
      </c>
      <c r="G8" t="s">
        <v>61</v>
      </c>
      <c r="H8" t="s">
        <v>62</v>
      </c>
      <c r="I8">
        <v>1.8100000000000002E-2</v>
      </c>
      <c r="J8">
        <v>0.40300000000000002</v>
      </c>
      <c r="K8">
        <v>7.34</v>
      </c>
      <c r="L8" t="s">
        <v>63</v>
      </c>
      <c r="M8" t="s">
        <v>64</v>
      </c>
      <c r="N8">
        <v>2.0400000000000001E-2</v>
      </c>
      <c r="O8">
        <v>0.35799999999999998</v>
      </c>
      <c r="P8">
        <v>7.51</v>
      </c>
      <c r="Q8" t="s">
        <v>97</v>
      </c>
      <c r="R8" t="s">
        <v>62</v>
      </c>
      <c r="S8">
        <v>7.0699999999999999E-3</v>
      </c>
      <c r="T8">
        <v>0.106</v>
      </c>
      <c r="U8">
        <v>5.81</v>
      </c>
      <c r="W8" s="2">
        <v>1</v>
      </c>
      <c r="X8" s="7"/>
      <c r="Y8" s="26">
        <f t="shared" si="0"/>
        <v>7.34</v>
      </c>
      <c r="Z8" s="2"/>
      <c r="AA8" s="2"/>
      <c r="AB8" s="2"/>
      <c r="AC8" s="2"/>
      <c r="AD8" s="2"/>
      <c r="AE8" s="2"/>
      <c r="AF8">
        <v>1</v>
      </c>
      <c r="AH8" s="25">
        <f t="shared" si="1"/>
        <v>7.51</v>
      </c>
      <c r="AI8" s="2"/>
      <c r="AJ8" s="2"/>
      <c r="AK8" s="2"/>
      <c r="AL8" s="2"/>
      <c r="AM8" s="2"/>
      <c r="AN8" s="2"/>
      <c r="AO8">
        <v>1</v>
      </c>
      <c r="AQ8" s="25">
        <f t="shared" si="2"/>
        <v>5.81</v>
      </c>
      <c r="AR8" s="2"/>
      <c r="AS8" s="2"/>
      <c r="AT8" s="2"/>
      <c r="AU8" s="2"/>
      <c r="AV8" s="2"/>
      <c r="AW8" s="2"/>
    </row>
    <row r="9" spans="1:54" x14ac:dyDescent="0.35">
      <c r="A9" s="1">
        <v>44839</v>
      </c>
      <c r="B9" t="s">
        <v>147</v>
      </c>
      <c r="C9" t="s">
        <v>68</v>
      </c>
      <c r="D9" t="s">
        <v>57</v>
      </c>
      <c r="E9">
        <v>1</v>
      </c>
      <c r="F9">
        <v>1</v>
      </c>
      <c r="G9" t="s">
        <v>61</v>
      </c>
      <c r="H9" t="s">
        <v>62</v>
      </c>
      <c r="I9">
        <v>2.0799999999999999E-2</v>
      </c>
      <c r="J9">
        <v>0.41299999999999998</v>
      </c>
      <c r="K9">
        <v>7.58</v>
      </c>
      <c r="L9" t="s">
        <v>63</v>
      </c>
      <c r="M9" t="s">
        <v>64</v>
      </c>
      <c r="N9">
        <v>1.84E-2</v>
      </c>
      <c r="O9">
        <v>0.314</v>
      </c>
      <c r="P9">
        <v>6.47</v>
      </c>
      <c r="Q9" t="s">
        <v>97</v>
      </c>
      <c r="R9" t="s">
        <v>62</v>
      </c>
      <c r="S9">
        <v>6.8799999999999998E-3</v>
      </c>
      <c r="T9">
        <v>8.4400000000000003E-2</v>
      </c>
      <c r="U9">
        <v>4.6100000000000003</v>
      </c>
      <c r="V9" s="2"/>
      <c r="W9" s="2">
        <v>1</v>
      </c>
      <c r="X9" s="7"/>
      <c r="Y9" s="26">
        <f t="shared" si="0"/>
        <v>7.58</v>
      </c>
      <c r="Z9" s="2"/>
      <c r="AA9" s="2"/>
      <c r="AB9" s="2"/>
      <c r="AC9" s="2"/>
      <c r="AD9" s="2"/>
      <c r="AE9" s="2"/>
      <c r="AF9">
        <v>1</v>
      </c>
      <c r="AH9" s="25">
        <f t="shared" si="1"/>
        <v>6.47</v>
      </c>
      <c r="AI9" s="2"/>
      <c r="AJ9" s="2"/>
      <c r="AK9" s="2"/>
      <c r="AL9" s="2"/>
      <c r="AM9" s="2"/>
      <c r="AN9" s="2"/>
      <c r="AO9">
        <v>1</v>
      </c>
      <c r="AQ9" s="25">
        <f t="shared" si="2"/>
        <v>4.6100000000000003</v>
      </c>
      <c r="AR9" s="2"/>
      <c r="AS9" s="2"/>
      <c r="AT9" s="2"/>
      <c r="AU9" s="2"/>
      <c r="AV9" s="2"/>
      <c r="AW9" s="2"/>
    </row>
    <row r="11" spans="1:54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4" x14ac:dyDescent="0.35">
      <c r="J12" t="s">
        <v>28</v>
      </c>
      <c r="K12" s="5">
        <f>AVERAGE(K3:K9)</f>
        <v>7.25</v>
      </c>
      <c r="O12" t="s">
        <v>28</v>
      </c>
      <c r="P12" s="5">
        <f>AVERAGE(P3:P9)</f>
        <v>7.0842857142857136</v>
      </c>
      <c r="R12" s="4"/>
      <c r="T12" t="s">
        <v>28</v>
      </c>
      <c r="U12" s="5">
        <f>AVERAGE(U3:U9)</f>
        <v>6.2157142857142853</v>
      </c>
    </row>
    <row r="13" spans="1:54" x14ac:dyDescent="0.35">
      <c r="J13" t="s">
        <v>29</v>
      </c>
      <c r="K13" s="5">
        <f>STDEV(K3:K9)</f>
        <v>0.3676048603233279</v>
      </c>
      <c r="O13" t="s">
        <v>29</v>
      </c>
      <c r="P13" s="5">
        <f>STDEV(P3:P9)</f>
        <v>0.43196670947567012</v>
      </c>
      <c r="T13" t="s">
        <v>29</v>
      </c>
      <c r="U13" s="5">
        <f>STDEV(U3:U9)</f>
        <v>1.0439645131717379</v>
      </c>
    </row>
    <row r="14" spans="1:54" x14ac:dyDescent="0.35">
      <c r="J14" t="s">
        <v>45</v>
      </c>
      <c r="K14" s="5">
        <f>100*K13/K12</f>
        <v>5.0704118665286613</v>
      </c>
      <c r="O14" t="s">
        <v>45</v>
      </c>
      <c r="P14" s="5">
        <f>100*P13/P12</f>
        <v>6.0975337090737876</v>
      </c>
      <c r="T14" t="s">
        <v>45</v>
      </c>
      <c r="U14" s="5">
        <f>100*U13/U12</f>
        <v>16.795567897499804</v>
      </c>
    </row>
    <row r="15" spans="1:54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54" s="2" customFormat="1" x14ac:dyDescent="0.35">
      <c r="J16" t="s">
        <v>31</v>
      </c>
      <c r="K16" s="6">
        <f>K13*K15</f>
        <v>1.1552601794343176</v>
      </c>
      <c r="O16" t="s">
        <v>31</v>
      </c>
      <c r="P16" s="6">
        <f>P13*P15</f>
        <v>1.3575281291427641</v>
      </c>
      <c r="Q16"/>
      <c r="R16"/>
      <c r="T16" t="s">
        <v>31</v>
      </c>
      <c r="U16" s="6">
        <f>U13*U15</f>
        <v>3.2808342897018736</v>
      </c>
    </row>
    <row r="17" spans="10:23" x14ac:dyDescent="0.35">
      <c r="J17" t="s">
        <v>32</v>
      </c>
      <c r="K17" s="6">
        <f>10*K13</f>
        <v>3.6760486032332791</v>
      </c>
      <c r="O17" t="s">
        <v>32</v>
      </c>
      <c r="P17" s="6">
        <f>10*P13</f>
        <v>4.3196670947567011</v>
      </c>
      <c r="T17" t="s">
        <v>32</v>
      </c>
      <c r="U17" s="6">
        <f>10*U13</f>
        <v>10.439645131717379</v>
      </c>
    </row>
    <row r="18" spans="10:23" x14ac:dyDescent="0.35">
      <c r="J18" t="s">
        <v>46</v>
      </c>
      <c r="K18" s="6">
        <f>100*(K12-K11)/K11</f>
        <v>45</v>
      </c>
      <c r="O18" t="s">
        <v>46</v>
      </c>
      <c r="P18" s="6">
        <f>100*(P12-P11)/P11</f>
        <v>41.685714285714269</v>
      </c>
      <c r="T18" t="s">
        <v>46</v>
      </c>
      <c r="U18" s="6">
        <f>100*(U12-U11)/U11</f>
        <v>24.314285714285706</v>
      </c>
    </row>
    <row r="19" spans="10:23" x14ac:dyDescent="0.35">
      <c r="J19" t="s">
        <v>47</v>
      </c>
      <c r="K19" s="6">
        <f>K11/K16</f>
        <v>4.3280293816136641</v>
      </c>
      <c r="O19" t="s">
        <v>47</v>
      </c>
      <c r="P19" s="6">
        <f>P11/P16</f>
        <v>3.6831649323961644</v>
      </c>
      <c r="T19" t="s">
        <v>47</v>
      </c>
      <c r="U19" s="6">
        <f>U11/U16</f>
        <v>1.5240026037567247</v>
      </c>
    </row>
    <row r="20" spans="10:23" x14ac:dyDescent="0.35">
      <c r="J20" t="s">
        <v>48</v>
      </c>
      <c r="K20" s="6">
        <f>100*K12/K11</f>
        <v>145</v>
      </c>
      <c r="O20" t="s">
        <v>48</v>
      </c>
      <c r="P20" s="6">
        <f>100*P12/P11</f>
        <v>141.68571428571425</v>
      </c>
      <c r="T20" t="s">
        <v>48</v>
      </c>
      <c r="U20" s="6">
        <f>100*U12/U11</f>
        <v>124.31428571428572</v>
      </c>
    </row>
    <row r="21" spans="10:23" x14ac:dyDescent="0.35">
      <c r="J21" t="s">
        <v>49</v>
      </c>
      <c r="K21" s="6">
        <f>K12/K13</f>
        <v>19.722263719862795</v>
      </c>
      <c r="O21" t="s">
        <v>49</v>
      </c>
      <c r="P21" s="6">
        <f>P12/P13</f>
        <v>16.400073336403082</v>
      </c>
      <c r="T21" t="s">
        <v>49</v>
      </c>
      <c r="U21" s="6">
        <f>U12/U13</f>
        <v>5.9539516978694147</v>
      </c>
    </row>
    <row r="22" spans="10:23" x14ac:dyDescent="0.35">
      <c r="L22" s="4"/>
      <c r="W22" s="4"/>
    </row>
    <row r="23" spans="10:23" x14ac:dyDescent="0.35">
      <c r="J23" t="s">
        <v>50</v>
      </c>
    </row>
    <row r="25" spans="10:23" x14ac:dyDescent="0.35">
      <c r="J25" t="s">
        <v>51</v>
      </c>
    </row>
    <row r="26" spans="10:23" x14ac:dyDescent="0.35">
      <c r="K26" t="s">
        <v>52</v>
      </c>
    </row>
    <row r="27" spans="10:23" x14ac:dyDescent="0.35">
      <c r="K27" t="s">
        <v>53</v>
      </c>
    </row>
    <row r="28" spans="10:23" x14ac:dyDescent="0.35">
      <c r="K28" t="s">
        <v>54</v>
      </c>
    </row>
    <row r="30" spans="10:23" x14ac:dyDescent="0.35">
      <c r="J30" t="s">
        <v>55</v>
      </c>
    </row>
    <row r="31" spans="10:23" x14ac:dyDescent="0.35">
      <c r="K31" t="s">
        <v>56</v>
      </c>
    </row>
    <row r="35" spans="1:54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5">
      <c r="A36" s="1"/>
      <c r="W36" s="2"/>
      <c r="X36" s="7"/>
      <c r="Y36" s="26"/>
      <c r="AH36" s="25"/>
      <c r="AQ36" s="25"/>
    </row>
    <row r="37" spans="1:54" x14ac:dyDescent="0.35">
      <c r="A37" s="1"/>
      <c r="W37" s="2"/>
      <c r="X37" s="7"/>
      <c r="Y37" s="26"/>
      <c r="AH37" s="25"/>
      <c r="AQ37" s="25"/>
    </row>
    <row r="38" spans="1:54" x14ac:dyDescent="0.35">
      <c r="A38" s="1"/>
      <c r="W38" s="2"/>
      <c r="X38" s="7"/>
      <c r="Y38" s="26"/>
      <c r="AH38" s="25"/>
      <c r="AQ38" s="25"/>
    </row>
    <row r="39" spans="1:54" x14ac:dyDescent="0.35">
      <c r="A39" s="1"/>
      <c r="W39" s="2"/>
      <c r="X39" s="7"/>
      <c r="Y39" s="26"/>
      <c r="AH39" s="25"/>
      <c r="AQ39" s="25"/>
    </row>
    <row r="40" spans="1:54" x14ac:dyDescent="0.35">
      <c r="A40" s="1"/>
      <c r="W40" s="2"/>
      <c r="X40" s="7"/>
      <c r="Y40" s="26"/>
      <c r="AH40" s="25"/>
      <c r="AQ40" s="25"/>
    </row>
    <row r="41" spans="1:54" x14ac:dyDescent="0.35">
      <c r="A41" s="1"/>
      <c r="W41" s="2"/>
      <c r="X41" s="7"/>
      <c r="Y41" s="26"/>
      <c r="AH41" s="25"/>
      <c r="AQ41" s="25"/>
    </row>
    <row r="42" spans="1:54" x14ac:dyDescent="0.35">
      <c r="A42" s="1"/>
      <c r="W42" s="2"/>
      <c r="X42" s="7"/>
      <c r="Y42" s="26"/>
      <c r="AH42" s="25"/>
      <c r="AQ42" s="25"/>
    </row>
    <row r="43" spans="1:54" x14ac:dyDescent="0.35">
      <c r="A43" s="1"/>
      <c r="W43" s="2"/>
      <c r="X43" s="7"/>
      <c r="Y43" s="26"/>
      <c r="AH43" s="25"/>
      <c r="AQ43" s="25"/>
    </row>
    <row r="46" spans="1:54" x14ac:dyDescent="0.35">
      <c r="K46" s="5"/>
      <c r="P46" s="5"/>
      <c r="R46" s="4"/>
      <c r="U46" s="5"/>
    </row>
    <row r="47" spans="1:54" x14ac:dyDescent="0.35">
      <c r="K47" s="5"/>
      <c r="P47" s="5"/>
      <c r="U47" s="5"/>
    </row>
    <row r="48" spans="1:54" x14ac:dyDescent="0.35">
      <c r="K48" s="5"/>
      <c r="P48" s="5"/>
      <c r="U48" s="5"/>
    </row>
    <row r="49" spans="1:54" x14ac:dyDescent="0.35">
      <c r="K49" s="5"/>
      <c r="P49" s="5"/>
      <c r="U49" s="5"/>
    </row>
    <row r="50" spans="1:54" x14ac:dyDescent="0.35">
      <c r="A50" s="2"/>
      <c r="B50" s="2"/>
      <c r="C50" s="2"/>
      <c r="D50" s="2"/>
      <c r="E50" s="2"/>
      <c r="F50" s="2"/>
      <c r="G50" s="2"/>
      <c r="H50" s="2"/>
      <c r="I50" s="2"/>
      <c r="K50" s="6"/>
      <c r="L50" s="2"/>
      <c r="M50" s="2"/>
      <c r="N50" s="2"/>
      <c r="P50" s="6"/>
      <c r="S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5">
      <c r="K51" s="6"/>
      <c r="P51" s="6"/>
      <c r="U51" s="6"/>
    </row>
    <row r="52" spans="1:54" x14ac:dyDescent="0.35">
      <c r="K52" s="6"/>
      <c r="P52" s="6"/>
      <c r="U52" s="6"/>
    </row>
    <row r="53" spans="1:54" x14ac:dyDescent="0.35">
      <c r="K53" s="6"/>
      <c r="P53" s="6"/>
      <c r="U53" s="6"/>
    </row>
    <row r="54" spans="1:54" x14ac:dyDescent="0.35">
      <c r="K54" s="6"/>
      <c r="P54" s="6"/>
      <c r="U54" s="6"/>
    </row>
    <row r="55" spans="1:54" x14ac:dyDescent="0.35">
      <c r="K55" s="6"/>
      <c r="P55" s="6"/>
      <c r="U55" s="6"/>
    </row>
    <row r="56" spans="1:54" x14ac:dyDescent="0.35">
      <c r="L56" s="4"/>
      <c r="W56" s="4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39"/>
  <sheetViews>
    <sheetView topLeftCell="O73" zoomScale="85" zoomScaleNormal="85" workbookViewId="0">
      <selection activeCell="Y109" sqref="Y109:AQ110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s="2" customFormat="1" ht="14.5" x14ac:dyDescent="0.35">
      <c r="A18" s="1">
        <v>44223</v>
      </c>
      <c r="B18" t="s">
        <v>111</v>
      </c>
      <c r="C18" t="s">
        <v>69</v>
      </c>
      <c r="D18">
        <v>143</v>
      </c>
      <c r="E18">
        <v>1</v>
      </c>
      <c r="F18">
        <v>1</v>
      </c>
      <c r="G18" t="s">
        <v>61</v>
      </c>
      <c r="H18" t="s">
        <v>62</v>
      </c>
      <c r="I18">
        <v>3.09E-2</v>
      </c>
      <c r="J18">
        <v>0.83599999999999997</v>
      </c>
      <c r="K18">
        <v>16</v>
      </c>
      <c r="L18" t="s">
        <v>63</v>
      </c>
      <c r="M18" t="s">
        <v>64</v>
      </c>
      <c r="N18">
        <v>5.8599999999999999E-2</v>
      </c>
      <c r="O18">
        <v>0.94199999999999995</v>
      </c>
      <c r="P18">
        <v>19.2</v>
      </c>
      <c r="Q18" t="s">
        <v>97</v>
      </c>
      <c r="R18" t="s">
        <v>62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121</v>
      </c>
      <c r="AA18"/>
      <c r="AF18" s="2">
        <v>1</v>
      </c>
      <c r="AH18" s="2">
        <v>19.2</v>
      </c>
      <c r="AM18" s="8"/>
      <c r="AO18" s="2">
        <v>1</v>
      </c>
      <c r="AQ18" s="2">
        <v>18.3</v>
      </c>
      <c r="AY18">
        <v>1</v>
      </c>
    </row>
    <row r="19" spans="1:51" s="2" customFormat="1" ht="14.5" x14ac:dyDescent="0.35">
      <c r="A19" s="1">
        <v>44223</v>
      </c>
      <c r="B19" t="s">
        <v>111</v>
      </c>
      <c r="C19" t="s">
        <v>69</v>
      </c>
      <c r="D19">
        <v>144</v>
      </c>
      <c r="E19">
        <v>1</v>
      </c>
      <c r="F19">
        <v>1</v>
      </c>
      <c r="G19" t="s">
        <v>61</v>
      </c>
      <c r="H19" t="s">
        <v>62</v>
      </c>
      <c r="I19">
        <v>3.9300000000000002E-2</v>
      </c>
      <c r="J19">
        <v>1.08</v>
      </c>
      <c r="K19">
        <v>21.1</v>
      </c>
      <c r="L19" t="s">
        <v>63</v>
      </c>
      <c r="M19" t="s">
        <v>64</v>
      </c>
      <c r="N19">
        <v>5.8400000000000001E-2</v>
      </c>
      <c r="O19">
        <v>0.95799999999999996</v>
      </c>
      <c r="P19">
        <v>19.5</v>
      </c>
      <c r="Q19" t="s">
        <v>97</v>
      </c>
      <c r="R19" t="s">
        <v>62</v>
      </c>
      <c r="S19">
        <v>6.1600000000000002E-2</v>
      </c>
      <c r="T19">
        <v>0.745</v>
      </c>
      <c r="U19">
        <v>18.5</v>
      </c>
      <c r="W19" s="2">
        <v>1</v>
      </c>
      <c r="X19" t="s">
        <v>121</v>
      </c>
      <c r="AA19"/>
      <c r="AF19" s="2">
        <v>1</v>
      </c>
      <c r="AH19" s="2">
        <v>19.5</v>
      </c>
      <c r="AM19" s="8"/>
      <c r="AO19" s="2">
        <v>1</v>
      </c>
      <c r="AQ19" s="2">
        <v>18.5</v>
      </c>
      <c r="AY19">
        <v>2</v>
      </c>
    </row>
    <row r="20" spans="1:51" s="2" customFormat="1" ht="14.5" x14ac:dyDescent="0.35">
      <c r="A20" s="1">
        <v>44223</v>
      </c>
      <c r="B20" t="s">
        <v>111</v>
      </c>
      <c r="C20" t="s">
        <v>69</v>
      </c>
      <c r="D20">
        <v>145</v>
      </c>
      <c r="E20">
        <v>1</v>
      </c>
      <c r="F20">
        <v>1</v>
      </c>
      <c r="G20" t="s">
        <v>61</v>
      </c>
      <c r="H20" t="s">
        <v>62</v>
      </c>
      <c r="I20">
        <v>3.4200000000000001E-2</v>
      </c>
      <c r="J20">
        <v>0.84599999999999997</v>
      </c>
      <c r="K20">
        <v>16.2</v>
      </c>
      <c r="L20" t="s">
        <v>63</v>
      </c>
      <c r="M20" t="s">
        <v>64</v>
      </c>
      <c r="N20">
        <v>5.96E-2</v>
      </c>
      <c r="O20">
        <v>0.95399999999999996</v>
      </c>
      <c r="P20">
        <v>19.399999999999999</v>
      </c>
      <c r="Q20" t="s">
        <v>97</v>
      </c>
      <c r="R20" t="s">
        <v>62</v>
      </c>
      <c r="S20">
        <v>6.54E-2</v>
      </c>
      <c r="T20">
        <v>0.79100000000000004</v>
      </c>
      <c r="U20">
        <v>19.7</v>
      </c>
      <c r="W20" s="2">
        <v>1</v>
      </c>
      <c r="X20" t="s">
        <v>121</v>
      </c>
      <c r="AA20"/>
      <c r="AF20" s="2">
        <v>1</v>
      </c>
      <c r="AH20" s="2">
        <v>19.399999999999999</v>
      </c>
      <c r="AM20" s="8"/>
      <c r="AO20" s="2">
        <v>1</v>
      </c>
      <c r="AQ20" s="2">
        <v>19.7</v>
      </c>
      <c r="AY20">
        <v>3</v>
      </c>
    </row>
    <row r="21" spans="1:51" s="2" customFormat="1" ht="14.5" x14ac:dyDescent="0.35">
      <c r="A21" s="1">
        <v>44363</v>
      </c>
      <c r="B21" t="s">
        <v>116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3.5200000000000002E-2</v>
      </c>
      <c r="J21">
        <v>0.82399999999999995</v>
      </c>
      <c r="K21">
        <v>16.5</v>
      </c>
      <c r="L21" t="s">
        <v>63</v>
      </c>
      <c r="M21" t="s">
        <v>64</v>
      </c>
      <c r="N21">
        <v>8.43E-2</v>
      </c>
      <c r="O21">
        <v>1.08</v>
      </c>
      <c r="P21">
        <v>19.5</v>
      </c>
      <c r="Q21" t="s">
        <v>97</v>
      </c>
      <c r="R21" t="s">
        <v>62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121</v>
      </c>
      <c r="AA21"/>
      <c r="AF21" s="2">
        <v>1</v>
      </c>
      <c r="AH21" s="2">
        <v>19.5</v>
      </c>
      <c r="AM21" s="8"/>
      <c r="AO21" s="2">
        <v>1</v>
      </c>
      <c r="AQ21" s="2">
        <v>20.399999999999999</v>
      </c>
      <c r="AY21">
        <v>4</v>
      </c>
    </row>
    <row r="22" spans="1:51" s="2" customFormat="1" ht="14.5" x14ac:dyDescent="0.35">
      <c r="A22" s="1">
        <v>44363</v>
      </c>
      <c r="B22" t="s">
        <v>116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3.4000000000000002E-2</v>
      </c>
      <c r="J22">
        <v>0.71899999999999997</v>
      </c>
      <c r="K22">
        <v>14.4</v>
      </c>
      <c r="L22" t="s">
        <v>63</v>
      </c>
      <c r="M22" t="s">
        <v>64</v>
      </c>
      <c r="N22">
        <v>7.9899999999999999E-2</v>
      </c>
      <c r="O22">
        <v>1.07</v>
      </c>
      <c r="P22">
        <v>19.399999999999999</v>
      </c>
      <c r="Q22" t="s">
        <v>97</v>
      </c>
      <c r="R22" t="s">
        <v>62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121</v>
      </c>
      <c r="AA22"/>
      <c r="AF22" s="2">
        <v>1</v>
      </c>
      <c r="AH22" s="2">
        <v>19.399999999999999</v>
      </c>
      <c r="AM22" s="8"/>
      <c r="AO22" s="2">
        <v>1</v>
      </c>
      <c r="AQ22" s="2">
        <v>18.3</v>
      </c>
      <c r="AY22">
        <v>5</v>
      </c>
    </row>
    <row r="23" spans="1:51" s="2" customFormat="1" ht="14.5" x14ac:dyDescent="0.35">
      <c r="A23" s="1">
        <v>44363</v>
      </c>
      <c r="B23" t="s">
        <v>116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3.9399999999999998E-2</v>
      </c>
      <c r="J23">
        <v>0.70899999999999996</v>
      </c>
      <c r="K23">
        <v>14.2</v>
      </c>
      <c r="L23" t="s">
        <v>63</v>
      </c>
      <c r="M23" t="s">
        <v>64</v>
      </c>
      <c r="N23">
        <v>8.5199999999999998E-2</v>
      </c>
      <c r="O23">
        <v>1</v>
      </c>
      <c r="P23">
        <v>17.899999999999999</v>
      </c>
      <c r="Q23" t="s">
        <v>97</v>
      </c>
      <c r="R23" t="s">
        <v>62</v>
      </c>
      <c r="S23">
        <v>2.7799999999999998E-2</v>
      </c>
      <c r="T23">
        <v>0.38</v>
      </c>
      <c r="U23">
        <v>17.8</v>
      </c>
      <c r="W23" s="2">
        <v>1</v>
      </c>
      <c r="X23" t="s">
        <v>121</v>
      </c>
      <c r="AA23"/>
      <c r="AF23" s="2">
        <v>1</v>
      </c>
      <c r="AH23" s="2">
        <v>17.899999999999999</v>
      </c>
      <c r="AM23" s="8"/>
      <c r="AO23" s="2">
        <v>1</v>
      </c>
      <c r="AQ23" s="2">
        <v>17.8</v>
      </c>
      <c r="AY23">
        <v>6</v>
      </c>
    </row>
    <row r="24" spans="1:51" s="2" customFormat="1" ht="14.5" x14ac:dyDescent="0.35">
      <c r="A24" s="1">
        <v>44397</v>
      </c>
      <c r="B24" t="s">
        <v>122</v>
      </c>
      <c r="C24" t="s">
        <v>123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2.6499999999999999E-2</v>
      </c>
      <c r="J24">
        <v>0.64800000000000002</v>
      </c>
      <c r="K24">
        <v>13.9</v>
      </c>
      <c r="L24" t="s">
        <v>63</v>
      </c>
      <c r="M24" t="s">
        <v>64</v>
      </c>
      <c r="N24">
        <v>5.8700000000000002E-2</v>
      </c>
      <c r="O24">
        <v>0.996</v>
      </c>
      <c r="P24">
        <v>20.3</v>
      </c>
      <c r="Q24" t="s">
        <v>97</v>
      </c>
      <c r="R24" t="s">
        <v>62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121</v>
      </c>
      <c r="AA24"/>
      <c r="AF24" s="2">
        <v>1</v>
      </c>
      <c r="AH24" s="2">
        <v>20.3</v>
      </c>
      <c r="AM24" s="8"/>
      <c r="AO24" s="2">
        <v>1</v>
      </c>
      <c r="AQ24" s="2">
        <v>18.600000000000001</v>
      </c>
      <c r="AY24">
        <v>7</v>
      </c>
    </row>
    <row r="25" spans="1:51" s="2" customFormat="1" ht="14.5" x14ac:dyDescent="0.35">
      <c r="A25" s="1">
        <v>44397</v>
      </c>
      <c r="B25" t="s">
        <v>122</v>
      </c>
      <c r="C25" t="s">
        <v>123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2.7400000000000001E-2</v>
      </c>
      <c r="J25">
        <v>0.61399999999999999</v>
      </c>
      <c r="K25">
        <v>13.2</v>
      </c>
      <c r="L25" t="s">
        <v>63</v>
      </c>
      <c r="M25" t="s">
        <v>64</v>
      </c>
      <c r="N25">
        <v>5.8999999999999997E-2</v>
      </c>
      <c r="O25">
        <v>0.995</v>
      </c>
      <c r="P25">
        <v>20.3</v>
      </c>
      <c r="Q25" t="s">
        <v>97</v>
      </c>
      <c r="R25" t="s">
        <v>62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121</v>
      </c>
      <c r="AA25"/>
      <c r="AF25" s="2">
        <v>1</v>
      </c>
      <c r="AH25" s="2">
        <v>20.3</v>
      </c>
      <c r="AM25" s="8"/>
      <c r="AO25" s="2">
        <v>1</v>
      </c>
      <c r="AQ25" s="2">
        <v>18.5</v>
      </c>
      <c r="AY25">
        <v>8</v>
      </c>
    </row>
    <row r="26" spans="1:51" s="2" customFormat="1" ht="14.5" x14ac:dyDescent="0.35">
      <c r="A26" s="1">
        <v>44397</v>
      </c>
      <c r="B26" t="s">
        <v>122</v>
      </c>
      <c r="C26" t="s">
        <v>123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3.3799999999999997E-2</v>
      </c>
      <c r="J26">
        <v>0.60599999999999998</v>
      </c>
      <c r="K26">
        <v>13.1</v>
      </c>
      <c r="L26" t="s">
        <v>63</v>
      </c>
      <c r="M26" t="s">
        <v>64</v>
      </c>
      <c r="N26">
        <v>0.06</v>
      </c>
      <c r="O26">
        <v>1.02</v>
      </c>
      <c r="P26">
        <v>20.9</v>
      </c>
      <c r="Q26" t="s">
        <v>97</v>
      </c>
      <c r="R26" t="s">
        <v>62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121</v>
      </c>
      <c r="AA26"/>
      <c r="AF26" s="2">
        <v>1</v>
      </c>
      <c r="AH26" s="2">
        <v>20.9</v>
      </c>
      <c r="AM26" s="8"/>
      <c r="AO26" s="2">
        <v>1</v>
      </c>
      <c r="AQ26" s="2">
        <v>19.100000000000001</v>
      </c>
      <c r="AY26">
        <v>9</v>
      </c>
    </row>
    <row r="27" spans="1:51" customFormat="1" ht="14.5" x14ac:dyDescent="0.35">
      <c r="A27" s="1">
        <v>44407</v>
      </c>
      <c r="B27" t="s">
        <v>124</v>
      </c>
      <c r="C27" t="s">
        <v>125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2.81E-2</v>
      </c>
      <c r="J27">
        <v>0.65</v>
      </c>
      <c r="K27">
        <v>14.8</v>
      </c>
      <c r="L27" t="s">
        <v>63</v>
      </c>
      <c r="M27" t="s">
        <v>64</v>
      </c>
      <c r="N27">
        <v>6.0999999999999999E-2</v>
      </c>
      <c r="O27">
        <v>1.05</v>
      </c>
      <c r="P27">
        <v>21</v>
      </c>
      <c r="Q27" t="s">
        <v>97</v>
      </c>
      <c r="R27" t="s">
        <v>62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121</v>
      </c>
      <c r="Y27" s="26"/>
      <c r="Z27" s="2"/>
      <c r="AB27" s="2"/>
      <c r="AC27" s="2"/>
      <c r="AD27" s="2"/>
      <c r="AE27" s="2"/>
      <c r="AF27">
        <v>1</v>
      </c>
      <c r="AH27" s="25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5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44407</v>
      </c>
      <c r="B28" t="s">
        <v>124</v>
      </c>
      <c r="C28" t="s">
        <v>125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2.7699999999999999E-2</v>
      </c>
      <c r="J28">
        <v>0.71399999999999997</v>
      </c>
      <c r="K28">
        <v>16.2</v>
      </c>
      <c r="L28" t="s">
        <v>63</v>
      </c>
      <c r="M28" t="s">
        <v>64</v>
      </c>
      <c r="N28">
        <v>6.0100000000000001E-2</v>
      </c>
      <c r="O28">
        <v>1.02</v>
      </c>
      <c r="P28">
        <v>20.5</v>
      </c>
      <c r="Q28" t="s">
        <v>97</v>
      </c>
      <c r="R28" t="s">
        <v>62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121</v>
      </c>
      <c r="Y28" s="26"/>
      <c r="Z28" s="2"/>
      <c r="AB28" s="2"/>
      <c r="AC28" s="2"/>
      <c r="AD28" s="2"/>
      <c r="AE28" s="2"/>
      <c r="AF28">
        <v>1</v>
      </c>
      <c r="AH28" s="25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5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44407</v>
      </c>
      <c r="B29" t="s">
        <v>124</v>
      </c>
      <c r="C29" t="s">
        <v>125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3.1300000000000001E-2</v>
      </c>
      <c r="J29">
        <v>0.73499999999999999</v>
      </c>
      <c r="K29">
        <v>16.7</v>
      </c>
      <c r="L29" t="s">
        <v>63</v>
      </c>
      <c r="M29" t="s">
        <v>64</v>
      </c>
      <c r="N29">
        <v>5.96E-2</v>
      </c>
      <c r="O29">
        <v>1</v>
      </c>
      <c r="P29">
        <v>20</v>
      </c>
      <c r="Q29" t="s">
        <v>97</v>
      </c>
      <c r="R29" t="s">
        <v>62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121</v>
      </c>
      <c r="Y29" s="26"/>
      <c r="Z29" s="2"/>
      <c r="AB29" s="2"/>
      <c r="AC29" s="2"/>
      <c r="AD29" s="2"/>
      <c r="AE29" s="2"/>
      <c r="AF29">
        <v>1</v>
      </c>
      <c r="AH29" s="25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5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4.5" x14ac:dyDescent="0.35">
      <c r="A30" s="1">
        <v>44411</v>
      </c>
      <c r="B30" t="s">
        <v>126</v>
      </c>
      <c r="C30" t="s">
        <v>127</v>
      </c>
      <c r="D30">
        <v>1</v>
      </c>
      <c r="E30">
        <v>1</v>
      </c>
      <c r="F30">
        <v>1</v>
      </c>
      <c r="G30" t="s">
        <v>61</v>
      </c>
      <c r="H30" t="s">
        <v>62</v>
      </c>
      <c r="I30">
        <v>3.0700000000000002E-2</v>
      </c>
      <c r="J30">
        <v>0.71</v>
      </c>
      <c r="K30">
        <v>15.3</v>
      </c>
      <c r="L30" t="s">
        <v>63</v>
      </c>
      <c r="M30" t="s">
        <v>64</v>
      </c>
      <c r="N30">
        <v>5.9900000000000002E-2</v>
      </c>
      <c r="O30">
        <v>1.02</v>
      </c>
      <c r="P30">
        <v>19.100000000000001</v>
      </c>
      <c r="Q30" t="s">
        <v>97</v>
      </c>
      <c r="R30" t="s">
        <v>62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121</v>
      </c>
      <c r="Y30" s="26"/>
      <c r="Z30" s="2"/>
      <c r="AB30" s="2"/>
      <c r="AC30" s="2"/>
      <c r="AD30" s="2"/>
      <c r="AE30" s="2"/>
      <c r="AF30">
        <v>1</v>
      </c>
      <c r="AH30" s="25">
        <v>19.100000000000001</v>
      </c>
      <c r="AI30" s="2"/>
      <c r="AJ30" s="2"/>
      <c r="AK30" s="2"/>
      <c r="AL30" s="2"/>
      <c r="AM30" s="2"/>
      <c r="AN30" s="2"/>
      <c r="AO30">
        <v>1</v>
      </c>
      <c r="AQ30" s="25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4.5" x14ac:dyDescent="0.35">
      <c r="A31" s="1">
        <v>44411</v>
      </c>
      <c r="B31" t="s">
        <v>126</v>
      </c>
      <c r="C31" t="s">
        <v>127</v>
      </c>
      <c r="D31">
        <v>2</v>
      </c>
      <c r="E31">
        <v>1</v>
      </c>
      <c r="F31">
        <v>1</v>
      </c>
      <c r="G31" t="s">
        <v>61</v>
      </c>
      <c r="H31" t="s">
        <v>62</v>
      </c>
      <c r="I31">
        <v>3.2800000000000003E-2</v>
      </c>
      <c r="J31">
        <v>0.75600000000000001</v>
      </c>
      <c r="K31">
        <v>16.2</v>
      </c>
      <c r="L31" t="s">
        <v>63</v>
      </c>
      <c r="M31" t="s">
        <v>64</v>
      </c>
      <c r="N31">
        <v>6.2199999999999998E-2</v>
      </c>
      <c r="O31">
        <v>1.05</v>
      </c>
      <c r="P31">
        <v>19.7</v>
      </c>
      <c r="Q31" t="s">
        <v>97</v>
      </c>
      <c r="R31" t="s">
        <v>62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121</v>
      </c>
      <c r="Y31" s="26"/>
      <c r="Z31" s="2"/>
      <c r="AB31" s="2"/>
      <c r="AC31" s="2"/>
      <c r="AD31" s="2"/>
      <c r="AE31" s="2"/>
      <c r="AF31">
        <v>1</v>
      </c>
      <c r="AH31" s="25">
        <v>19.7</v>
      </c>
      <c r="AI31" s="2"/>
      <c r="AJ31" s="2"/>
      <c r="AK31" s="2"/>
      <c r="AL31" s="2"/>
      <c r="AM31" s="2"/>
      <c r="AN31" s="2"/>
      <c r="AO31">
        <v>1</v>
      </c>
      <c r="AQ31" s="25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4.5" x14ac:dyDescent="0.35">
      <c r="A32" s="1">
        <v>44411</v>
      </c>
      <c r="B32" t="s">
        <v>126</v>
      </c>
      <c r="C32" t="s">
        <v>127</v>
      </c>
      <c r="D32">
        <v>3</v>
      </c>
      <c r="E32">
        <v>1</v>
      </c>
      <c r="F32">
        <v>1</v>
      </c>
      <c r="G32" t="s">
        <v>61</v>
      </c>
      <c r="H32" t="s">
        <v>62</v>
      </c>
      <c r="I32">
        <v>3.1399999999999997E-2</v>
      </c>
      <c r="J32">
        <v>0.76100000000000001</v>
      </c>
      <c r="K32">
        <v>16.3</v>
      </c>
      <c r="L32" t="s">
        <v>63</v>
      </c>
      <c r="M32" t="s">
        <v>64</v>
      </c>
      <c r="N32">
        <v>6.0900000000000003E-2</v>
      </c>
      <c r="O32">
        <v>1.05</v>
      </c>
      <c r="P32">
        <v>19.600000000000001</v>
      </c>
      <c r="Q32" t="s">
        <v>97</v>
      </c>
      <c r="R32" t="s">
        <v>62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121</v>
      </c>
      <c r="Y32" s="26"/>
      <c r="Z32" s="2"/>
      <c r="AB32" s="2"/>
      <c r="AC32" s="2"/>
      <c r="AD32" s="2"/>
      <c r="AE32" s="2"/>
      <c r="AF32">
        <v>1</v>
      </c>
      <c r="AH32" s="25">
        <v>19.600000000000001</v>
      </c>
      <c r="AI32" s="2"/>
      <c r="AJ32" s="2"/>
      <c r="AK32" s="2"/>
      <c r="AL32" s="2"/>
      <c r="AM32" s="2"/>
      <c r="AN32" s="2"/>
      <c r="AO32">
        <v>1</v>
      </c>
      <c r="AQ32" s="25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4.5" x14ac:dyDescent="0.35">
      <c r="A33" s="1">
        <v>44432</v>
      </c>
      <c r="B33" t="s">
        <v>128</v>
      </c>
      <c r="C33" t="s">
        <v>123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2.7900000000000001E-2</v>
      </c>
      <c r="J33">
        <v>0.66800000000000004</v>
      </c>
      <c r="K33">
        <v>20.6</v>
      </c>
      <c r="L33" t="s">
        <v>63</v>
      </c>
      <c r="M33" t="s">
        <v>64</v>
      </c>
      <c r="N33">
        <v>5.7599999999999998E-2</v>
      </c>
      <c r="O33">
        <v>0.97899999999999998</v>
      </c>
      <c r="P33">
        <v>19.100000000000001</v>
      </c>
      <c r="Q33" t="s">
        <v>97</v>
      </c>
      <c r="R33" t="s">
        <v>62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121</v>
      </c>
      <c r="Y33" s="26"/>
      <c r="Z33" s="2"/>
      <c r="AB33" s="2"/>
      <c r="AC33" s="2"/>
      <c r="AD33" s="2"/>
      <c r="AE33" s="2"/>
      <c r="AF33">
        <v>1</v>
      </c>
      <c r="AH33" s="25">
        <v>19.100000000000001</v>
      </c>
      <c r="AI33" s="2"/>
      <c r="AJ33" s="2"/>
      <c r="AK33" s="2"/>
      <c r="AL33" s="2"/>
      <c r="AM33" s="2"/>
      <c r="AN33" s="2"/>
      <c r="AO33">
        <v>1</v>
      </c>
      <c r="AQ33" s="25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4.5" x14ac:dyDescent="0.35">
      <c r="A34" s="1">
        <v>44432</v>
      </c>
      <c r="B34" t="s">
        <v>128</v>
      </c>
      <c r="C34" t="s">
        <v>123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6.13E-2</v>
      </c>
      <c r="J34">
        <v>0.67200000000000004</v>
      </c>
      <c r="K34">
        <v>20.6</v>
      </c>
      <c r="L34" t="s">
        <v>63</v>
      </c>
      <c r="M34" t="s">
        <v>64</v>
      </c>
      <c r="N34">
        <v>5.7099999999999998E-2</v>
      </c>
      <c r="O34">
        <v>0.97899999999999998</v>
      </c>
      <c r="P34">
        <v>19</v>
      </c>
      <c r="Q34" t="s">
        <v>97</v>
      </c>
      <c r="R34" t="s">
        <v>62</v>
      </c>
      <c r="S34">
        <v>3.1E-2</v>
      </c>
      <c r="T34">
        <v>0.40200000000000002</v>
      </c>
      <c r="U34">
        <v>16.8</v>
      </c>
      <c r="W34" s="2">
        <v>1</v>
      </c>
      <c r="X34" t="s">
        <v>121</v>
      </c>
      <c r="Y34" s="26"/>
      <c r="Z34" s="2"/>
      <c r="AB34" s="2"/>
      <c r="AC34" s="2"/>
      <c r="AD34" s="2"/>
      <c r="AE34" s="2"/>
      <c r="AF34">
        <v>1</v>
      </c>
      <c r="AH34" s="25">
        <v>19</v>
      </c>
      <c r="AI34" s="2"/>
      <c r="AJ34" s="2"/>
      <c r="AK34" s="2"/>
      <c r="AL34" s="2"/>
      <c r="AM34" s="2"/>
      <c r="AN34" s="2"/>
      <c r="AO34">
        <v>1</v>
      </c>
      <c r="AQ34" s="25">
        <v>16.8</v>
      </c>
      <c r="AR34" s="2"/>
      <c r="AS34" s="2"/>
      <c r="AT34" s="2"/>
      <c r="AU34" s="2"/>
      <c r="AV34" s="2"/>
      <c r="AW34" s="2"/>
      <c r="AY34">
        <v>17</v>
      </c>
    </row>
    <row r="35" spans="1:51" s="9" customFormat="1" ht="15.65" customHeight="1" x14ac:dyDescent="0.35">
      <c r="A35" s="1">
        <v>44432</v>
      </c>
      <c r="B35" t="s">
        <v>128</v>
      </c>
      <c r="C35" t="s">
        <v>123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4.0599999999999997E-2</v>
      </c>
      <c r="J35">
        <v>0.93</v>
      </c>
      <c r="K35">
        <v>25</v>
      </c>
      <c r="L35" t="s">
        <v>63</v>
      </c>
      <c r="M35" t="s">
        <v>64</v>
      </c>
      <c r="N35">
        <v>5.7200000000000001E-2</v>
      </c>
      <c r="O35">
        <v>0.94699999999999995</v>
      </c>
      <c r="P35">
        <v>18.3</v>
      </c>
      <c r="Q35" t="s">
        <v>97</v>
      </c>
      <c r="R35" t="s">
        <v>62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121</v>
      </c>
      <c r="Y35"/>
      <c r="Z35" s="8"/>
      <c r="AA35"/>
      <c r="AB35" s="8"/>
      <c r="AC35" s="8"/>
      <c r="AD35" s="8"/>
      <c r="AE35" s="8"/>
      <c r="AF35" s="8">
        <v>1</v>
      </c>
      <c r="AG35" s="8"/>
      <c r="AH35" s="8">
        <v>18.3</v>
      </c>
      <c r="AI35" s="8"/>
      <c r="AJ35" s="8"/>
      <c r="AK35" s="8"/>
      <c r="AL35" s="8"/>
      <c r="AM35" s="8"/>
      <c r="AN35" s="8"/>
      <c r="AO35" s="8">
        <v>1</v>
      </c>
      <c r="AP35" s="8"/>
      <c r="AQ35" s="8">
        <v>17.8</v>
      </c>
      <c r="AR35" s="8"/>
      <c r="AS35" s="8"/>
      <c r="AT35" s="8"/>
      <c r="AU35" s="8"/>
      <c r="AV35" s="8"/>
      <c r="AW35" s="8"/>
      <c r="AY35">
        <v>18</v>
      </c>
    </row>
    <row r="36" spans="1:51" s="9" customFormat="1" ht="15.65" customHeight="1" x14ac:dyDescent="0.35">
      <c r="A36" s="1">
        <v>44467</v>
      </c>
      <c r="B36" t="s">
        <v>129</v>
      </c>
      <c r="C36" t="s">
        <v>125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3.3000000000000002E-2</v>
      </c>
      <c r="J36">
        <v>0.73499999999999999</v>
      </c>
      <c r="K36">
        <v>16.3</v>
      </c>
      <c r="L36" t="s">
        <v>63</v>
      </c>
      <c r="M36" t="s">
        <v>64</v>
      </c>
      <c r="N36">
        <v>5.74E-2</v>
      </c>
      <c r="O36">
        <v>0.96299999999999997</v>
      </c>
      <c r="P36">
        <v>18.399999999999999</v>
      </c>
      <c r="Q36" t="s">
        <v>97</v>
      </c>
      <c r="R36" t="s">
        <v>62</v>
      </c>
      <c r="S36">
        <v>2.4E-2</v>
      </c>
      <c r="T36">
        <v>0.371</v>
      </c>
      <c r="U36">
        <v>16.7</v>
      </c>
      <c r="V36"/>
      <c r="W36">
        <v>1</v>
      </c>
      <c r="X36" t="s">
        <v>121</v>
      </c>
      <c r="Y36"/>
      <c r="Z36" s="8"/>
      <c r="AA36"/>
      <c r="AB36" s="8"/>
      <c r="AC36" s="8"/>
      <c r="AD36" s="8"/>
      <c r="AE36" s="8"/>
      <c r="AF36" s="8">
        <v>1</v>
      </c>
      <c r="AG36" s="8"/>
      <c r="AH36" s="8">
        <v>18.399999999999999</v>
      </c>
      <c r="AI36" s="8"/>
      <c r="AJ36" s="8"/>
      <c r="AK36" s="8"/>
      <c r="AL36" s="8"/>
      <c r="AM36" s="8"/>
      <c r="AN36" s="8"/>
      <c r="AO36" s="8">
        <v>1</v>
      </c>
      <c r="AP36" s="8"/>
      <c r="AQ36" s="8">
        <v>16.7</v>
      </c>
      <c r="AR36" s="8"/>
      <c r="AS36" s="8"/>
      <c r="AT36" s="8"/>
      <c r="AU36" s="8"/>
      <c r="AV36" s="8"/>
      <c r="AW36" s="8"/>
      <c r="AY36">
        <v>19</v>
      </c>
    </row>
    <row r="37" spans="1:51" s="9" customFormat="1" ht="15.65" customHeight="1" x14ac:dyDescent="0.35">
      <c r="A37" s="1">
        <v>44467</v>
      </c>
      <c r="B37" t="s">
        <v>129</v>
      </c>
      <c r="C37" t="s">
        <v>125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3.32E-2</v>
      </c>
      <c r="J37">
        <v>0.85699999999999998</v>
      </c>
      <c r="K37">
        <v>19</v>
      </c>
      <c r="L37" t="s">
        <v>63</v>
      </c>
      <c r="M37" t="s">
        <v>64</v>
      </c>
      <c r="N37">
        <v>6.08E-2</v>
      </c>
      <c r="O37">
        <v>0.96399999999999997</v>
      </c>
      <c r="P37">
        <v>18.5</v>
      </c>
      <c r="Q37" t="s">
        <v>97</v>
      </c>
      <c r="R37" t="s">
        <v>62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121</v>
      </c>
      <c r="Y37"/>
      <c r="Z37" s="8"/>
      <c r="AA37"/>
      <c r="AB37" s="8"/>
      <c r="AC37" s="8"/>
      <c r="AD37" s="8"/>
      <c r="AE37" s="8"/>
      <c r="AF37" s="8">
        <v>1</v>
      </c>
      <c r="AG37" s="8"/>
      <c r="AH37" s="8">
        <v>18.5</v>
      </c>
      <c r="AI37" s="8"/>
      <c r="AJ37" s="8"/>
      <c r="AK37" s="8"/>
      <c r="AL37" s="8"/>
      <c r="AM37" s="8"/>
      <c r="AN37" s="8"/>
      <c r="AO37" s="8">
        <v>1</v>
      </c>
      <c r="AP37" s="8"/>
      <c r="AQ37" s="8">
        <v>19.8</v>
      </c>
      <c r="AR37" s="8"/>
      <c r="AS37" s="8"/>
      <c r="AT37" s="8"/>
      <c r="AU37" s="8"/>
      <c r="AV37" s="8"/>
      <c r="AW37" s="8"/>
      <c r="AY37">
        <v>20</v>
      </c>
    </row>
    <row r="38" spans="1:51" s="9" customFormat="1" ht="15.65" customHeight="1" x14ac:dyDescent="0.35">
      <c r="A38" s="1">
        <v>44467</v>
      </c>
      <c r="B38" t="s">
        <v>129</v>
      </c>
      <c r="C38" t="s">
        <v>125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3.2899999999999999E-2</v>
      </c>
      <c r="J38">
        <v>0.88200000000000001</v>
      </c>
      <c r="K38">
        <v>19.600000000000001</v>
      </c>
      <c r="L38" t="s">
        <v>63</v>
      </c>
      <c r="M38" t="s">
        <v>64</v>
      </c>
      <c r="N38">
        <v>5.8000000000000003E-2</v>
      </c>
      <c r="O38">
        <v>0.96699999999999997</v>
      </c>
      <c r="P38">
        <v>18.5</v>
      </c>
      <c r="Q38" t="s">
        <v>97</v>
      </c>
      <c r="R38" t="s">
        <v>62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121</v>
      </c>
      <c r="Y38"/>
      <c r="Z38" s="8"/>
      <c r="AA38"/>
      <c r="AB38" s="8"/>
      <c r="AC38" s="8"/>
      <c r="AD38" s="8"/>
      <c r="AE38" s="8"/>
      <c r="AF38" s="8">
        <v>1</v>
      </c>
      <c r="AG38" s="8"/>
      <c r="AH38" s="8">
        <v>18.5</v>
      </c>
      <c r="AI38" s="8"/>
      <c r="AJ38" s="8"/>
      <c r="AK38" s="8"/>
      <c r="AL38" s="8"/>
      <c r="AM38" s="8"/>
      <c r="AN38" s="8"/>
      <c r="AO38" s="8">
        <v>1</v>
      </c>
      <c r="AP38" s="8"/>
      <c r="AQ38" s="8">
        <v>17.600000000000001</v>
      </c>
      <c r="AR38" s="8"/>
      <c r="AS38" s="8"/>
      <c r="AT38" s="8"/>
      <c r="AU38" s="8"/>
      <c r="AV38" s="8"/>
      <c r="AW38" s="8"/>
      <c r="AY38">
        <v>21</v>
      </c>
    </row>
    <row r="39" spans="1:51" s="9" customFormat="1" ht="15.65" customHeight="1" x14ac:dyDescent="0.35">
      <c r="A39" s="1">
        <v>44474</v>
      </c>
      <c r="B39" t="s">
        <v>130</v>
      </c>
      <c r="C39" t="s">
        <v>69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2.93E-2</v>
      </c>
      <c r="J39">
        <v>0.79500000000000004</v>
      </c>
      <c r="K39">
        <v>15.4</v>
      </c>
      <c r="L39" t="s">
        <v>63</v>
      </c>
      <c r="M39" t="s">
        <v>64</v>
      </c>
      <c r="N39">
        <v>5.6399999999999999E-2</v>
      </c>
      <c r="O39">
        <v>1.03</v>
      </c>
      <c r="P39">
        <v>21.1</v>
      </c>
      <c r="Q39" t="s">
        <v>97</v>
      </c>
      <c r="R39" t="s">
        <v>62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121</v>
      </c>
      <c r="Y39"/>
      <c r="Z39" s="8"/>
      <c r="AA39"/>
      <c r="AB39" s="8"/>
      <c r="AC39" s="8"/>
      <c r="AD39" s="8"/>
      <c r="AE39" s="8"/>
      <c r="AF39" s="8">
        <v>1</v>
      </c>
      <c r="AG39" s="8"/>
      <c r="AH39" s="8">
        <v>21.1</v>
      </c>
      <c r="AI39" s="8"/>
      <c r="AJ39" s="8"/>
      <c r="AK39" s="8"/>
      <c r="AL39" s="8"/>
      <c r="AM39" s="8"/>
      <c r="AN39" s="8"/>
      <c r="AO39" s="8">
        <v>1</v>
      </c>
      <c r="AP39" s="8"/>
      <c r="AQ39" s="8">
        <v>18.5</v>
      </c>
      <c r="AR39" s="8"/>
      <c r="AS39" s="8"/>
      <c r="AT39" s="8"/>
      <c r="AU39" s="8"/>
      <c r="AV39" s="8"/>
      <c r="AW39" s="8"/>
      <c r="AY39">
        <v>22</v>
      </c>
    </row>
    <row r="40" spans="1:51" s="9" customFormat="1" ht="15.65" customHeight="1" x14ac:dyDescent="0.35">
      <c r="A40" s="1">
        <v>44474</v>
      </c>
      <c r="B40" t="s">
        <v>130</v>
      </c>
      <c r="C40" t="s">
        <v>69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2.7199999999999998E-2</v>
      </c>
      <c r="J40">
        <v>0.66300000000000003</v>
      </c>
      <c r="K40">
        <v>12.6</v>
      </c>
      <c r="L40" t="s">
        <v>63</v>
      </c>
      <c r="M40" t="s">
        <v>64</v>
      </c>
      <c r="N40">
        <v>5.74E-2</v>
      </c>
      <c r="O40">
        <v>1.02</v>
      </c>
      <c r="P40">
        <v>20.9</v>
      </c>
      <c r="Q40" t="s">
        <v>97</v>
      </c>
      <c r="R40" t="s">
        <v>62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121</v>
      </c>
      <c r="Y40"/>
      <c r="Z40" s="8"/>
      <c r="AA40"/>
      <c r="AB40" s="8"/>
      <c r="AC40" s="8"/>
      <c r="AD40" s="8"/>
      <c r="AE40" s="8"/>
      <c r="AF40" s="8">
        <v>1</v>
      </c>
      <c r="AG40" s="8"/>
      <c r="AH40" s="8">
        <v>20.9</v>
      </c>
      <c r="AI40" s="8"/>
      <c r="AJ40" s="8"/>
      <c r="AK40" s="8"/>
      <c r="AL40" s="8"/>
      <c r="AM40" s="8"/>
      <c r="AN40" s="8"/>
      <c r="AO40" s="8">
        <v>1</v>
      </c>
      <c r="AP40" s="8"/>
      <c r="AQ40" s="8">
        <v>18.399999999999999</v>
      </c>
      <c r="AR40" s="8"/>
      <c r="AS40" s="8"/>
      <c r="AT40" s="8"/>
      <c r="AU40" s="8"/>
      <c r="AV40" s="8"/>
      <c r="AW40" s="8"/>
      <c r="AY40">
        <v>23</v>
      </c>
    </row>
    <row r="41" spans="1:51" s="9" customFormat="1" ht="15.65" customHeight="1" x14ac:dyDescent="0.35">
      <c r="A41" s="1">
        <v>44474</v>
      </c>
      <c r="B41" t="s">
        <v>130</v>
      </c>
      <c r="C41" t="s">
        <v>69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3.5000000000000003E-2</v>
      </c>
      <c r="J41">
        <v>0.86599999999999999</v>
      </c>
      <c r="K41">
        <v>16.8</v>
      </c>
      <c r="L41" t="s">
        <v>63</v>
      </c>
      <c r="M41" t="s">
        <v>64</v>
      </c>
      <c r="N41">
        <v>5.7500000000000002E-2</v>
      </c>
      <c r="O41">
        <v>1.01</v>
      </c>
      <c r="P41">
        <v>20.8</v>
      </c>
      <c r="Q41" t="s">
        <v>97</v>
      </c>
      <c r="R41" t="s">
        <v>62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121</v>
      </c>
      <c r="Y41"/>
      <c r="Z41" s="8"/>
      <c r="AA41"/>
      <c r="AB41" s="8"/>
      <c r="AC41" s="8"/>
      <c r="AD41" s="8"/>
      <c r="AE41" s="8"/>
      <c r="AF41" s="8">
        <v>1</v>
      </c>
      <c r="AG41" s="8"/>
      <c r="AH41" s="8">
        <v>20.8</v>
      </c>
      <c r="AI41" s="8"/>
      <c r="AJ41" s="8"/>
      <c r="AK41" s="8"/>
      <c r="AL41" s="8"/>
      <c r="AM41" s="8"/>
      <c r="AN41" s="8"/>
      <c r="AO41" s="8">
        <v>1</v>
      </c>
      <c r="AP41" s="8"/>
      <c r="AQ41" s="8">
        <v>20.100000000000001</v>
      </c>
      <c r="AR41" s="8"/>
      <c r="AS41" s="8"/>
      <c r="AT41" s="8"/>
      <c r="AU41" s="8"/>
      <c r="AV41" s="8"/>
      <c r="AW41" s="8"/>
      <c r="AY41">
        <v>24</v>
      </c>
    </row>
    <row r="42" spans="1:51" s="9" customFormat="1" ht="15.65" customHeight="1" x14ac:dyDescent="0.35">
      <c r="A42" s="1">
        <v>44490</v>
      </c>
      <c r="B42" t="s">
        <v>131</v>
      </c>
      <c r="C42" t="s">
        <v>69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3.39E-2</v>
      </c>
      <c r="J42">
        <v>0.77900000000000003</v>
      </c>
      <c r="K42">
        <v>17.7</v>
      </c>
      <c r="L42" t="s">
        <v>63</v>
      </c>
      <c r="M42" t="s">
        <v>64</v>
      </c>
      <c r="N42">
        <v>5.6099999999999997E-2</v>
      </c>
      <c r="O42">
        <v>1</v>
      </c>
      <c r="P42">
        <v>19.2</v>
      </c>
      <c r="Q42" t="s">
        <v>97</v>
      </c>
      <c r="R42" t="s">
        <v>62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121</v>
      </c>
      <c r="Y42"/>
      <c r="Z42" s="8"/>
      <c r="AA42"/>
      <c r="AB42" s="8"/>
      <c r="AC42" s="8"/>
      <c r="AD42" s="8"/>
      <c r="AE42" s="8"/>
      <c r="AF42" s="8">
        <v>1</v>
      </c>
      <c r="AG42" s="8"/>
      <c r="AH42" s="8">
        <v>19.2</v>
      </c>
      <c r="AI42" s="8"/>
      <c r="AJ42" s="8"/>
      <c r="AK42" s="8"/>
      <c r="AL42" s="8"/>
      <c r="AM42" s="8"/>
      <c r="AN42" s="8"/>
      <c r="AO42" s="8">
        <v>1</v>
      </c>
      <c r="AP42" s="8"/>
      <c r="AQ42" s="8">
        <v>20.5</v>
      </c>
      <c r="AR42" s="8"/>
      <c r="AS42" s="8"/>
      <c r="AT42" s="8"/>
      <c r="AU42" s="8"/>
      <c r="AV42" s="8"/>
      <c r="AW42" s="8"/>
      <c r="AY42">
        <v>25</v>
      </c>
    </row>
    <row r="43" spans="1:51" s="9" customFormat="1" ht="15.65" customHeight="1" x14ac:dyDescent="0.35">
      <c r="A43" s="1">
        <v>44490</v>
      </c>
      <c r="B43" t="s">
        <v>131</v>
      </c>
      <c r="C43" t="s">
        <v>69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2.5899999999999999E-2</v>
      </c>
      <c r="J43">
        <v>0.58899999999999997</v>
      </c>
      <c r="K43">
        <v>13.7</v>
      </c>
      <c r="L43" t="s">
        <v>63</v>
      </c>
      <c r="M43" t="s">
        <v>64</v>
      </c>
      <c r="N43">
        <v>5.6800000000000003E-2</v>
      </c>
      <c r="O43">
        <v>0.97599999999999998</v>
      </c>
      <c r="P43">
        <v>18.600000000000001</v>
      </c>
      <c r="Q43" t="s">
        <v>97</v>
      </c>
      <c r="R43" t="s">
        <v>62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121</v>
      </c>
      <c r="Y43"/>
      <c r="Z43" s="8"/>
      <c r="AA43"/>
      <c r="AB43" s="8"/>
      <c r="AC43" s="8"/>
      <c r="AD43" s="8"/>
      <c r="AE43" s="8"/>
      <c r="AF43" s="8">
        <v>1</v>
      </c>
      <c r="AG43" s="8"/>
      <c r="AH43" s="8">
        <v>18.600000000000001</v>
      </c>
      <c r="AI43" s="8"/>
      <c r="AJ43" s="8"/>
      <c r="AK43" s="8"/>
      <c r="AL43" s="8"/>
      <c r="AM43" s="8"/>
      <c r="AN43" s="8"/>
      <c r="AO43" s="8">
        <v>1</v>
      </c>
      <c r="AP43" s="8"/>
      <c r="AQ43" s="8">
        <v>19.2</v>
      </c>
      <c r="AR43" s="8"/>
      <c r="AS43" s="8"/>
      <c r="AT43" s="8"/>
      <c r="AU43" s="8"/>
      <c r="AV43" s="8"/>
      <c r="AW43" s="8"/>
      <c r="AY43">
        <v>26</v>
      </c>
    </row>
    <row r="44" spans="1:51" s="9" customFormat="1" ht="15.65" customHeight="1" x14ac:dyDescent="0.35">
      <c r="A44" s="1">
        <v>44490</v>
      </c>
      <c r="B44" t="s">
        <v>131</v>
      </c>
      <c r="C44" t="s">
        <v>69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2.8899999999999999E-2</v>
      </c>
      <c r="J44">
        <v>0.76900000000000002</v>
      </c>
      <c r="K44">
        <v>17.5</v>
      </c>
      <c r="L44" t="s">
        <v>63</v>
      </c>
      <c r="M44" t="s">
        <v>64</v>
      </c>
      <c r="N44">
        <v>5.8099999999999999E-2</v>
      </c>
      <c r="O44">
        <v>1.02</v>
      </c>
      <c r="P44">
        <v>19.600000000000001</v>
      </c>
      <c r="Q44" t="s">
        <v>97</v>
      </c>
      <c r="R44" t="s">
        <v>62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121</v>
      </c>
      <c r="Y44"/>
      <c r="Z44" s="8"/>
      <c r="AA44"/>
      <c r="AB44" s="8"/>
      <c r="AC44" s="8"/>
      <c r="AD44" s="8"/>
      <c r="AE44" s="8"/>
      <c r="AF44" s="8">
        <v>1</v>
      </c>
      <c r="AG44" s="8"/>
      <c r="AH44" s="8">
        <v>19.600000000000001</v>
      </c>
      <c r="AI44" s="8"/>
      <c r="AJ44" s="8"/>
      <c r="AK44" s="8"/>
      <c r="AL44" s="8"/>
      <c r="AM44" s="8"/>
      <c r="AN44" s="8"/>
      <c r="AO44" s="8">
        <v>1</v>
      </c>
      <c r="AP44" s="8"/>
      <c r="AQ44" s="8">
        <v>19.899999999999999</v>
      </c>
      <c r="AR44" s="8"/>
      <c r="AS44" s="8"/>
      <c r="AT44" s="8"/>
      <c r="AU44" s="8"/>
      <c r="AV44" s="8"/>
      <c r="AW44" s="8"/>
      <c r="AY44">
        <v>27</v>
      </c>
    </row>
    <row r="45" spans="1:51" s="9" customFormat="1" ht="15.65" customHeight="1" x14ac:dyDescent="0.35">
      <c r="A45" s="1">
        <v>44497</v>
      </c>
      <c r="B45" t="s">
        <v>132</v>
      </c>
      <c r="C45" t="s">
        <v>125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2.75E-2</v>
      </c>
      <c r="J45">
        <v>0.67500000000000004</v>
      </c>
      <c r="K45">
        <v>10.5</v>
      </c>
      <c r="L45" t="s">
        <v>63</v>
      </c>
      <c r="M45" t="s">
        <v>64</v>
      </c>
      <c r="N45">
        <v>5.7299999999999997E-2</v>
      </c>
      <c r="O45">
        <v>0.96899999999999997</v>
      </c>
      <c r="P45">
        <v>19.2</v>
      </c>
      <c r="Q45" t="s">
        <v>97</v>
      </c>
      <c r="R45" t="s">
        <v>62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121</v>
      </c>
      <c r="Y45"/>
      <c r="Z45" s="8"/>
      <c r="AA45"/>
      <c r="AB45" s="8"/>
      <c r="AC45" s="8"/>
      <c r="AD45" s="8"/>
      <c r="AE45" s="8"/>
      <c r="AF45" s="8">
        <v>1</v>
      </c>
      <c r="AG45" s="8"/>
      <c r="AH45" s="8">
        <v>19.2</v>
      </c>
      <c r="AI45" s="8"/>
      <c r="AJ45" s="8"/>
      <c r="AK45" s="8"/>
      <c r="AL45" s="8"/>
      <c r="AM45" s="8"/>
      <c r="AN45" s="8"/>
      <c r="AO45" s="8">
        <v>1</v>
      </c>
      <c r="AP45" s="8"/>
      <c r="AQ45" s="8">
        <v>17.899999999999999</v>
      </c>
      <c r="AR45" s="8"/>
      <c r="AS45" s="8"/>
      <c r="AT45" s="8"/>
      <c r="AU45" s="8"/>
      <c r="AV45" s="8"/>
      <c r="AW45" s="8"/>
      <c r="AY45">
        <v>28</v>
      </c>
    </row>
    <row r="46" spans="1:51" s="9" customFormat="1" ht="15.65" customHeight="1" x14ac:dyDescent="0.35">
      <c r="A46" s="1">
        <v>44497</v>
      </c>
      <c r="B46" t="s">
        <v>132</v>
      </c>
      <c r="C46" t="s">
        <v>125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3.4599999999999999E-2</v>
      </c>
      <c r="J46">
        <v>0.748</v>
      </c>
      <c r="K46">
        <v>11.9</v>
      </c>
      <c r="L46" t="s">
        <v>63</v>
      </c>
      <c r="M46" t="s">
        <v>64</v>
      </c>
      <c r="N46">
        <v>5.6099999999999997E-2</v>
      </c>
      <c r="O46">
        <v>0.92300000000000004</v>
      </c>
      <c r="P46">
        <v>18.100000000000001</v>
      </c>
      <c r="Q46" t="s">
        <v>97</v>
      </c>
      <c r="R46" t="s">
        <v>62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121</v>
      </c>
      <c r="Y46"/>
      <c r="Z46" s="8"/>
      <c r="AA46"/>
      <c r="AB46" s="8"/>
      <c r="AC46" s="8"/>
      <c r="AD46" s="8"/>
      <c r="AE46" s="8"/>
      <c r="AF46" s="8">
        <v>1</v>
      </c>
      <c r="AG46" s="8"/>
      <c r="AH46" s="8">
        <v>18.100000000000001</v>
      </c>
      <c r="AI46" s="8"/>
      <c r="AJ46" s="8"/>
      <c r="AK46" s="8"/>
      <c r="AL46" s="8"/>
      <c r="AM46" s="8"/>
      <c r="AN46" s="8"/>
      <c r="AO46" s="8">
        <v>1</v>
      </c>
      <c r="AP46" s="8"/>
      <c r="AQ46" s="8">
        <v>18.100000000000001</v>
      </c>
      <c r="AR46" s="8"/>
      <c r="AS46" s="8"/>
      <c r="AT46" s="8"/>
      <c r="AU46" s="8"/>
      <c r="AV46" s="8"/>
      <c r="AW46" s="8"/>
      <c r="AY46">
        <v>29</v>
      </c>
    </row>
    <row r="47" spans="1:51" s="9" customFormat="1" ht="15.65" customHeight="1" x14ac:dyDescent="0.35">
      <c r="A47" s="1">
        <v>44497</v>
      </c>
      <c r="B47" t="s">
        <v>132</v>
      </c>
      <c r="C47" t="s">
        <v>125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3.3099999999999997E-2</v>
      </c>
      <c r="J47">
        <v>0.82399999999999995</v>
      </c>
      <c r="K47">
        <v>13.4</v>
      </c>
      <c r="L47" t="s">
        <v>63</v>
      </c>
      <c r="M47" t="s">
        <v>64</v>
      </c>
      <c r="N47">
        <v>5.6399999999999999E-2</v>
      </c>
      <c r="O47">
        <v>0.95199999999999996</v>
      </c>
      <c r="P47">
        <v>18.8</v>
      </c>
      <c r="Q47" t="s">
        <v>97</v>
      </c>
      <c r="R47" t="s">
        <v>62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121</v>
      </c>
      <c r="Y47"/>
      <c r="Z47" s="8"/>
      <c r="AA47"/>
      <c r="AB47" s="8"/>
      <c r="AC47" s="8"/>
      <c r="AD47" s="8"/>
      <c r="AE47" s="8"/>
      <c r="AF47" s="8">
        <v>1</v>
      </c>
      <c r="AG47" s="8"/>
      <c r="AH47" s="8">
        <v>18.8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18.100000000000001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44502</v>
      </c>
      <c r="B48" t="s">
        <v>133</v>
      </c>
      <c r="C48" t="s">
        <v>134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3.15E-2</v>
      </c>
      <c r="J48">
        <v>0.67800000000000005</v>
      </c>
      <c r="K48">
        <v>12.9</v>
      </c>
      <c r="L48" t="s">
        <v>63</v>
      </c>
      <c r="M48" t="s">
        <v>64</v>
      </c>
      <c r="N48">
        <v>7.46E-2</v>
      </c>
      <c r="O48">
        <v>1.17</v>
      </c>
      <c r="P48">
        <v>22.3</v>
      </c>
      <c r="Q48" t="s">
        <v>97</v>
      </c>
      <c r="R48" t="s">
        <v>62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121</v>
      </c>
      <c r="Y48"/>
      <c r="Z48" s="8"/>
      <c r="AA48"/>
      <c r="AB48" s="8"/>
      <c r="AC48" s="8"/>
      <c r="AD48" s="8"/>
      <c r="AE48" s="8"/>
      <c r="AF48" s="8">
        <v>1</v>
      </c>
      <c r="AG48" s="8"/>
      <c r="AH48" s="8">
        <v>22.3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20.6</v>
      </c>
      <c r="AR48" s="8"/>
      <c r="AS48" s="8"/>
      <c r="AT48" s="8"/>
      <c r="AU48" s="8"/>
      <c r="AV48" s="8"/>
      <c r="AW48" s="8"/>
      <c r="AY48">
        <v>31</v>
      </c>
    </row>
    <row r="49" spans="1:89" s="9" customFormat="1" ht="15.65" customHeight="1" x14ac:dyDescent="0.35">
      <c r="A49" s="1">
        <v>44502</v>
      </c>
      <c r="B49" t="s">
        <v>133</v>
      </c>
      <c r="C49" t="s">
        <v>134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3.2399999999999998E-2</v>
      </c>
      <c r="J49">
        <v>0.85299999999999998</v>
      </c>
      <c r="K49">
        <v>16.7</v>
      </c>
      <c r="L49" t="s">
        <v>63</v>
      </c>
      <c r="M49" t="s">
        <v>64</v>
      </c>
      <c r="N49">
        <v>7.5200000000000003E-2</v>
      </c>
      <c r="O49">
        <v>1.21</v>
      </c>
      <c r="P49">
        <v>23</v>
      </c>
      <c r="Q49" t="s">
        <v>97</v>
      </c>
      <c r="R49" t="s">
        <v>62</v>
      </c>
      <c r="S49">
        <v>0.03</v>
      </c>
      <c r="T49">
        <v>0.46100000000000002</v>
      </c>
      <c r="U49">
        <v>22.3</v>
      </c>
      <c r="V49"/>
      <c r="W49">
        <v>1</v>
      </c>
      <c r="X49" t="s">
        <v>121</v>
      </c>
      <c r="Y49"/>
      <c r="Z49" s="8"/>
      <c r="AA49"/>
      <c r="AB49" s="8"/>
      <c r="AC49" s="8"/>
      <c r="AD49" s="8"/>
      <c r="AE49" s="8"/>
      <c r="AF49" s="8">
        <v>1</v>
      </c>
      <c r="AG49" s="8"/>
      <c r="AH49" s="8">
        <v>23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22.3</v>
      </c>
      <c r="AR49" s="8"/>
      <c r="AS49" s="8"/>
      <c r="AT49" s="8"/>
      <c r="AU49" s="8"/>
      <c r="AV49" s="8"/>
      <c r="AW49" s="8"/>
      <c r="AY49">
        <v>32</v>
      </c>
    </row>
    <row r="50" spans="1:89" s="9" customFormat="1" ht="15.65" customHeight="1" x14ac:dyDescent="0.35">
      <c r="A50" s="1">
        <v>44502</v>
      </c>
      <c r="B50" t="s">
        <v>133</v>
      </c>
      <c r="C50" t="s">
        <v>134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3.4200000000000001E-2</v>
      </c>
      <c r="J50">
        <v>0.89200000000000002</v>
      </c>
      <c r="K50">
        <v>17.5</v>
      </c>
      <c r="L50" t="s">
        <v>63</v>
      </c>
      <c r="M50" t="s">
        <v>64</v>
      </c>
      <c r="N50">
        <v>7.5600000000000001E-2</v>
      </c>
      <c r="O50">
        <v>1.19</v>
      </c>
      <c r="P50">
        <v>22.6</v>
      </c>
      <c r="Q50" t="s">
        <v>97</v>
      </c>
      <c r="R50" t="s">
        <v>62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121</v>
      </c>
      <c r="Y50"/>
      <c r="Z50" s="8"/>
      <c r="AA50"/>
      <c r="AB50" s="8"/>
      <c r="AC50" s="8"/>
      <c r="AD50" s="8"/>
      <c r="AE50" s="8"/>
      <c r="AF50" s="8">
        <v>1</v>
      </c>
      <c r="AG50" s="8"/>
      <c r="AH50" s="8">
        <v>22.6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22.2</v>
      </c>
      <c r="AR50" s="8"/>
      <c r="AS50" s="8"/>
      <c r="AT50" s="8"/>
      <c r="AU50" s="8"/>
      <c r="AV50" s="8"/>
      <c r="AW50" s="8"/>
      <c r="AY50">
        <v>33</v>
      </c>
    </row>
    <row r="51" spans="1:89" s="9" customFormat="1" ht="15.65" customHeight="1" x14ac:dyDescent="0.35">
      <c r="A51" s="1">
        <v>44511</v>
      </c>
      <c r="B51" t="s">
        <v>135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3.4099999999999998E-2</v>
      </c>
      <c r="J51">
        <v>0.84699999999999998</v>
      </c>
      <c r="K51">
        <v>17.899999999999999</v>
      </c>
      <c r="L51" t="s">
        <v>63</v>
      </c>
      <c r="M51" t="s">
        <v>64</v>
      </c>
      <c r="N51">
        <v>6.2399999999999997E-2</v>
      </c>
      <c r="O51">
        <v>0.96399999999999997</v>
      </c>
      <c r="P51">
        <v>18.7</v>
      </c>
      <c r="Q51" t="s">
        <v>97</v>
      </c>
      <c r="R51" t="s">
        <v>62</v>
      </c>
      <c r="S51">
        <v>2.69E-2</v>
      </c>
      <c r="T51">
        <v>0.378</v>
      </c>
      <c r="U51">
        <v>20.6</v>
      </c>
      <c r="V51"/>
      <c r="W51">
        <v>1</v>
      </c>
      <c r="X51" t="s">
        <v>121</v>
      </c>
      <c r="Y51"/>
      <c r="Z51" s="8"/>
      <c r="AA51"/>
      <c r="AB51" s="8"/>
      <c r="AC51" s="8"/>
      <c r="AD51" s="8"/>
      <c r="AE51" s="8"/>
      <c r="AF51" s="8">
        <v>1</v>
      </c>
      <c r="AG51" s="8"/>
      <c r="AH51" s="8">
        <v>18.7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20.6</v>
      </c>
      <c r="AR51" s="8"/>
      <c r="AS51" s="8"/>
      <c r="AT51" s="8"/>
      <c r="AU51" s="8"/>
      <c r="AV51" s="8"/>
      <c r="AW51" s="8"/>
      <c r="AY51">
        <v>34</v>
      </c>
    </row>
    <row r="52" spans="1:89" s="9" customFormat="1" ht="15.65" customHeight="1" x14ac:dyDescent="0.35">
      <c r="A52" s="1">
        <v>44511</v>
      </c>
      <c r="B52" t="s">
        <v>135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3.4599999999999999E-2</v>
      </c>
      <c r="J52">
        <v>0.88200000000000001</v>
      </c>
      <c r="K52">
        <v>18.5</v>
      </c>
      <c r="L52" t="s">
        <v>63</v>
      </c>
      <c r="M52" t="s">
        <v>64</v>
      </c>
      <c r="N52">
        <v>6.2199999999999998E-2</v>
      </c>
      <c r="O52">
        <v>0.95499999999999996</v>
      </c>
      <c r="P52">
        <v>18.5</v>
      </c>
      <c r="Q52" t="s">
        <v>97</v>
      </c>
      <c r="R52" t="s">
        <v>62</v>
      </c>
      <c r="S52">
        <v>2.64E-2</v>
      </c>
      <c r="T52">
        <v>0.36799999999999999</v>
      </c>
      <c r="U52">
        <v>20</v>
      </c>
      <c r="V52"/>
      <c r="W52">
        <v>1</v>
      </c>
      <c r="X52" t="s">
        <v>121</v>
      </c>
      <c r="Y52"/>
      <c r="Z52" s="8"/>
      <c r="AA52"/>
      <c r="AB52" s="8"/>
      <c r="AC52" s="8"/>
      <c r="AD52" s="8"/>
      <c r="AE52" s="8"/>
      <c r="AF52" s="8">
        <v>1</v>
      </c>
      <c r="AG52" s="8"/>
      <c r="AH52" s="8">
        <v>18.5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20</v>
      </c>
      <c r="AR52" s="8"/>
      <c r="AS52" s="8"/>
      <c r="AT52" s="8"/>
      <c r="AU52" s="8"/>
      <c r="AV52" s="8"/>
      <c r="AW52" s="8"/>
      <c r="AY52">
        <v>35</v>
      </c>
    </row>
    <row r="53" spans="1:89" s="9" customFormat="1" ht="15.65" customHeight="1" x14ac:dyDescent="0.35">
      <c r="A53" s="1">
        <v>44511</v>
      </c>
      <c r="B53" t="s">
        <v>135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3.4299999999999997E-2</v>
      </c>
      <c r="J53">
        <v>0.72499999999999998</v>
      </c>
      <c r="K53">
        <v>15.5</v>
      </c>
      <c r="L53" t="s">
        <v>63</v>
      </c>
      <c r="M53" t="s">
        <v>64</v>
      </c>
      <c r="N53">
        <v>6.2199999999999998E-2</v>
      </c>
      <c r="O53">
        <v>0.97099999999999997</v>
      </c>
      <c r="P53">
        <v>18.8</v>
      </c>
      <c r="Q53" t="s">
        <v>97</v>
      </c>
      <c r="R53" t="s">
        <v>62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121</v>
      </c>
      <c r="Y53"/>
      <c r="Z53" s="8"/>
      <c r="AA53"/>
      <c r="AB53" s="8"/>
      <c r="AC53" s="8"/>
      <c r="AD53" s="8"/>
      <c r="AE53" s="8"/>
      <c r="AF53" s="8">
        <v>1</v>
      </c>
      <c r="AG53" s="8"/>
      <c r="AH53" s="8">
        <v>18.8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19.600000000000001</v>
      </c>
      <c r="AR53" s="8"/>
      <c r="AS53" s="8"/>
      <c r="AT53" s="8"/>
      <c r="AU53" s="8"/>
      <c r="AV53" s="8"/>
      <c r="AW53" s="8"/>
      <c r="AY53">
        <v>36</v>
      </c>
    </row>
    <row r="54" spans="1:89" s="2" customFormat="1" ht="14.5" x14ac:dyDescent="0.35">
      <c r="A54" s="1">
        <v>44539</v>
      </c>
      <c r="B54" t="s">
        <v>136</v>
      </c>
      <c r="C54" t="s">
        <v>137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3.3000000000000002E-2</v>
      </c>
      <c r="J54">
        <v>0.89700000000000002</v>
      </c>
      <c r="K54">
        <v>18.399999999999999</v>
      </c>
      <c r="L54" t="s">
        <v>63</v>
      </c>
      <c r="M54" t="s">
        <v>64</v>
      </c>
      <c r="N54">
        <v>6.2E-2</v>
      </c>
      <c r="O54">
        <v>0.97</v>
      </c>
      <c r="P54">
        <v>19.3</v>
      </c>
      <c r="Q54" t="s">
        <v>97</v>
      </c>
      <c r="R54" t="s">
        <v>62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121</v>
      </c>
      <c r="Y54" s="26"/>
      <c r="AF54">
        <v>1</v>
      </c>
      <c r="AG54"/>
      <c r="AH54" s="25">
        <f t="shared" ref="AH54:AH56" si="2">P54</f>
        <v>19.3</v>
      </c>
      <c r="AO54" s="3">
        <v>1</v>
      </c>
      <c r="AP54" s="3"/>
      <c r="AQ54" s="27">
        <f t="shared" ref="AQ54:AQ56" si="3">U54</f>
        <v>17.5</v>
      </c>
      <c r="AX54" s="3"/>
      <c r="AY54">
        <v>37</v>
      </c>
      <c r="AZ54"/>
      <c r="BA54"/>
      <c r="BB54"/>
    </row>
    <row r="55" spans="1:89" s="2" customFormat="1" ht="14.5" x14ac:dyDescent="0.35">
      <c r="A55" s="1">
        <v>44539</v>
      </c>
      <c r="B55" t="s">
        <v>136</v>
      </c>
      <c r="C55" t="s">
        <v>127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4.48E-2</v>
      </c>
      <c r="J55">
        <v>0.93600000000000005</v>
      </c>
      <c r="K55">
        <v>19.3</v>
      </c>
      <c r="L55" t="s">
        <v>63</v>
      </c>
      <c r="M55" t="s">
        <v>64</v>
      </c>
      <c r="N55">
        <v>6.3299999999999995E-2</v>
      </c>
      <c r="O55">
        <v>1.01</v>
      </c>
      <c r="P55">
        <v>20.2</v>
      </c>
      <c r="Q55" t="s">
        <v>97</v>
      </c>
      <c r="R55" t="s">
        <v>62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121</v>
      </c>
      <c r="Y55" s="26"/>
      <c r="AF55">
        <v>1</v>
      </c>
      <c r="AG55"/>
      <c r="AH55" s="25">
        <f t="shared" si="2"/>
        <v>20.2</v>
      </c>
      <c r="AO55" s="28">
        <v>1</v>
      </c>
      <c r="AP55" s="29"/>
      <c r="AQ55" s="27">
        <f t="shared" si="3"/>
        <v>18.5</v>
      </c>
      <c r="AX55" s="3"/>
      <c r="AY55">
        <v>38</v>
      </c>
      <c r="AZ55"/>
      <c r="BA55"/>
      <c r="BB55"/>
    </row>
    <row r="56" spans="1:89" s="2" customFormat="1" ht="14.5" x14ac:dyDescent="0.35">
      <c r="A56" s="1">
        <v>44539</v>
      </c>
      <c r="B56" t="s">
        <v>136</v>
      </c>
      <c r="C56" t="s">
        <v>127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2.9000000000000001E-2</v>
      </c>
      <c r="J56">
        <v>0.68100000000000005</v>
      </c>
      <c r="K56">
        <v>13.8</v>
      </c>
      <c r="L56" t="s">
        <v>63</v>
      </c>
      <c r="M56" t="s">
        <v>64</v>
      </c>
      <c r="N56">
        <v>6.3E-2</v>
      </c>
      <c r="O56">
        <v>1</v>
      </c>
      <c r="P56">
        <v>20.100000000000001</v>
      </c>
      <c r="Q56" t="s">
        <v>97</v>
      </c>
      <c r="R56" t="s">
        <v>62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121</v>
      </c>
      <c r="Y56" s="26"/>
      <c r="AF56">
        <v>1</v>
      </c>
      <c r="AG56"/>
      <c r="AH56" s="25">
        <f t="shared" si="2"/>
        <v>20.100000000000001</v>
      </c>
      <c r="AO56" s="3">
        <v>1</v>
      </c>
      <c r="AP56" s="3"/>
      <c r="AQ56" s="27">
        <f t="shared" si="3"/>
        <v>20.2</v>
      </c>
      <c r="AX56" s="3"/>
      <c r="AY56">
        <v>39</v>
      </c>
      <c r="AZ56"/>
      <c r="BA56"/>
      <c r="BB56"/>
    </row>
    <row r="57" spans="1:89" s="9" customFormat="1" ht="15.65" customHeight="1" x14ac:dyDescent="0.35">
      <c r="A57" s="1">
        <v>44607</v>
      </c>
      <c r="B57" t="s">
        <v>138</v>
      </c>
      <c r="C57" t="s">
        <v>127</v>
      </c>
      <c r="D57">
        <v>1</v>
      </c>
      <c r="E57">
        <v>1</v>
      </c>
      <c r="F57">
        <v>1</v>
      </c>
      <c r="G57" t="s">
        <v>139</v>
      </c>
      <c r="H57" t="s">
        <v>62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 s="7"/>
      <c r="T57" s="26"/>
      <c r="U57" s="2"/>
      <c r="V57" s="2"/>
      <c r="W57" s="2">
        <v>1</v>
      </c>
      <c r="X57" s="7" t="s">
        <v>140</v>
      </c>
      <c r="Y57" s="26">
        <f t="shared" ref="Y57:Y68" si="4">K57</f>
        <v>12.6</v>
      </c>
      <c r="Z57" s="2"/>
      <c r="AA57" s="2"/>
      <c r="AB57" s="7"/>
      <c r="AC57" s="25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s="9" customFormat="1" ht="15.65" customHeight="1" x14ac:dyDescent="0.35">
      <c r="A58" s="1">
        <v>44607</v>
      </c>
      <c r="B58" t="s">
        <v>138</v>
      </c>
      <c r="C58" t="s">
        <v>127</v>
      </c>
      <c r="D58">
        <v>2</v>
      </c>
      <c r="E58">
        <v>1</v>
      </c>
      <c r="F58">
        <v>1</v>
      </c>
      <c r="G58" t="s">
        <v>139</v>
      </c>
      <c r="H58" t="s">
        <v>62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 s="7"/>
      <c r="T58" s="26"/>
      <c r="U58" s="2"/>
      <c r="V58" s="2"/>
      <c r="W58" s="2">
        <v>1</v>
      </c>
      <c r="X58" s="7" t="s">
        <v>140</v>
      </c>
      <c r="Y58" s="26">
        <f t="shared" si="4"/>
        <v>12.6</v>
      </c>
      <c r="Z58" s="2"/>
      <c r="AA58"/>
      <c r="AB58"/>
      <c r="AC58" s="25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s="9" customFormat="1" ht="15.65" customHeight="1" x14ac:dyDescent="0.35">
      <c r="A59" s="1">
        <v>44607</v>
      </c>
      <c r="B59" t="s">
        <v>138</v>
      </c>
      <c r="C59" t="s">
        <v>127</v>
      </c>
      <c r="D59">
        <v>3</v>
      </c>
      <c r="E59">
        <v>1</v>
      </c>
      <c r="F59">
        <v>1</v>
      </c>
      <c r="G59" t="s">
        <v>139</v>
      </c>
      <c r="H59" t="s">
        <v>62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 s="7"/>
      <c r="T59" s="26"/>
      <c r="U59" s="2"/>
      <c r="V59" s="2"/>
      <c r="W59" s="2">
        <v>1</v>
      </c>
      <c r="X59" s="7" t="s">
        <v>140</v>
      </c>
      <c r="Y59" s="26">
        <f t="shared" si="4"/>
        <v>12.2</v>
      </c>
      <c r="Z59" s="2"/>
      <c r="AA59"/>
      <c r="AB59"/>
      <c r="AC59" s="25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s="9" customFormat="1" ht="15.65" customHeight="1" x14ac:dyDescent="0.35">
      <c r="A60" s="1">
        <v>44607</v>
      </c>
      <c r="B60" t="s">
        <v>141</v>
      </c>
      <c r="C60" t="s">
        <v>69</v>
      </c>
      <c r="D60">
        <v>1</v>
      </c>
      <c r="E60">
        <v>1</v>
      </c>
      <c r="F60">
        <v>1</v>
      </c>
      <c r="G60" t="s">
        <v>139</v>
      </c>
      <c r="H60" t="s">
        <v>62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 s="7"/>
      <c r="T60" s="26"/>
      <c r="U60"/>
      <c r="V60"/>
      <c r="W60" s="2">
        <v>1</v>
      </c>
      <c r="X60" s="7" t="s">
        <v>140</v>
      </c>
      <c r="Y60" s="26">
        <f t="shared" si="4"/>
        <v>11.6</v>
      </c>
      <c r="Z60"/>
      <c r="AA60"/>
      <c r="AB60"/>
      <c r="AC60" s="25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s="9" customFormat="1" ht="15.65" customHeight="1" x14ac:dyDescent="0.35">
      <c r="A61" s="1">
        <v>44607</v>
      </c>
      <c r="B61" t="s">
        <v>141</v>
      </c>
      <c r="C61" t="s">
        <v>69</v>
      </c>
      <c r="D61">
        <v>2</v>
      </c>
      <c r="E61">
        <v>1</v>
      </c>
      <c r="F61">
        <v>1</v>
      </c>
      <c r="G61" t="s">
        <v>139</v>
      </c>
      <c r="H61" t="s">
        <v>62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 s="7"/>
      <c r="T61" s="26"/>
      <c r="U61"/>
      <c r="V61"/>
      <c r="W61" s="2">
        <v>1</v>
      </c>
      <c r="X61" s="7" t="s">
        <v>140</v>
      </c>
      <c r="Y61" s="26">
        <f t="shared" si="4"/>
        <v>12.7</v>
      </c>
      <c r="Z61"/>
      <c r="AA61"/>
      <c r="AB61"/>
      <c r="AC61" s="25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s="9" customFormat="1" ht="15.65" customHeight="1" x14ac:dyDescent="0.35">
      <c r="A62" s="1">
        <v>44607</v>
      </c>
      <c r="B62" t="s">
        <v>141</v>
      </c>
      <c r="C62" t="s">
        <v>69</v>
      </c>
      <c r="D62">
        <v>3</v>
      </c>
      <c r="E62">
        <v>1</v>
      </c>
      <c r="F62">
        <v>1</v>
      </c>
      <c r="G62" t="s">
        <v>139</v>
      </c>
      <c r="H62" t="s">
        <v>62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 s="7"/>
      <c r="T62" s="26"/>
      <c r="U62"/>
      <c r="V62"/>
      <c r="W62" s="2">
        <v>1</v>
      </c>
      <c r="X62" s="7" t="s">
        <v>140</v>
      </c>
      <c r="Y62" s="26">
        <f t="shared" si="4"/>
        <v>14.6</v>
      </c>
      <c r="Z62"/>
      <c r="AA62" s="2"/>
      <c r="AB62" s="7"/>
      <c r="AC62" s="25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s="9" customFormat="1" ht="15.65" customHeight="1" x14ac:dyDescent="0.35">
      <c r="A63" s="1">
        <v>44609</v>
      </c>
      <c r="B63" t="s">
        <v>142</v>
      </c>
      <c r="C63" t="s">
        <v>127</v>
      </c>
      <c r="D63">
        <v>1</v>
      </c>
      <c r="E63">
        <v>1</v>
      </c>
      <c r="F63">
        <v>1</v>
      </c>
      <c r="G63" t="s">
        <v>139</v>
      </c>
      <c r="H63" t="s">
        <v>62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 s="7"/>
      <c r="T63" s="26"/>
      <c r="U63" s="2"/>
      <c r="V63" s="2"/>
      <c r="W63" s="2">
        <v>1</v>
      </c>
      <c r="X63" s="7" t="s">
        <v>140</v>
      </c>
      <c r="Y63" s="26">
        <f t="shared" si="4"/>
        <v>11.9</v>
      </c>
      <c r="Z63" s="2"/>
      <c r="AA63"/>
      <c r="AB63"/>
      <c r="AC63" s="25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s="9" customFormat="1" ht="15.65" customHeight="1" x14ac:dyDescent="0.35">
      <c r="A64" s="1">
        <v>44609</v>
      </c>
      <c r="B64" t="s">
        <v>142</v>
      </c>
      <c r="C64" t="s">
        <v>127</v>
      </c>
      <c r="D64">
        <v>2</v>
      </c>
      <c r="E64">
        <v>1</v>
      </c>
      <c r="F64">
        <v>1</v>
      </c>
      <c r="G64" t="s">
        <v>139</v>
      </c>
      <c r="H64" t="s">
        <v>62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 s="7"/>
      <c r="T64" s="26"/>
      <c r="U64" s="2"/>
      <c r="V64" s="2"/>
      <c r="W64" s="2">
        <v>1</v>
      </c>
      <c r="X64" s="7" t="s">
        <v>140</v>
      </c>
      <c r="Y64" s="26">
        <f t="shared" si="4"/>
        <v>14.6</v>
      </c>
      <c r="Z64" s="2"/>
      <c r="AA64" s="2"/>
      <c r="AB64" s="7"/>
      <c r="AC64" s="25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s="9" customFormat="1" ht="15.65" customHeight="1" x14ac:dyDescent="0.35">
      <c r="A65" s="1">
        <v>44609</v>
      </c>
      <c r="B65" t="s">
        <v>142</v>
      </c>
      <c r="C65" t="s">
        <v>127</v>
      </c>
      <c r="D65">
        <v>3</v>
      </c>
      <c r="E65">
        <v>1</v>
      </c>
      <c r="F65">
        <v>1</v>
      </c>
      <c r="G65" t="s">
        <v>139</v>
      </c>
      <c r="H65" t="s">
        <v>62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 s="7"/>
      <c r="T65" s="26"/>
      <c r="U65" s="2"/>
      <c r="V65" s="2"/>
      <c r="W65" s="2">
        <v>1</v>
      </c>
      <c r="X65" s="7" t="s">
        <v>140</v>
      </c>
      <c r="Y65" s="26">
        <f t="shared" si="4"/>
        <v>13</v>
      </c>
      <c r="Z65" s="2"/>
      <c r="AA65"/>
      <c r="AB65"/>
      <c r="AC65" s="25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s="9" customFormat="1" ht="14.5" x14ac:dyDescent="0.35">
      <c r="A66" s="1">
        <v>44610</v>
      </c>
      <c r="B66" t="s">
        <v>143</v>
      </c>
      <c r="C66" t="s">
        <v>127</v>
      </c>
      <c r="D66">
        <v>1</v>
      </c>
      <c r="E66">
        <v>1</v>
      </c>
      <c r="F66">
        <v>1</v>
      </c>
      <c r="G66" t="s">
        <v>139</v>
      </c>
      <c r="H66" t="s">
        <v>62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 s="7"/>
      <c r="T66" s="26"/>
      <c r="U66" s="3"/>
      <c r="V66" s="3"/>
      <c r="W66" s="2">
        <v>1</v>
      </c>
      <c r="X66" s="7" t="s">
        <v>140</v>
      </c>
      <c r="Y66" s="26">
        <f t="shared" si="4"/>
        <v>12.7</v>
      </c>
      <c r="Z66" s="2"/>
      <c r="AA66"/>
      <c r="AB66"/>
      <c r="AC66" s="25"/>
      <c r="AD66" s="3"/>
      <c r="AE66" s="3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s="9" customFormat="1" ht="14.5" x14ac:dyDescent="0.35">
      <c r="A67" s="1">
        <v>44610</v>
      </c>
      <c r="B67" t="s">
        <v>143</v>
      </c>
      <c r="C67" t="s">
        <v>127</v>
      </c>
      <c r="D67">
        <v>2</v>
      </c>
      <c r="E67">
        <v>1</v>
      </c>
      <c r="F67">
        <v>1</v>
      </c>
      <c r="G67" t="s">
        <v>139</v>
      </c>
      <c r="H67" t="s">
        <v>62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 s="7"/>
      <c r="T67" s="26"/>
      <c r="U67" s="3"/>
      <c r="V67" s="3"/>
      <c r="W67" s="2">
        <v>1</v>
      </c>
      <c r="X67" s="7" t="s">
        <v>140</v>
      </c>
      <c r="Y67" s="26">
        <f t="shared" si="4"/>
        <v>10.9</v>
      </c>
      <c r="Z67" s="2"/>
      <c r="AA67" s="2"/>
      <c r="AB67" s="7"/>
      <c r="AC67" s="25"/>
      <c r="AD67" s="3"/>
      <c r="AE67" s="3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s="9" customFormat="1" ht="14.5" x14ac:dyDescent="0.35">
      <c r="A68" s="1">
        <v>44610</v>
      </c>
      <c r="B68" t="s">
        <v>143</v>
      </c>
      <c r="C68" t="s">
        <v>127</v>
      </c>
      <c r="D68">
        <v>3</v>
      </c>
      <c r="E68">
        <v>1</v>
      </c>
      <c r="F68">
        <v>1</v>
      </c>
      <c r="G68" t="s">
        <v>139</v>
      </c>
      <c r="H68" t="s">
        <v>62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 s="7"/>
      <c r="T68" s="26"/>
      <c r="U68" s="3"/>
      <c r="V68" s="3"/>
      <c r="W68" s="2">
        <v>1</v>
      </c>
      <c r="X68" s="7" t="s">
        <v>140</v>
      </c>
      <c r="Y68" s="26">
        <f t="shared" si="4"/>
        <v>9.61</v>
      </c>
      <c r="Z68" s="2"/>
      <c r="AA68" s="2"/>
      <c r="AB68" s="7"/>
      <c r="AC68" s="25"/>
      <c r="AD68" s="3"/>
      <c r="AE68" s="3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 ht="14.5" x14ac:dyDescent="0.35">
      <c r="A69" s="1">
        <v>44783</v>
      </c>
      <c r="B69" t="s">
        <v>144</v>
      </c>
      <c r="C69" t="s">
        <v>69</v>
      </c>
      <c r="D69">
        <v>1</v>
      </c>
      <c r="E69">
        <v>1</v>
      </c>
      <c r="F69">
        <v>1</v>
      </c>
      <c r="G69" t="s">
        <v>61</v>
      </c>
      <c r="H69" t="s">
        <v>62</v>
      </c>
      <c r="I69">
        <v>4.1399999999999999E-2</v>
      </c>
      <c r="J69">
        <v>0.80700000000000005</v>
      </c>
      <c r="K69">
        <v>15.7</v>
      </c>
      <c r="L69" t="s">
        <v>63</v>
      </c>
      <c r="M69" t="s">
        <v>64</v>
      </c>
      <c r="N69">
        <v>6.0199999999999997E-2</v>
      </c>
      <c r="O69">
        <v>0.94299999999999995</v>
      </c>
      <c r="P69">
        <v>21.1</v>
      </c>
      <c r="Q69" s="2" t="s">
        <v>97</v>
      </c>
      <c r="R69" s="2" t="s">
        <v>62</v>
      </c>
      <c r="S69" s="7">
        <v>2.58E-2</v>
      </c>
      <c r="T69" s="26">
        <v>0.35699999999999998</v>
      </c>
      <c r="U69" s="3">
        <v>18.7</v>
      </c>
      <c r="V69" s="3"/>
      <c r="W69" s="2">
        <v>1</v>
      </c>
      <c r="X69" s="7" t="s">
        <v>140</v>
      </c>
      <c r="Y69" s="2">
        <v>15.7</v>
      </c>
      <c r="Z69" s="2"/>
      <c r="AA69" s="2"/>
      <c r="AB69" s="7"/>
      <c r="AC69" s="25"/>
      <c r="AD69" s="3"/>
      <c r="AE69" s="3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 ht="14.5" x14ac:dyDescent="0.35">
      <c r="A70" s="1">
        <v>44783</v>
      </c>
      <c r="B70" t="s">
        <v>144</v>
      </c>
      <c r="C70" t="s">
        <v>69</v>
      </c>
      <c r="D70">
        <v>2</v>
      </c>
      <c r="E70">
        <v>1</v>
      </c>
      <c r="F70">
        <v>1</v>
      </c>
      <c r="G70" t="s">
        <v>61</v>
      </c>
      <c r="H70" t="s">
        <v>62</v>
      </c>
      <c r="I70">
        <v>3.7699999999999997E-2</v>
      </c>
      <c r="J70">
        <v>0.69799999999999995</v>
      </c>
      <c r="K70">
        <v>13.1</v>
      </c>
      <c r="L70" t="s">
        <v>63</v>
      </c>
      <c r="M70" t="s">
        <v>64</v>
      </c>
      <c r="N70">
        <v>5.9799999999999999E-2</v>
      </c>
      <c r="O70">
        <v>0.93600000000000005</v>
      </c>
      <c r="P70">
        <v>20.9</v>
      </c>
      <c r="Q70" s="2" t="s">
        <v>97</v>
      </c>
      <c r="R70" s="2" t="s">
        <v>62</v>
      </c>
      <c r="S70" s="7">
        <v>2.4400000000000002E-2</v>
      </c>
      <c r="T70" s="26">
        <v>0.35399999999999998</v>
      </c>
      <c r="U70" s="3">
        <v>18.5</v>
      </c>
      <c r="V70" s="3"/>
      <c r="W70" s="2">
        <v>1</v>
      </c>
      <c r="X70" s="7" t="s">
        <v>140</v>
      </c>
      <c r="Y70" s="2">
        <v>13.1</v>
      </c>
      <c r="Z70" s="2"/>
      <c r="AA70" s="2"/>
      <c r="AB70" s="7"/>
      <c r="AC70" s="25"/>
      <c r="AD70" s="3"/>
      <c r="AE70" s="3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 ht="14.5" x14ac:dyDescent="0.35">
      <c r="A71" s="1">
        <v>44783</v>
      </c>
      <c r="B71" t="s">
        <v>144</v>
      </c>
      <c r="C71" t="s">
        <v>69</v>
      </c>
      <c r="D71">
        <v>3</v>
      </c>
      <c r="E71">
        <v>1</v>
      </c>
      <c r="F71">
        <v>1</v>
      </c>
      <c r="G71" t="s">
        <v>61</v>
      </c>
      <c r="H71" t="s">
        <v>62</v>
      </c>
      <c r="I71">
        <v>3.6499999999999998E-2</v>
      </c>
      <c r="J71">
        <v>0.72899999999999998</v>
      </c>
      <c r="K71">
        <v>13.9</v>
      </c>
      <c r="L71" t="s">
        <v>63</v>
      </c>
      <c r="M71" t="s">
        <v>64</v>
      </c>
      <c r="N71">
        <v>6.0999999999999999E-2</v>
      </c>
      <c r="O71">
        <v>0.93700000000000006</v>
      </c>
      <c r="P71">
        <v>20.9</v>
      </c>
      <c r="Q71" s="2" t="s">
        <v>97</v>
      </c>
      <c r="R71" s="2" t="s">
        <v>62</v>
      </c>
      <c r="S71" s="7">
        <v>2.4500000000000001E-2</v>
      </c>
      <c r="T71" s="26">
        <v>0.34899999999999998</v>
      </c>
      <c r="U71" s="3">
        <v>18.3</v>
      </c>
      <c r="V71" s="3"/>
      <c r="W71" s="2">
        <v>1</v>
      </c>
      <c r="X71" s="7" t="s">
        <v>140</v>
      </c>
      <c r="Y71" s="2">
        <v>13.9</v>
      </c>
      <c r="Z71" s="2"/>
      <c r="AA71" s="2"/>
      <c r="AB71" s="7"/>
      <c r="AC71" s="25"/>
      <c r="AD71" s="3"/>
      <c r="AE71" s="3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4.5" x14ac:dyDescent="0.35">
      <c r="A72" s="1">
        <v>44812</v>
      </c>
      <c r="B72" t="s">
        <v>119</v>
      </c>
      <c r="C72" t="s">
        <v>69</v>
      </c>
      <c r="D72">
        <v>1</v>
      </c>
      <c r="E72">
        <v>1</v>
      </c>
      <c r="F72">
        <v>1</v>
      </c>
      <c r="G72" t="s">
        <v>61</v>
      </c>
      <c r="H72" t="s">
        <v>62</v>
      </c>
      <c r="I72">
        <v>3.3500000000000002E-2</v>
      </c>
      <c r="J72">
        <v>0.73699999999999999</v>
      </c>
      <c r="K72">
        <v>15.8</v>
      </c>
      <c r="L72" t="s">
        <v>63</v>
      </c>
      <c r="M72" t="s">
        <v>64</v>
      </c>
      <c r="N72">
        <v>5.8200000000000002E-2</v>
      </c>
      <c r="O72">
        <v>0.89800000000000002</v>
      </c>
      <c r="P72">
        <v>18.8</v>
      </c>
      <c r="Q72" t="s">
        <v>97</v>
      </c>
      <c r="R72" t="s">
        <v>62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s="7" t="s">
        <v>140</v>
      </c>
      <c r="Y72" s="26">
        <f t="shared" ref="Y72:Y80" si="5">K72</f>
        <v>15.8</v>
      </c>
      <c r="AF72">
        <v>1</v>
      </c>
      <c r="AH72" s="25">
        <f t="shared" ref="AH72:AH80" si="6">P72</f>
        <v>18.8</v>
      </c>
      <c r="AO72">
        <v>1</v>
      </c>
      <c r="AQ72" s="25">
        <f t="shared" ref="AQ72:AQ80" si="7">U72</f>
        <v>20.5</v>
      </c>
      <c r="AY72">
        <v>55</v>
      </c>
    </row>
    <row r="73" spans="1:89" customFormat="1" ht="14.5" x14ac:dyDescent="0.35">
      <c r="A73" s="1">
        <v>44812</v>
      </c>
      <c r="B73" t="s">
        <v>119</v>
      </c>
      <c r="C73" t="s">
        <v>69</v>
      </c>
      <c r="D73">
        <v>2</v>
      </c>
      <c r="E73">
        <v>1</v>
      </c>
      <c r="F73">
        <v>1</v>
      </c>
      <c r="G73" t="s">
        <v>61</v>
      </c>
      <c r="H73" t="s">
        <v>62</v>
      </c>
      <c r="I73">
        <v>3.3799999999999997E-2</v>
      </c>
      <c r="J73">
        <v>0.65200000000000002</v>
      </c>
      <c r="K73">
        <v>13.9</v>
      </c>
      <c r="L73" t="s">
        <v>63</v>
      </c>
      <c r="M73" t="s">
        <v>64</v>
      </c>
      <c r="N73">
        <v>5.7799999999999997E-2</v>
      </c>
      <c r="O73">
        <v>0.89600000000000002</v>
      </c>
      <c r="P73">
        <v>18.8</v>
      </c>
      <c r="Q73" t="s">
        <v>97</v>
      </c>
      <c r="R73" t="s">
        <v>62</v>
      </c>
      <c r="S73">
        <v>2.4500000000000001E-2</v>
      </c>
      <c r="T73">
        <v>0.35199999999999998</v>
      </c>
      <c r="U73">
        <v>19.8</v>
      </c>
      <c r="W73" s="2">
        <v>1</v>
      </c>
      <c r="X73" s="7" t="s">
        <v>140</v>
      </c>
      <c r="Y73" s="26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5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5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4.5" x14ac:dyDescent="0.35">
      <c r="A74" s="1">
        <v>44812</v>
      </c>
      <c r="B74" t="s">
        <v>119</v>
      </c>
      <c r="C74" t="s">
        <v>69</v>
      </c>
      <c r="D74">
        <v>3</v>
      </c>
      <c r="E74">
        <v>1</v>
      </c>
      <c r="F74">
        <v>1</v>
      </c>
      <c r="G74" t="s">
        <v>61</v>
      </c>
      <c r="H74" t="s">
        <v>62</v>
      </c>
      <c r="I74">
        <v>4.1099999999999998E-2</v>
      </c>
      <c r="J74">
        <v>0.76</v>
      </c>
      <c r="K74">
        <v>16.3</v>
      </c>
      <c r="L74" t="s">
        <v>63</v>
      </c>
      <c r="M74" t="s">
        <v>64</v>
      </c>
      <c r="N74">
        <v>5.96E-2</v>
      </c>
      <c r="O74">
        <v>0.88400000000000001</v>
      </c>
      <c r="P74">
        <v>18.5</v>
      </c>
      <c r="Q74" t="s">
        <v>97</v>
      </c>
      <c r="R74" t="s">
        <v>62</v>
      </c>
      <c r="S74">
        <v>2.41E-2</v>
      </c>
      <c r="T74">
        <v>0.35499999999999998</v>
      </c>
      <c r="U74">
        <v>20</v>
      </c>
      <c r="W74" s="2">
        <v>1</v>
      </c>
      <c r="X74" s="7" t="s">
        <v>140</v>
      </c>
      <c r="Y74" s="26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5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5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customFormat="1" ht="14.5" x14ac:dyDescent="0.35">
      <c r="A75" s="1">
        <v>44825</v>
      </c>
      <c r="B75" t="s">
        <v>145</v>
      </c>
      <c r="C75" t="s">
        <v>127</v>
      </c>
      <c r="D75">
        <v>1</v>
      </c>
      <c r="E75">
        <v>1</v>
      </c>
      <c r="F75">
        <v>1</v>
      </c>
      <c r="G75" t="s">
        <v>61</v>
      </c>
      <c r="H75" t="s">
        <v>62</v>
      </c>
      <c r="I75">
        <v>3.2800000000000003E-2</v>
      </c>
      <c r="J75">
        <v>0.68500000000000005</v>
      </c>
      <c r="K75">
        <v>15.8</v>
      </c>
      <c r="L75" t="s">
        <v>63</v>
      </c>
      <c r="M75" t="s">
        <v>64</v>
      </c>
      <c r="N75">
        <v>6.0400000000000002E-2</v>
      </c>
      <c r="O75">
        <v>0.94399999999999995</v>
      </c>
      <c r="P75">
        <v>21</v>
      </c>
      <c r="Q75" t="s">
        <v>97</v>
      </c>
      <c r="R75" t="s">
        <v>62</v>
      </c>
      <c r="S75">
        <v>2.3E-2</v>
      </c>
      <c r="T75">
        <v>0.35399999999999998</v>
      </c>
      <c r="U75">
        <v>19.899999999999999</v>
      </c>
      <c r="V75" s="2"/>
      <c r="W75" s="2">
        <v>1</v>
      </c>
      <c r="X75" s="7" t="s">
        <v>140</v>
      </c>
      <c r="Y75" s="26">
        <f t="shared" si="5"/>
        <v>15.8</v>
      </c>
      <c r="AF75">
        <v>1</v>
      </c>
      <c r="AH75" s="25">
        <f t="shared" si="6"/>
        <v>21</v>
      </c>
      <c r="AO75">
        <v>1</v>
      </c>
      <c r="AQ75" s="25">
        <f t="shared" si="7"/>
        <v>19.899999999999999</v>
      </c>
      <c r="AY75">
        <v>58</v>
      </c>
    </row>
    <row r="76" spans="1:89" customFormat="1" ht="14.5" x14ac:dyDescent="0.35">
      <c r="A76" s="1">
        <v>44825</v>
      </c>
      <c r="B76" t="s">
        <v>145</v>
      </c>
      <c r="C76" t="s">
        <v>127</v>
      </c>
      <c r="D76">
        <v>2</v>
      </c>
      <c r="E76">
        <v>1</v>
      </c>
      <c r="F76">
        <v>1</v>
      </c>
      <c r="G76" t="s">
        <v>61</v>
      </c>
      <c r="H76" t="s">
        <v>62</v>
      </c>
      <c r="I76">
        <v>3.49E-2</v>
      </c>
      <c r="J76">
        <v>0.72199999999999998</v>
      </c>
      <c r="K76">
        <v>16.7</v>
      </c>
      <c r="L76" t="s">
        <v>63</v>
      </c>
      <c r="M76" t="s">
        <v>64</v>
      </c>
      <c r="N76">
        <v>6.13E-2</v>
      </c>
      <c r="O76">
        <v>0.96299999999999997</v>
      </c>
      <c r="P76">
        <v>21.4</v>
      </c>
      <c r="Q76" t="s">
        <v>97</v>
      </c>
      <c r="R76" t="s">
        <v>62</v>
      </c>
      <c r="S76">
        <v>2.35E-2</v>
      </c>
      <c r="T76">
        <v>0.36499999999999999</v>
      </c>
      <c r="U76">
        <v>20.5</v>
      </c>
      <c r="W76" s="2">
        <v>1</v>
      </c>
      <c r="X76" s="7" t="s">
        <v>140</v>
      </c>
      <c r="Y76" s="26">
        <f t="shared" si="5"/>
        <v>16.7</v>
      </c>
      <c r="Z76" s="2"/>
      <c r="AA76" s="2"/>
      <c r="AB76" s="2"/>
      <c r="AC76" s="2"/>
      <c r="AD76" s="2"/>
      <c r="AE76" s="2"/>
      <c r="AF76">
        <v>1</v>
      </c>
      <c r="AH76" s="25">
        <f t="shared" si="6"/>
        <v>21.4</v>
      </c>
      <c r="AI76" s="2"/>
      <c r="AJ76" s="2"/>
      <c r="AK76" s="2"/>
      <c r="AL76" s="2"/>
      <c r="AM76" s="2"/>
      <c r="AN76" s="2"/>
      <c r="AO76">
        <v>1</v>
      </c>
      <c r="AQ76" s="25">
        <f t="shared" si="7"/>
        <v>20.5</v>
      </c>
      <c r="AR76" s="2"/>
      <c r="AS76" s="2"/>
      <c r="AT76" s="2"/>
      <c r="AU76" s="2"/>
      <c r="AV76" s="2"/>
      <c r="AW76" s="2"/>
      <c r="AY76">
        <v>59</v>
      </c>
    </row>
    <row r="77" spans="1:89" customFormat="1" ht="14.5" x14ac:dyDescent="0.35">
      <c r="A77" s="1">
        <v>44825</v>
      </c>
      <c r="B77" t="s">
        <v>145</v>
      </c>
      <c r="C77" t="s">
        <v>127</v>
      </c>
      <c r="D77">
        <v>3</v>
      </c>
      <c r="E77">
        <v>1</v>
      </c>
      <c r="F77">
        <v>1</v>
      </c>
      <c r="G77" t="s">
        <v>61</v>
      </c>
      <c r="H77" t="s">
        <v>62</v>
      </c>
      <c r="I77">
        <v>3.5200000000000002E-2</v>
      </c>
      <c r="J77">
        <v>0.66100000000000003</v>
      </c>
      <c r="K77">
        <v>15.2</v>
      </c>
      <c r="L77" t="s">
        <v>63</v>
      </c>
      <c r="M77" t="s">
        <v>64</v>
      </c>
      <c r="N77">
        <v>6.0299999999999999E-2</v>
      </c>
      <c r="O77">
        <v>0.92300000000000004</v>
      </c>
      <c r="P77">
        <v>20.5</v>
      </c>
      <c r="Q77" t="s">
        <v>97</v>
      </c>
      <c r="R77" t="s">
        <v>62</v>
      </c>
      <c r="S77">
        <v>2.3199999999999998E-2</v>
      </c>
      <c r="T77">
        <v>0.36599999999999999</v>
      </c>
      <c r="U77">
        <v>20.6</v>
      </c>
      <c r="W77" s="2">
        <v>1</v>
      </c>
      <c r="X77" s="7" t="s">
        <v>140</v>
      </c>
      <c r="Y77" s="26">
        <f t="shared" si="5"/>
        <v>15.2</v>
      </c>
      <c r="Z77" s="2"/>
      <c r="AA77" s="2"/>
      <c r="AB77" s="2"/>
      <c r="AC77" s="2"/>
      <c r="AD77" s="2"/>
      <c r="AE77" s="2"/>
      <c r="AF77">
        <v>1</v>
      </c>
      <c r="AH77" s="25">
        <f t="shared" si="6"/>
        <v>20.5</v>
      </c>
      <c r="AI77" s="2"/>
      <c r="AJ77" s="2"/>
      <c r="AK77" s="2"/>
      <c r="AL77" s="2"/>
      <c r="AM77" s="2"/>
      <c r="AN77" s="2"/>
      <c r="AO77">
        <v>1</v>
      </c>
      <c r="AQ77" s="25">
        <f t="shared" si="7"/>
        <v>20.6</v>
      </c>
      <c r="AR77" s="2"/>
      <c r="AS77" s="2"/>
      <c r="AT77" s="2"/>
      <c r="AU77" s="2"/>
      <c r="AV77" s="2"/>
      <c r="AW77" s="2"/>
      <c r="AY77">
        <v>60</v>
      </c>
    </row>
    <row r="78" spans="1:89" customFormat="1" ht="14.5" x14ac:dyDescent="0.35">
      <c r="A78" s="1">
        <v>44839</v>
      </c>
      <c r="B78" t="s">
        <v>150</v>
      </c>
      <c r="C78" t="s">
        <v>127</v>
      </c>
      <c r="D78">
        <v>1</v>
      </c>
      <c r="E78">
        <v>1</v>
      </c>
      <c r="F78">
        <v>1</v>
      </c>
      <c r="G78" t="s">
        <v>61</v>
      </c>
      <c r="H78" t="s">
        <v>62</v>
      </c>
      <c r="I78">
        <v>3.4299999999999997E-2</v>
      </c>
      <c r="J78">
        <v>0.67900000000000005</v>
      </c>
      <c r="K78">
        <v>13.7</v>
      </c>
      <c r="L78" t="s">
        <v>63</v>
      </c>
      <c r="M78" t="s">
        <v>64</v>
      </c>
      <c r="N78">
        <v>5.8900000000000001E-2</v>
      </c>
      <c r="O78">
        <v>0.94099999999999995</v>
      </c>
      <c r="P78">
        <v>21.2</v>
      </c>
      <c r="Q78" t="s">
        <v>97</v>
      </c>
      <c r="R78" t="s">
        <v>62</v>
      </c>
      <c r="S78">
        <v>2.2800000000000001E-2</v>
      </c>
      <c r="T78">
        <v>0.33200000000000002</v>
      </c>
      <c r="U78">
        <v>18.7</v>
      </c>
      <c r="V78" s="2"/>
      <c r="W78" s="2">
        <v>1</v>
      </c>
      <c r="X78" s="7" t="s">
        <v>140</v>
      </c>
      <c r="Y78" s="26">
        <f t="shared" si="5"/>
        <v>13.7</v>
      </c>
      <c r="AF78">
        <v>1</v>
      </c>
      <c r="AH78" s="25">
        <f t="shared" si="6"/>
        <v>21.2</v>
      </c>
      <c r="AO78">
        <v>1</v>
      </c>
      <c r="AQ78" s="25">
        <f t="shared" si="7"/>
        <v>18.7</v>
      </c>
      <c r="AY78">
        <v>61</v>
      </c>
    </row>
    <row r="79" spans="1:89" customFormat="1" ht="14.5" x14ac:dyDescent="0.35">
      <c r="A79" s="1">
        <v>44839</v>
      </c>
      <c r="B79" t="s">
        <v>150</v>
      </c>
      <c r="C79" t="s">
        <v>127</v>
      </c>
      <c r="D79">
        <v>2</v>
      </c>
      <c r="E79">
        <v>1</v>
      </c>
      <c r="F79">
        <v>1</v>
      </c>
      <c r="G79" t="s">
        <v>61</v>
      </c>
      <c r="H79" t="s">
        <v>62</v>
      </c>
      <c r="I79">
        <v>3.4099999999999998E-2</v>
      </c>
      <c r="J79">
        <v>0.67100000000000004</v>
      </c>
      <c r="K79">
        <v>13.5</v>
      </c>
      <c r="L79" t="s">
        <v>63</v>
      </c>
      <c r="M79" t="s">
        <v>64</v>
      </c>
      <c r="N79">
        <v>6.0199999999999997E-2</v>
      </c>
      <c r="O79">
        <v>0.93899999999999995</v>
      </c>
      <c r="P79">
        <v>21.1</v>
      </c>
      <c r="Q79" t="s">
        <v>97</v>
      </c>
      <c r="R79" t="s">
        <v>62</v>
      </c>
      <c r="S79">
        <v>2.47E-2</v>
      </c>
      <c r="T79">
        <v>0.34300000000000003</v>
      </c>
      <c r="U79">
        <v>19.3</v>
      </c>
      <c r="W79" s="2">
        <v>1</v>
      </c>
      <c r="X79" s="7" t="s">
        <v>140</v>
      </c>
      <c r="Y79" s="26">
        <f t="shared" si="5"/>
        <v>13.5</v>
      </c>
      <c r="Z79" s="2"/>
      <c r="AA79" s="2"/>
      <c r="AB79" s="2"/>
      <c r="AC79" s="2"/>
      <c r="AD79" s="2"/>
      <c r="AE79" s="2"/>
      <c r="AF79">
        <v>1</v>
      </c>
      <c r="AH79" s="25">
        <f t="shared" si="6"/>
        <v>21.1</v>
      </c>
      <c r="AI79" s="2"/>
      <c r="AJ79" s="2"/>
      <c r="AK79" s="2"/>
      <c r="AL79" s="2"/>
      <c r="AM79" s="2"/>
      <c r="AN79" s="2"/>
      <c r="AO79">
        <v>1</v>
      </c>
      <c r="AQ79" s="25">
        <f t="shared" si="7"/>
        <v>19.3</v>
      </c>
      <c r="AR79" s="2"/>
      <c r="AS79" s="2"/>
      <c r="AT79" s="2"/>
      <c r="AU79" s="2"/>
      <c r="AV79" s="2"/>
      <c r="AW79" s="2"/>
      <c r="AY79">
        <v>62</v>
      </c>
    </row>
    <row r="80" spans="1:89" customFormat="1" ht="14.5" x14ac:dyDescent="0.35">
      <c r="A80" s="1">
        <v>44839</v>
      </c>
      <c r="B80" t="s">
        <v>150</v>
      </c>
      <c r="C80" t="s">
        <v>127</v>
      </c>
      <c r="D80">
        <v>3</v>
      </c>
      <c r="E80">
        <v>1</v>
      </c>
      <c r="F80">
        <v>1</v>
      </c>
      <c r="G80" t="s">
        <v>61</v>
      </c>
      <c r="H80" t="s">
        <v>62</v>
      </c>
      <c r="I80">
        <v>3.3700000000000001E-2</v>
      </c>
      <c r="J80">
        <v>0.625</v>
      </c>
      <c r="K80">
        <v>12.5</v>
      </c>
      <c r="L80" t="s">
        <v>63</v>
      </c>
      <c r="M80" t="s">
        <v>64</v>
      </c>
      <c r="N80">
        <v>5.8999999999999997E-2</v>
      </c>
      <c r="O80">
        <v>0.90600000000000003</v>
      </c>
      <c r="P80">
        <v>20.399999999999999</v>
      </c>
      <c r="Q80" t="s">
        <v>97</v>
      </c>
      <c r="R80" t="s">
        <v>62</v>
      </c>
      <c r="S80">
        <v>2.1399999999999999E-2</v>
      </c>
      <c r="T80">
        <v>0.33500000000000002</v>
      </c>
      <c r="U80">
        <v>18.8</v>
      </c>
      <c r="W80" s="2">
        <v>1</v>
      </c>
      <c r="X80" s="7" t="s">
        <v>140</v>
      </c>
      <c r="Y80" s="26">
        <f t="shared" si="5"/>
        <v>12.5</v>
      </c>
      <c r="Z80" s="2"/>
      <c r="AA80" s="2"/>
      <c r="AB80" s="2"/>
      <c r="AC80" s="2"/>
      <c r="AD80" s="2"/>
      <c r="AE80" s="2"/>
      <c r="AF80">
        <v>1</v>
      </c>
      <c r="AH80" s="25">
        <f t="shared" si="6"/>
        <v>20.399999999999999</v>
      </c>
      <c r="AI80" s="2"/>
      <c r="AJ80" s="2"/>
      <c r="AK80" s="2"/>
      <c r="AL80" s="2"/>
      <c r="AM80" s="2"/>
      <c r="AN80" s="2"/>
      <c r="AO80">
        <v>1</v>
      </c>
      <c r="AQ80" s="25">
        <f t="shared" si="7"/>
        <v>18.8</v>
      </c>
      <c r="AR80" s="2"/>
      <c r="AS80" s="2"/>
      <c r="AT80" s="2"/>
      <c r="AU80" s="2"/>
      <c r="AV80" s="2"/>
      <c r="AW80" s="2"/>
      <c r="AY80">
        <v>63</v>
      </c>
    </row>
    <row r="81" spans="1:89" s="9" customFormat="1" ht="15.65" customHeight="1" x14ac:dyDescent="0.35">
      <c r="A81" s="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s="2"/>
      <c r="R81" s="2"/>
      <c r="S81" s="7"/>
      <c r="T81" s="26"/>
      <c r="U81" s="3"/>
      <c r="V81" s="3"/>
      <c r="W81" s="2"/>
      <c r="X81" s="2"/>
      <c r="Y81" s="2"/>
      <c r="Z81" s="2"/>
      <c r="AA81" s="2"/>
      <c r="AB81" s="7"/>
      <c r="AC81" s="25"/>
      <c r="AD81" s="3"/>
      <c r="AE81" s="3"/>
      <c r="AF81" s="2"/>
      <c r="AG81" s="2"/>
      <c r="AH81" s="2"/>
      <c r="AI81" s="2"/>
      <c r="AJ81"/>
      <c r="AK81"/>
      <c r="AL81"/>
      <c r="AM81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s="9" customFormat="1" ht="15.65" customHeight="1" x14ac:dyDescent="0.35">
      <c r="A82" s="1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2"/>
      <c r="R82" s="2"/>
      <c r="S82" s="7"/>
      <c r="T82" s="26"/>
      <c r="U82" s="3"/>
      <c r="V82" s="3"/>
      <c r="W82" s="2"/>
      <c r="X82" s="2"/>
      <c r="Y82" s="2"/>
      <c r="Z82" s="2"/>
      <c r="AA82" s="2"/>
      <c r="AB82" s="7"/>
      <c r="AC82" s="25"/>
      <c r="AD82" s="3"/>
      <c r="AE82" s="3"/>
      <c r="AF82" s="2"/>
      <c r="AG82" s="2"/>
      <c r="AH82" s="2"/>
      <c r="AI82" s="2"/>
      <c r="AJ82"/>
      <c r="AK82"/>
      <c r="AL82"/>
      <c r="AM8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s="9" customFormat="1" ht="15.65" customHeight="1" x14ac:dyDescent="0.35">
      <c r="A83" s="1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2"/>
      <c r="R83" s="2"/>
      <c r="S83" s="7"/>
      <c r="T83" s="26"/>
      <c r="U83" s="3"/>
      <c r="V83" s="3"/>
      <c r="W83" s="2"/>
      <c r="X83" s="2"/>
      <c r="Y83" s="2"/>
      <c r="Z83" s="2"/>
      <c r="AA83" s="2"/>
      <c r="AB83" s="7"/>
      <c r="AC83" s="25"/>
      <c r="AD83" s="3"/>
      <c r="AE83" s="3"/>
      <c r="AF83" s="2"/>
      <c r="AG83" s="2"/>
      <c r="AH83" s="2"/>
      <c r="AI83" s="2"/>
      <c r="AJ83"/>
      <c r="AK83"/>
      <c r="AL83"/>
      <c r="AM83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s="9" customFormat="1" ht="15.65" customHeight="1" x14ac:dyDescent="0.35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2"/>
      <c r="R84" s="2"/>
      <c r="S84" s="7"/>
      <c r="T84" s="26"/>
      <c r="U84" s="3"/>
      <c r="V84" s="3"/>
      <c r="W84" s="2"/>
      <c r="X84" s="2"/>
      <c r="Y84" s="2"/>
      <c r="Z84" s="2"/>
      <c r="AA84" s="2"/>
      <c r="AB84" s="7"/>
      <c r="AC84" s="25"/>
      <c r="AD84" s="3"/>
      <c r="AE84" s="3"/>
      <c r="AF84" s="2"/>
      <c r="AG84" s="2"/>
      <c r="AH84" s="2"/>
      <c r="AI84" s="2"/>
      <c r="AJ84"/>
      <c r="AK84"/>
      <c r="AL84"/>
      <c r="AM84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s="9" customFormat="1" ht="15.65" customHeight="1" x14ac:dyDescent="0.35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2"/>
      <c r="R85" s="2"/>
      <c r="S85" s="7"/>
      <c r="T85" s="26"/>
      <c r="U85" s="3"/>
      <c r="V85" s="3"/>
      <c r="W85" s="2"/>
      <c r="X85" s="2"/>
      <c r="Y85" s="2"/>
      <c r="Z85" s="2"/>
      <c r="AA85" s="2"/>
      <c r="AB85" s="7"/>
      <c r="AC85" s="25"/>
      <c r="AD85" s="3"/>
      <c r="AE85" s="3"/>
      <c r="AF85" s="2"/>
      <c r="AG85" s="2"/>
      <c r="AH85" s="2"/>
      <c r="AI85" s="2"/>
      <c r="AJ85"/>
      <c r="AK85"/>
      <c r="AL85"/>
      <c r="AM85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s="9" customFormat="1" ht="15.65" customHeigh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 s="1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89" s="9" customFormat="1" ht="15.65" customHeigh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10" t="s">
        <v>76</v>
      </c>
      <c r="X87"/>
      <c r="Y87" s="11">
        <f>(80*1000)/4080</f>
        <v>19.607843137254903</v>
      </c>
      <c r="Z87" s="8"/>
      <c r="AA87" s="8"/>
      <c r="AB87" s="8"/>
      <c r="AC87" s="8"/>
      <c r="AD87" s="8"/>
      <c r="AE87" s="8"/>
      <c r="AF87" s="8"/>
      <c r="AG87" s="8"/>
      <c r="AH87" s="11">
        <f>(80*1000)/4080</f>
        <v>19.607843137254903</v>
      </c>
      <c r="AI87" s="8"/>
      <c r="AJ87" s="8"/>
      <c r="AK87" s="8"/>
      <c r="AL87" s="8"/>
      <c r="AM87" s="8"/>
      <c r="AN87" s="8"/>
      <c r="AO87" s="8"/>
      <c r="AP87" s="8"/>
      <c r="AQ87" s="11">
        <f>(80*1000)/4080</f>
        <v>19.607843137254903</v>
      </c>
      <c r="AR87" s="8"/>
      <c r="AS87" s="8"/>
      <c r="AT87" s="8"/>
      <c r="AU87" s="8"/>
      <c r="AV87" s="8"/>
      <c r="AW87" s="8"/>
    </row>
    <row r="88" spans="1:89" s="9" customFormat="1" ht="15.65" customHeight="1" x14ac:dyDescent="0.35">
      <c r="A88" s="12"/>
      <c r="B88" s="10" t="s">
        <v>28</v>
      </c>
      <c r="C88"/>
      <c r="D88"/>
      <c r="E88"/>
      <c r="F88"/>
      <c r="G88"/>
      <c r="H88"/>
      <c r="I88"/>
      <c r="J88"/>
      <c r="L88"/>
      <c r="M88"/>
      <c r="N88"/>
      <c r="O88"/>
      <c r="Q88"/>
      <c r="R88"/>
      <c r="S88"/>
      <c r="T88"/>
      <c r="V88" s="12"/>
      <c r="W88" s="10" t="s">
        <v>28</v>
      </c>
      <c r="X88"/>
      <c r="Y88" s="13">
        <f>AVERAGE(Y18:Y86)</f>
        <v>13.546250000000001</v>
      </c>
      <c r="Z88" s="8"/>
      <c r="AA88" s="8"/>
      <c r="AB88" s="8"/>
      <c r="AC88" s="8"/>
      <c r="AD88" s="8"/>
      <c r="AE88" s="8"/>
      <c r="AF88" s="8"/>
      <c r="AG88" s="8"/>
      <c r="AH88" s="13">
        <f>AVERAGE(AH18:AH86)</f>
        <v>19.852941176470587</v>
      </c>
      <c r="AI88" s="8"/>
      <c r="AJ88" s="8"/>
      <c r="AK88" s="8"/>
      <c r="AL88" s="8"/>
      <c r="AM88" s="8"/>
      <c r="AN88" s="8"/>
      <c r="AO88" s="8"/>
      <c r="AP88" s="8"/>
      <c r="AQ88" s="13">
        <f>AVERAGE(AQ18:AQ86)</f>
        <v>19.229411764705883</v>
      </c>
      <c r="AR88" s="8"/>
      <c r="AS88" s="8"/>
      <c r="AT88" s="8"/>
      <c r="AU88" s="8"/>
      <c r="AV88" s="8"/>
      <c r="AW88" s="8"/>
      <c r="AX88" s="14" t="s">
        <v>77</v>
      </c>
      <c r="AY88" s="15">
        <f>MIN(AY18:AY87)</f>
        <v>1</v>
      </c>
    </row>
    <row r="89" spans="1:89" s="9" customFormat="1" ht="15.65" customHeight="1" x14ac:dyDescent="0.35">
      <c r="A89" s="12"/>
      <c r="B89" s="10" t="s">
        <v>78</v>
      </c>
      <c r="C89"/>
      <c r="D89"/>
      <c r="E89"/>
      <c r="F89"/>
      <c r="G89"/>
      <c r="H89"/>
      <c r="I89"/>
      <c r="J89"/>
      <c r="L89"/>
      <c r="M89"/>
      <c r="N89"/>
      <c r="O89"/>
      <c r="Q89"/>
      <c r="R89"/>
      <c r="S89"/>
      <c r="T89"/>
      <c r="V89" s="12"/>
      <c r="W89" s="10" t="s">
        <v>78</v>
      </c>
      <c r="X89"/>
      <c r="Y89" s="13">
        <f>STDEV(Y18:Y86)</f>
        <v>1.7837523041635186</v>
      </c>
      <c r="Z89" s="8"/>
      <c r="AA89" s="8"/>
      <c r="AB89" s="8"/>
      <c r="AC89" s="8"/>
      <c r="AD89" s="8"/>
      <c r="AE89" s="8"/>
      <c r="AF89" s="8"/>
      <c r="AG89" s="8"/>
      <c r="AH89" s="13">
        <f>STDEV(AH18:AH86)</f>
        <v>1.2023897772646723</v>
      </c>
      <c r="AI89" s="8"/>
      <c r="AJ89" s="8"/>
      <c r="AK89" s="8"/>
      <c r="AL89" s="8"/>
      <c r="AM89" s="8"/>
      <c r="AN89" s="8"/>
      <c r="AO89" s="8"/>
      <c r="AP89" s="8"/>
      <c r="AQ89" s="13">
        <f>STDEV(AQ18:AQ86)</f>
        <v>1.3401931379688612</v>
      </c>
      <c r="AR89" s="8"/>
      <c r="AS89" s="8"/>
      <c r="AT89" s="8"/>
      <c r="AU89" s="8"/>
      <c r="AV89" s="8"/>
      <c r="AW89" s="8"/>
      <c r="AX89" s="14" t="s">
        <v>79</v>
      </c>
      <c r="AY89" s="15">
        <f>MAX(AY18:AY87)</f>
        <v>63</v>
      </c>
    </row>
    <row r="90" spans="1:89" s="9" customFormat="1" ht="15.65" customHeight="1" x14ac:dyDescent="0.35">
      <c r="A90" s="12"/>
      <c r="B90" s="10" t="s">
        <v>80</v>
      </c>
      <c r="C90"/>
      <c r="D90"/>
      <c r="E90"/>
      <c r="F90"/>
      <c r="G90"/>
      <c r="H90"/>
      <c r="I90"/>
      <c r="J90"/>
      <c r="L90"/>
      <c r="M90"/>
      <c r="N90"/>
      <c r="O90"/>
      <c r="Q90"/>
      <c r="R90"/>
      <c r="S90"/>
      <c r="T90"/>
      <c r="V90" s="12"/>
      <c r="W90" s="10" t="s">
        <v>80</v>
      </c>
      <c r="X90"/>
      <c r="Y90" s="13">
        <f>100*Y89/Y88</f>
        <v>13.167867890844466</v>
      </c>
      <c r="Z90" s="8"/>
      <c r="AA90" s="8"/>
      <c r="AB90" s="8"/>
      <c r="AC90" s="8"/>
      <c r="AD90" s="8"/>
      <c r="AE90" s="8"/>
      <c r="AF90" s="8"/>
      <c r="AG90" s="8"/>
      <c r="AH90" s="13">
        <f>100*AH89/AH88</f>
        <v>6.0564818410368684</v>
      </c>
      <c r="AI90" s="8"/>
      <c r="AJ90" s="8"/>
      <c r="AK90" s="8"/>
      <c r="AL90" s="8"/>
      <c r="AM90" s="8"/>
      <c r="AN90" s="8"/>
      <c r="AO90" s="8"/>
      <c r="AP90" s="8"/>
      <c r="AQ90" s="13">
        <f>100*AQ89/AQ88</f>
        <v>6.9694962818815043</v>
      </c>
      <c r="AR90" s="8"/>
      <c r="AS90" s="8"/>
      <c r="AT90" s="8"/>
      <c r="AU90" s="8"/>
      <c r="AV90" s="8"/>
      <c r="AW90" s="8"/>
    </row>
    <row r="91" spans="1:89" s="9" customFormat="1" ht="15.65" customHeight="1" x14ac:dyDescent="0.35">
      <c r="A91" s="12"/>
      <c r="B91" s="10"/>
      <c r="C91"/>
      <c r="D91"/>
      <c r="E91"/>
      <c r="F91"/>
      <c r="G91"/>
      <c r="H91"/>
      <c r="I91"/>
      <c r="J91"/>
      <c r="L91"/>
      <c r="M91"/>
      <c r="N91"/>
      <c r="O91"/>
      <c r="Q91"/>
      <c r="R91"/>
      <c r="S91"/>
      <c r="T91"/>
      <c r="V91" s="12"/>
      <c r="W91" s="10"/>
      <c r="X91"/>
      <c r="Y91" s="13"/>
      <c r="Z91" s="8"/>
      <c r="AA91" s="8"/>
      <c r="AB91" s="8"/>
      <c r="AC91" s="8"/>
      <c r="AD91" s="8"/>
      <c r="AE91" s="8"/>
      <c r="AF91" s="8"/>
      <c r="AG91" s="8"/>
      <c r="AH91" s="13"/>
      <c r="AI91" s="8"/>
      <c r="AJ91" s="8"/>
      <c r="AK91" s="8"/>
      <c r="AL91" s="8"/>
      <c r="AM91" s="8"/>
      <c r="AN91" s="8"/>
      <c r="AO91" s="8"/>
      <c r="AP91" s="8"/>
      <c r="AQ91" s="13"/>
      <c r="AR91" s="8"/>
      <c r="AS91" s="8"/>
      <c r="AT91" s="8"/>
      <c r="AU91" s="8"/>
      <c r="AV91" s="8"/>
      <c r="AW91" s="8"/>
    </row>
    <row r="92" spans="1:89" s="9" customFormat="1" ht="15.65" customHeight="1" x14ac:dyDescent="0.35">
      <c r="A92" s="12" t="s">
        <v>81</v>
      </c>
      <c r="B92" s="10" t="s">
        <v>82</v>
      </c>
      <c r="C92"/>
      <c r="D92"/>
      <c r="E92"/>
      <c r="F92"/>
      <c r="G92"/>
      <c r="H92"/>
      <c r="I92"/>
      <c r="J92"/>
      <c r="L92"/>
      <c r="M92"/>
      <c r="N92"/>
      <c r="O92"/>
      <c r="Q92"/>
      <c r="R92"/>
      <c r="S92"/>
      <c r="T92"/>
      <c r="V92" s="12" t="s">
        <v>81</v>
      </c>
      <c r="W92" s="10" t="s">
        <v>82</v>
      </c>
      <c r="X92"/>
      <c r="Y92" s="13">
        <f>Y88+(2*Y89)</f>
        <v>17.113754608327039</v>
      </c>
      <c r="Z92" s="8"/>
      <c r="AA92" s="8"/>
      <c r="AB92" s="8"/>
      <c r="AC92" s="8"/>
      <c r="AD92" s="8"/>
      <c r="AE92" s="8"/>
      <c r="AF92" s="8"/>
      <c r="AG92" s="8"/>
      <c r="AH92" s="13">
        <f>AH88+(2*AH89)</f>
        <v>22.257720730999932</v>
      </c>
      <c r="AI92" s="8"/>
      <c r="AJ92" s="8"/>
      <c r="AK92" s="8"/>
      <c r="AL92" s="8"/>
      <c r="AM92" s="8"/>
      <c r="AN92" s="8"/>
      <c r="AO92" s="8"/>
      <c r="AP92" s="8"/>
      <c r="AQ92" s="13">
        <f>AQ88+(2*AQ89)</f>
        <v>21.909798040643604</v>
      </c>
      <c r="AR92" s="8"/>
      <c r="AS92" s="8"/>
      <c r="AT92" s="8"/>
      <c r="AU92" s="8"/>
      <c r="AV92" s="8"/>
      <c r="AW92" s="8"/>
    </row>
    <row r="93" spans="1:89" s="9" customFormat="1" ht="15.65" customHeight="1" x14ac:dyDescent="0.35">
      <c r="A93" s="12"/>
      <c r="B93" s="10" t="s">
        <v>83</v>
      </c>
      <c r="C93"/>
      <c r="D93"/>
      <c r="E93"/>
      <c r="F93"/>
      <c r="G93"/>
      <c r="H93"/>
      <c r="I93"/>
      <c r="J93"/>
      <c r="L93"/>
      <c r="M93"/>
      <c r="N93"/>
      <c r="O93"/>
      <c r="Q93"/>
      <c r="R93"/>
      <c r="S93"/>
      <c r="T93"/>
      <c r="V93" s="12"/>
      <c r="W93" s="10" t="s">
        <v>83</v>
      </c>
      <c r="X93"/>
      <c r="Y93" s="13">
        <f>Y88-(2*Y89)</f>
        <v>9.9787453916729625</v>
      </c>
      <c r="Z93" s="8"/>
      <c r="AA93" s="8"/>
      <c r="AB93" s="8"/>
      <c r="AC93" s="8"/>
      <c r="AD93" s="8"/>
      <c r="AE93" s="8"/>
      <c r="AF93" s="8"/>
      <c r="AG93" s="8"/>
      <c r="AH93" s="13">
        <f>AH88-(2*AH89)</f>
        <v>17.448161621941242</v>
      </c>
      <c r="AI93" s="8"/>
      <c r="AJ93" s="8"/>
      <c r="AK93" s="8"/>
      <c r="AL93" s="8"/>
      <c r="AM93" s="8"/>
      <c r="AN93" s="8"/>
      <c r="AO93" s="8"/>
      <c r="AP93" s="8"/>
      <c r="AQ93" s="13">
        <f>AQ88-(2*AQ89)</f>
        <v>16.549025488768162</v>
      </c>
      <c r="AR93" s="8"/>
      <c r="AS93" s="8"/>
      <c r="AT93" s="8"/>
      <c r="AU93" s="8"/>
      <c r="AV93" s="8"/>
      <c r="AW93" s="8"/>
    </row>
    <row r="94" spans="1:89" s="9" customFormat="1" ht="15.65" customHeight="1" x14ac:dyDescent="0.35">
      <c r="A94" s="12" t="s">
        <v>84</v>
      </c>
      <c r="B94" s="10" t="s">
        <v>85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12" t="s">
        <v>84</v>
      </c>
      <c r="W94" s="10" t="s">
        <v>85</v>
      </c>
      <c r="X94"/>
      <c r="Y94" s="13">
        <f>Y88+(3*Y89)</f>
        <v>18.897506912490556</v>
      </c>
      <c r="Z94" s="8"/>
      <c r="AA94" s="8"/>
      <c r="AB94" s="8"/>
      <c r="AC94" s="8"/>
      <c r="AD94" s="8"/>
      <c r="AE94" s="8"/>
      <c r="AF94" s="8"/>
      <c r="AG94" s="8"/>
      <c r="AH94" s="13">
        <f>AH88+(3*AH89)</f>
        <v>23.460110508264606</v>
      </c>
      <c r="AI94" s="8"/>
      <c r="AJ94" s="8"/>
      <c r="AK94" s="8"/>
      <c r="AL94" s="8"/>
      <c r="AM94" s="8"/>
      <c r="AN94" s="8"/>
      <c r="AO94" s="8"/>
      <c r="AP94" s="8"/>
      <c r="AQ94" s="13">
        <f>AQ88+(3*AQ89)</f>
        <v>23.249991178612468</v>
      </c>
      <c r="AR94" s="8"/>
      <c r="AS94" s="8"/>
      <c r="AT94" s="8"/>
      <c r="AU94" s="8"/>
      <c r="AV94" s="8"/>
      <c r="AW94" s="8"/>
    </row>
    <row r="95" spans="1:89" s="9" customFormat="1" ht="15.65" customHeight="1" x14ac:dyDescent="0.35">
      <c r="A95" s="16"/>
      <c r="B95" s="10" t="s">
        <v>86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V95" s="16"/>
      <c r="W95" s="10" t="s">
        <v>86</v>
      </c>
      <c r="X95"/>
      <c r="Y95" s="13">
        <f>Y88-(3*Y89)</f>
        <v>8.1949930875094452</v>
      </c>
      <c r="Z95" s="8"/>
      <c r="AA95" s="8"/>
      <c r="AB95" s="8"/>
      <c r="AC95" s="8"/>
      <c r="AD95" s="8"/>
      <c r="AE95" s="8"/>
      <c r="AF95" s="8"/>
      <c r="AG95" s="8"/>
      <c r="AH95" s="13">
        <f>AH88-(3*AH89)</f>
        <v>16.245771844676568</v>
      </c>
      <c r="AI95" s="8"/>
      <c r="AJ95" s="8"/>
      <c r="AK95" s="8"/>
      <c r="AL95" s="8"/>
      <c r="AM95" s="8"/>
      <c r="AN95" s="8"/>
      <c r="AO95" s="8"/>
      <c r="AP95" s="8"/>
      <c r="AQ95" s="13">
        <f>AQ88-(3*AQ89)</f>
        <v>15.2088323507993</v>
      </c>
      <c r="AR95" s="8"/>
      <c r="AS95" s="8"/>
      <c r="AT95" s="8"/>
      <c r="AU95" s="8"/>
      <c r="AV95" s="8"/>
      <c r="AW95" s="8"/>
    </row>
    <row r="96" spans="1:89" s="9" customFormat="1" ht="15.65" customHeight="1" x14ac:dyDescent="0.35">
      <c r="A96" s="17"/>
      <c r="B96" s="18"/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V96" s="17"/>
      <c r="W96" s="18"/>
      <c r="X96"/>
      <c r="Y96" s="15"/>
      <c r="Z96" s="8"/>
      <c r="AA96" s="8"/>
      <c r="AB96" s="8"/>
      <c r="AC96" s="8"/>
      <c r="AD96" s="8"/>
      <c r="AE96" s="8"/>
      <c r="AF96" s="8"/>
      <c r="AG96" s="8"/>
      <c r="AH96" s="15"/>
      <c r="AI96" s="8"/>
      <c r="AJ96" s="8"/>
      <c r="AK96" s="8"/>
      <c r="AL96" s="8"/>
      <c r="AM96" s="8"/>
      <c r="AN96" s="8"/>
      <c r="AO96" s="8"/>
      <c r="AP96" s="8"/>
      <c r="AQ96" s="15"/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17" t="s">
        <v>87</v>
      </c>
      <c r="B97" s="10" t="s">
        <v>82</v>
      </c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17" t="s">
        <v>87</v>
      </c>
      <c r="W97" s="10" t="s">
        <v>82</v>
      </c>
      <c r="X97"/>
      <c r="Y97" s="19">
        <f>100*Y92/Y88</f>
        <v>126.33573578168892</v>
      </c>
      <c r="Z97" s="8"/>
      <c r="AA97" s="8"/>
      <c r="AB97" s="8"/>
      <c r="AC97" s="8"/>
      <c r="AD97" s="8"/>
      <c r="AE97" s="8"/>
      <c r="AF97" s="8"/>
      <c r="AG97" s="8"/>
      <c r="AH97" s="19">
        <f>100*AH92/AH88</f>
        <v>112.11296368207374</v>
      </c>
      <c r="AI97" s="8"/>
      <c r="AJ97" s="8"/>
      <c r="AK97" s="8"/>
      <c r="AL97" s="8"/>
      <c r="AM97" s="8"/>
      <c r="AN97" s="8"/>
      <c r="AO97" s="8"/>
      <c r="AP97" s="8"/>
      <c r="AQ97" s="19">
        <f>100*AQ92/AQ88</f>
        <v>113.93899256376301</v>
      </c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17"/>
      <c r="B98" s="10" t="s">
        <v>83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17"/>
      <c r="W98" s="10" t="s">
        <v>83</v>
      </c>
      <c r="X98"/>
      <c r="Y98" s="19">
        <f t="shared" ref="Y98" si="8">100*Y93/Y88</f>
        <v>73.664264218311061</v>
      </c>
      <c r="Z98" s="8"/>
      <c r="AA98" s="8"/>
      <c r="AB98" s="8"/>
      <c r="AC98" s="8"/>
      <c r="AD98" s="8"/>
      <c r="AE98" s="8"/>
      <c r="AF98" s="8"/>
      <c r="AG98" s="8"/>
      <c r="AH98" s="19">
        <f t="shared" ref="AH98" si="9">100*AH93/AH88</f>
        <v>87.88703631792626</v>
      </c>
      <c r="AI98" s="8"/>
      <c r="AJ98" s="8"/>
      <c r="AK98" s="8"/>
      <c r="AL98" s="8"/>
      <c r="AM98" s="8"/>
      <c r="AN98" s="8"/>
      <c r="AO98" s="8"/>
      <c r="AP98" s="8"/>
      <c r="AQ98" s="19">
        <f t="shared" ref="AQ98" si="10">100*AQ93/AQ88</f>
        <v>86.061007436236991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 s="9" t="s">
        <v>88</v>
      </c>
      <c r="B99" s="10" t="s">
        <v>85</v>
      </c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 s="9" t="s">
        <v>88</v>
      </c>
      <c r="W99" s="10" t="s">
        <v>85</v>
      </c>
      <c r="X99"/>
      <c r="Y99" s="19">
        <f t="shared" ref="Y99" si="11">100*Y94/Y88</f>
        <v>139.50360367253339</v>
      </c>
      <c r="Z99" s="8"/>
      <c r="AA99" s="8"/>
      <c r="AB99" s="8"/>
      <c r="AC99" s="8"/>
      <c r="AD99" s="8"/>
      <c r="AE99" s="8"/>
      <c r="AF99" s="8"/>
      <c r="AG99" s="8"/>
      <c r="AH99" s="19">
        <f t="shared" ref="AH99" si="12">100*AH94/AH88</f>
        <v>118.16944552311061</v>
      </c>
      <c r="AI99" s="8"/>
      <c r="AJ99" s="8"/>
      <c r="AK99" s="8"/>
      <c r="AL99" s="8"/>
      <c r="AM99" s="8"/>
      <c r="AN99" s="8"/>
      <c r="AO99" s="8"/>
      <c r="AP99" s="8"/>
      <c r="AQ99" s="19">
        <f t="shared" ref="AQ99" si="13">100*AQ94/AQ88</f>
        <v>120.90848884564451</v>
      </c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B100" s="10" t="s">
        <v>86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W100" s="10" t="s">
        <v>86</v>
      </c>
      <c r="X100"/>
      <c r="Y100" s="19">
        <f t="shared" ref="Y100" si="14">100*Y95/Y88</f>
        <v>60.496396327466599</v>
      </c>
      <c r="Z100" s="8"/>
      <c r="AA100" s="8"/>
      <c r="AB100" s="8"/>
      <c r="AC100" s="8"/>
      <c r="AD100" s="8"/>
      <c r="AE100" s="8"/>
      <c r="AF100" s="8"/>
      <c r="AG100" s="8"/>
      <c r="AH100" s="19">
        <f t="shared" ref="AH100" si="15">100*AH95/AH88</f>
        <v>81.83055447688939</v>
      </c>
      <c r="AI100" s="8"/>
      <c r="AJ100" s="8"/>
      <c r="AK100" s="8"/>
      <c r="AL100" s="8"/>
      <c r="AM100" s="8"/>
      <c r="AN100" s="8"/>
      <c r="AO100" s="8"/>
      <c r="AP100" s="8"/>
      <c r="AQ100" s="19">
        <f t="shared" ref="AQ100" si="16">100*AQ95/AQ88</f>
        <v>79.091511154355487</v>
      </c>
      <c r="AR100" s="8"/>
      <c r="AS100" s="8"/>
      <c r="AT100" s="8"/>
      <c r="AU100" s="8"/>
      <c r="AV100" s="8"/>
      <c r="AW100" s="8"/>
    </row>
    <row r="101" spans="1:49" s="9" customFormat="1" ht="15.65" customHeight="1" x14ac:dyDescent="0.35">
      <c r="C101"/>
      <c r="D101"/>
      <c r="E101"/>
      <c r="F101"/>
      <c r="G101"/>
      <c r="H101"/>
      <c r="I101"/>
      <c r="J101"/>
      <c r="L101"/>
      <c r="M101"/>
      <c r="N101"/>
      <c r="O101"/>
      <c r="Q101"/>
      <c r="R101"/>
      <c r="S101"/>
      <c r="T101"/>
      <c r="X101"/>
      <c r="Y101" s="19"/>
      <c r="Z101" s="8"/>
      <c r="AA101" s="8"/>
      <c r="AB101" s="8"/>
      <c r="AC101" s="8"/>
      <c r="AD101" s="8"/>
      <c r="AE101" s="8"/>
      <c r="AF101" s="8"/>
      <c r="AG101" s="8"/>
      <c r="AH101" s="19"/>
      <c r="AI101" s="8"/>
      <c r="AJ101" s="8"/>
      <c r="AK101" s="8"/>
      <c r="AL101" s="8"/>
      <c r="AM101" s="8"/>
      <c r="AN101" s="8"/>
      <c r="AO101" s="8"/>
      <c r="AP101" s="8"/>
      <c r="AQ101" s="19"/>
      <c r="AR101" s="8"/>
      <c r="AS101" s="8"/>
      <c r="AT101" s="8"/>
      <c r="AU101" s="8"/>
      <c r="AV101" s="8"/>
      <c r="AW101" s="8"/>
    </row>
    <row r="102" spans="1:49" s="9" customFormat="1" ht="15.65" customHeight="1" x14ac:dyDescent="0.35">
      <c r="A102" s="20" t="s">
        <v>89</v>
      </c>
      <c r="B102" s="9" t="s">
        <v>90</v>
      </c>
      <c r="C102"/>
      <c r="D102"/>
      <c r="E102"/>
      <c r="F102"/>
      <c r="G102"/>
      <c r="H102"/>
      <c r="I102"/>
      <c r="J102"/>
      <c r="L102"/>
      <c r="M102"/>
      <c r="N102"/>
      <c r="O102"/>
      <c r="Q102"/>
      <c r="R102"/>
      <c r="S102"/>
      <c r="T102"/>
      <c r="V102" s="20" t="s">
        <v>89</v>
      </c>
      <c r="W102" s="9" t="s">
        <v>90</v>
      </c>
      <c r="X102"/>
      <c r="Y102" s="19">
        <f t="shared" ref="Y102" si="17">100*Y89/Y88</f>
        <v>13.167867890844466</v>
      </c>
      <c r="Z102" s="8"/>
      <c r="AA102" s="8"/>
      <c r="AB102" s="8"/>
      <c r="AC102" s="8"/>
      <c r="AD102" s="8"/>
      <c r="AE102" s="8"/>
      <c r="AF102" s="8"/>
      <c r="AG102" s="8"/>
      <c r="AH102" s="19">
        <f t="shared" ref="AH102" si="18">100*AH89/AH88</f>
        <v>6.0564818410368684</v>
      </c>
      <c r="AI102" s="8"/>
      <c r="AJ102" s="8"/>
      <c r="AK102" s="8"/>
      <c r="AL102" s="8"/>
      <c r="AM102" s="8"/>
      <c r="AN102" s="8"/>
      <c r="AO102" s="8"/>
      <c r="AP102" s="8"/>
      <c r="AQ102" s="19">
        <f t="shared" ref="AQ102" si="19">100*AQ89/AQ88</f>
        <v>6.9694962818815043</v>
      </c>
      <c r="AR102" s="8"/>
      <c r="AS102" s="8"/>
      <c r="AT102" s="8"/>
      <c r="AU102" s="8"/>
      <c r="AV102" s="8"/>
      <c r="AW102" s="8"/>
    </row>
    <row r="103" spans="1:49" s="9" customFormat="1" ht="15.65" customHeight="1" x14ac:dyDescent="0.35">
      <c r="A103" s="20" t="s">
        <v>91</v>
      </c>
      <c r="C103"/>
      <c r="D103"/>
      <c r="E103"/>
      <c r="F103"/>
      <c r="G103"/>
      <c r="H103"/>
      <c r="I103"/>
      <c r="J103"/>
      <c r="L103"/>
      <c r="M103"/>
      <c r="N103"/>
      <c r="O103"/>
      <c r="Q103"/>
      <c r="R103"/>
      <c r="S103"/>
      <c r="T103"/>
      <c r="V103" s="20" t="s">
        <v>91</v>
      </c>
      <c r="X103"/>
      <c r="Y103" s="19">
        <f t="shared" ref="Y103" si="20">3*Y102</f>
        <v>39.503603672533401</v>
      </c>
      <c r="Z103" s="8"/>
      <c r="AA103" s="8"/>
      <c r="AB103" s="8"/>
      <c r="AC103" s="8"/>
      <c r="AD103" s="8"/>
      <c r="AE103" s="8"/>
      <c r="AF103" s="8"/>
      <c r="AG103" s="8"/>
      <c r="AH103" s="19">
        <f t="shared" ref="AH103" si="21">3*AH102</f>
        <v>18.169445523110603</v>
      </c>
      <c r="AI103" s="8"/>
      <c r="AJ103" s="8"/>
      <c r="AK103" s="8"/>
      <c r="AL103" s="8"/>
      <c r="AM103" s="8"/>
      <c r="AN103" s="8"/>
      <c r="AO103" s="8"/>
      <c r="AP103" s="8"/>
      <c r="AQ103" s="19">
        <f t="shared" ref="AQ103" si="22">3*AQ102</f>
        <v>20.908488845644513</v>
      </c>
      <c r="AR103" s="8"/>
      <c r="AS103" s="8"/>
      <c r="AT103" s="8"/>
      <c r="AU103" s="8"/>
      <c r="AV103" s="8"/>
      <c r="AW103" s="8"/>
    </row>
    <row r="104" spans="1:49" s="9" customFormat="1" ht="15.65" customHeight="1" x14ac:dyDescent="0.35">
      <c r="A104"/>
      <c r="C104"/>
      <c r="D104"/>
      <c r="E104"/>
      <c r="F104"/>
      <c r="G104"/>
      <c r="H104"/>
      <c r="I104"/>
      <c r="J104"/>
      <c r="L104"/>
      <c r="M104"/>
      <c r="N104"/>
      <c r="O104"/>
      <c r="Q104"/>
      <c r="R104"/>
      <c r="S104"/>
      <c r="T104"/>
      <c r="V104"/>
      <c r="X104"/>
      <c r="Y104"/>
      <c r="Z104" s="8"/>
      <c r="AA104" s="8"/>
      <c r="AB104" s="8"/>
      <c r="AC104" s="8"/>
      <c r="AD104" s="8"/>
      <c r="AE104" s="8"/>
      <c r="AF104" s="8"/>
      <c r="AG104" s="8"/>
      <c r="AH104"/>
      <c r="AI104" s="8"/>
      <c r="AJ104" s="8"/>
      <c r="AK104" s="8"/>
      <c r="AL104" s="8"/>
      <c r="AM104" s="8"/>
      <c r="AN104" s="8"/>
      <c r="AO104" s="8"/>
      <c r="AP104" s="8"/>
      <c r="AQ104"/>
      <c r="AR104" s="8"/>
      <c r="AS104" s="8"/>
      <c r="AT104" s="8"/>
      <c r="AU104" s="8"/>
      <c r="AV104" s="8"/>
      <c r="AW104" s="8"/>
    </row>
    <row r="105" spans="1:49" s="9" customFormat="1" ht="15.65" customHeight="1" x14ac:dyDescent="0.35">
      <c r="A105" t="s">
        <v>92</v>
      </c>
      <c r="C105"/>
      <c r="D105"/>
      <c r="E105"/>
      <c r="F105"/>
      <c r="G105"/>
      <c r="H105"/>
      <c r="I105"/>
      <c r="J105"/>
      <c r="L105"/>
      <c r="M105"/>
      <c r="N105"/>
      <c r="O105"/>
      <c r="Q105"/>
      <c r="R105"/>
      <c r="S105"/>
      <c r="T105"/>
      <c r="V105" t="s">
        <v>92</v>
      </c>
      <c r="X105"/>
      <c r="Y105">
        <f>COUNT(Y18:Y86)</f>
        <v>24</v>
      </c>
      <c r="Z105" s="8"/>
      <c r="AA105" s="8"/>
      <c r="AB105" s="8"/>
      <c r="AC105" s="8"/>
      <c r="AD105" s="8"/>
      <c r="AE105" s="8"/>
      <c r="AF105" s="8"/>
      <c r="AG105" s="8"/>
      <c r="AH105">
        <f>COUNT(AH18:AH86)</f>
        <v>51</v>
      </c>
      <c r="AI105" s="8"/>
      <c r="AJ105" s="8"/>
      <c r="AK105" s="8"/>
      <c r="AL105" s="8"/>
      <c r="AM105" s="8"/>
      <c r="AN105" s="8"/>
      <c r="AO105" s="8"/>
      <c r="AP105" s="8"/>
      <c r="AQ105">
        <f>COUNT(AQ18:AQ86)</f>
        <v>51</v>
      </c>
      <c r="AR105" s="8"/>
      <c r="AS105" s="8"/>
      <c r="AT105" s="8"/>
      <c r="AU105" s="8"/>
      <c r="AV105" s="8"/>
      <c r="AW105" s="8"/>
    </row>
    <row r="106" spans="1:49" x14ac:dyDescent="0.35">
      <c r="A106" s="21" t="s">
        <v>93</v>
      </c>
      <c r="B106" s="20"/>
      <c r="K106" s="8"/>
      <c r="P106" s="8"/>
      <c r="U106" s="8"/>
      <c r="V106" s="21" t="s">
        <v>93</v>
      </c>
      <c r="W106" s="20"/>
      <c r="Y106" s="21">
        <f>_xlfn.PERCENTILE.INC(Y18:Y86,0.99)</f>
        <v>16.608000000000001</v>
      </c>
      <c r="AH106" s="21">
        <f>_xlfn.PERCENTILE.INC(AH18:AH86,0.99)</f>
        <v>22.8</v>
      </c>
      <c r="AQ106" s="21">
        <f>_xlfn.PERCENTILE.INC(AQ18:AQ86,0.99)</f>
        <v>22.25</v>
      </c>
    </row>
    <row r="107" spans="1:49" x14ac:dyDescent="0.35">
      <c r="A107" s="21" t="s">
        <v>94</v>
      </c>
      <c r="B107" s="20"/>
      <c r="E107" s="21" t="s">
        <v>95</v>
      </c>
      <c r="K107" s="8"/>
      <c r="P107" s="8"/>
      <c r="U107" s="8"/>
      <c r="V107" s="21" t="s">
        <v>94</v>
      </c>
      <c r="W107" s="20"/>
      <c r="Y107" s="21">
        <f>MAX(Y18:Y86)</f>
        <v>16.7</v>
      </c>
      <c r="AH107" s="21">
        <f>MAX(AH18:AH86)</f>
        <v>23</v>
      </c>
      <c r="AQ107" s="21">
        <f>MAX(AQ18:AQ86)</f>
        <v>22.3</v>
      </c>
    </row>
    <row r="108" spans="1:49" x14ac:dyDescent="0.35">
      <c r="V108" s="21" t="s">
        <v>76</v>
      </c>
      <c r="Y108" s="24">
        <f>Y87</f>
        <v>19.607843137254903</v>
      </c>
      <c r="AH108" s="24">
        <f>AH87</f>
        <v>19.607843137254903</v>
      </c>
      <c r="AQ108" s="24">
        <f>AQ87</f>
        <v>19.607843137254903</v>
      </c>
    </row>
    <row r="109" spans="1:49" x14ac:dyDescent="0.35">
      <c r="V109" s="9" t="s">
        <v>31</v>
      </c>
      <c r="Y109">
        <f>Y89*TINV(0.02,(Y105-1))</f>
        <v>4.4591430566753569</v>
      </c>
      <c r="AH109">
        <f>AH89*TINV(0.02,(AH105-1))</f>
        <v>2.8896695845962985</v>
      </c>
      <c r="AQ109">
        <f>AQ89*TINV(0.02,(AQ105-1))</f>
        <v>3.2208485313999966</v>
      </c>
    </row>
    <row r="110" spans="1:49" x14ac:dyDescent="0.35">
      <c r="V110" s="9" t="s">
        <v>32</v>
      </c>
      <c r="Y110" s="9">
        <f>Y89*10</f>
        <v>17.837523041635187</v>
      </c>
      <c r="AH110" s="9">
        <f>AH89*10</f>
        <v>12.023897772646723</v>
      </c>
      <c r="AQ110" s="9">
        <f>AQ89*10</f>
        <v>13.401931379688612</v>
      </c>
    </row>
    <row r="111" spans="1:49" x14ac:dyDescent="0.35">
      <c r="V111" s="9" t="s">
        <v>96</v>
      </c>
      <c r="Y111" s="9">
        <f>Y88/Y109</f>
        <v>3.0378594783410691</v>
      </c>
      <c r="AH111" s="9">
        <f>AH88/AH109</f>
        <v>6.8703153060470559</v>
      </c>
      <c r="AQ111" s="9">
        <f>AQ88/AQ109</f>
        <v>5.9702937214335545</v>
      </c>
    </row>
    <row r="115" spans="22:25" x14ac:dyDescent="0.35">
      <c r="V115"/>
      <c r="W115" s="10"/>
      <c r="X115"/>
      <c r="Y115" s="11"/>
    </row>
    <row r="116" spans="22:25" x14ac:dyDescent="0.35">
      <c r="V116" s="12"/>
      <c r="W116" s="10"/>
      <c r="X116"/>
      <c r="Y116" s="13"/>
    </row>
    <row r="117" spans="22:25" x14ac:dyDescent="0.35">
      <c r="V117" s="12"/>
      <c r="W117" s="10"/>
      <c r="X117"/>
      <c r="Y117" s="13"/>
    </row>
    <row r="118" spans="22:25" x14ac:dyDescent="0.35">
      <c r="V118" s="12"/>
      <c r="W118" s="10"/>
      <c r="X118"/>
      <c r="Y118" s="13"/>
    </row>
    <row r="119" spans="22:25" x14ac:dyDescent="0.35">
      <c r="V119" s="12"/>
      <c r="W119" s="10"/>
      <c r="X119"/>
      <c r="Y119" s="13"/>
    </row>
    <row r="120" spans="22:25" x14ac:dyDescent="0.35">
      <c r="V120" s="12"/>
      <c r="W120" s="10"/>
      <c r="X120"/>
      <c r="Y120" s="13"/>
    </row>
    <row r="121" spans="22:25" x14ac:dyDescent="0.35">
      <c r="V121" s="12"/>
      <c r="W121" s="10"/>
      <c r="X121"/>
      <c r="Y121" s="13"/>
    </row>
    <row r="122" spans="22:25" x14ac:dyDescent="0.35">
      <c r="V122" s="12"/>
      <c r="W122" s="10"/>
      <c r="X122"/>
      <c r="Y122" s="13"/>
    </row>
    <row r="123" spans="22:25" x14ac:dyDescent="0.35">
      <c r="V123" s="16"/>
      <c r="W123" s="10"/>
      <c r="X123"/>
      <c r="Y123" s="13"/>
    </row>
    <row r="124" spans="22:25" x14ac:dyDescent="0.35">
      <c r="V124" s="17"/>
      <c r="W124" s="18"/>
      <c r="X124"/>
      <c r="Y124" s="15"/>
    </row>
    <row r="125" spans="22:25" x14ac:dyDescent="0.35">
      <c r="V125" s="17"/>
      <c r="W125" s="10"/>
      <c r="X125"/>
      <c r="Y125" s="19"/>
    </row>
    <row r="126" spans="22:25" x14ac:dyDescent="0.35">
      <c r="V126" s="17"/>
      <c r="W126" s="10"/>
      <c r="X126"/>
      <c r="Y126" s="19"/>
    </row>
    <row r="127" spans="22:25" x14ac:dyDescent="0.35">
      <c r="W127" s="10"/>
      <c r="X127"/>
      <c r="Y127" s="19"/>
    </row>
    <row r="128" spans="22:25" x14ac:dyDescent="0.35">
      <c r="W128" s="10"/>
      <c r="X128"/>
      <c r="Y128" s="19"/>
    </row>
    <row r="129" spans="22:25" x14ac:dyDescent="0.35">
      <c r="X129"/>
      <c r="Y129" s="19"/>
    </row>
    <row r="130" spans="22:25" x14ac:dyDescent="0.35">
      <c r="V130" s="20"/>
      <c r="X130"/>
      <c r="Y130" s="19"/>
    </row>
    <row r="131" spans="22:25" x14ac:dyDescent="0.35">
      <c r="V131" s="20"/>
      <c r="X131"/>
      <c r="Y131" s="19"/>
    </row>
    <row r="132" spans="22:25" x14ac:dyDescent="0.35">
      <c r="V132"/>
      <c r="X132"/>
      <c r="Y132"/>
    </row>
    <row r="133" spans="22:25" x14ac:dyDescent="0.35">
      <c r="V133"/>
      <c r="X133"/>
      <c r="Y133"/>
    </row>
    <row r="134" spans="22:25" x14ac:dyDescent="0.35">
      <c r="V134" s="21"/>
      <c r="W134" s="20"/>
      <c r="Y134" s="21"/>
    </row>
    <row r="135" spans="22:25" x14ac:dyDescent="0.35">
      <c r="V135" s="21"/>
      <c r="W135" s="20"/>
      <c r="Y135" s="30"/>
    </row>
    <row r="136" spans="22:25" x14ac:dyDescent="0.35">
      <c r="V136" s="21"/>
      <c r="Y136" s="24"/>
    </row>
    <row r="137" spans="22:25" x14ac:dyDescent="0.35">
      <c r="Y137"/>
    </row>
    <row r="138" spans="22:25" x14ac:dyDescent="0.35">
      <c r="Y138" s="9"/>
    </row>
    <row r="139" spans="22:25" x14ac:dyDescent="0.35">
      <c r="Y139" s="9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2022-10-05T19:45:13Z</dcterms:modified>
</cp:coreProperties>
</file>