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Chlorophyll\"/>
    </mc:Choice>
  </mc:AlternateContent>
  <xr:revisionPtr revIDLastSave="0" documentId="8_{32DFD2B3-C790-4F64-9D1E-1246DEA2086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ta for export" sheetId="11" r:id="rId1"/>
    <sheet name="calculations" sheetId="7" r:id="rId2"/>
    <sheet name="raw data" sheetId="1" r:id="rId3"/>
    <sheet name="rearranged" sheetId="9" r:id="rId4"/>
    <sheet name="Sample IDs" sheetId="10" r:id="rId5"/>
  </sheets>
  <definedNames>
    <definedName name="BNchl_Whitney09sep20" localSheetId="2">'raw data'!$A$1:$K$49</definedName>
    <definedName name="BNchl_Whitney09sep20" localSheetId="3">rearranged!$A$1:$K$25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7" l="1"/>
  <c r="AX11" i="7"/>
  <c r="E21" i="11"/>
  <c r="E8" i="11"/>
  <c r="AP4" i="7"/>
  <c r="AV4" i="7" s="1"/>
  <c r="AZ4" i="7" s="1"/>
  <c r="AQ4" i="7"/>
  <c r="AR4" i="7"/>
  <c r="AU4" i="7"/>
  <c r="BB4" i="7"/>
  <c r="AP5" i="7"/>
  <c r="AQ5" i="7"/>
  <c r="AR5" i="7"/>
  <c r="AT5" i="7" s="1"/>
  <c r="AY5" i="7" s="1"/>
  <c r="BB5" i="7"/>
  <c r="AP6" i="7"/>
  <c r="AV6" i="7" s="1"/>
  <c r="AZ6" i="7" s="1"/>
  <c r="AQ6" i="7"/>
  <c r="AR6" i="7"/>
  <c r="AU6" i="7"/>
  <c r="AX6" i="7" s="1"/>
  <c r="BB6" i="7"/>
  <c r="AP7" i="7"/>
  <c r="AQ7" i="7"/>
  <c r="AV7" i="7" s="1"/>
  <c r="AZ7" i="7" s="1"/>
  <c r="AR7" i="7"/>
  <c r="AT7" i="7" s="1"/>
  <c r="AY7" i="7" s="1"/>
  <c r="BB7" i="7"/>
  <c r="AM6" i="7"/>
  <c r="AM4" i="7"/>
  <c r="AN4" i="7"/>
  <c r="AM5" i="7"/>
  <c r="AN5" i="7"/>
  <c r="AN6" i="7"/>
  <c r="AM7" i="7"/>
  <c r="AN7" i="7"/>
  <c r="AJ4" i="7"/>
  <c r="AK4" i="7"/>
  <c r="AJ5" i="7"/>
  <c r="AK5" i="7"/>
  <c r="AJ6" i="7"/>
  <c r="AK6" i="7"/>
  <c r="AJ7" i="7"/>
  <c r="AK7" i="7"/>
  <c r="AJ11" i="7"/>
  <c r="AV5" i="7" l="1"/>
  <c r="AZ5" i="7" s="1"/>
  <c r="AT4" i="7"/>
  <c r="AY4" i="7" s="1"/>
  <c r="AU7" i="7"/>
  <c r="AX7" i="7" s="1"/>
  <c r="AU5" i="7"/>
  <c r="AX5" i="7" s="1"/>
  <c r="AT6" i="7"/>
  <c r="AY6" i="7" s="1"/>
  <c r="AG7" i="7"/>
  <c r="AB5" i="7"/>
  <c r="AD5" i="7" s="1"/>
  <c r="AF5" i="7" s="1"/>
  <c r="AC5" i="7"/>
  <c r="AG5" i="7" s="1"/>
  <c r="AB6" i="7"/>
  <c r="AD6" i="7" s="1"/>
  <c r="AF6" i="7" s="1"/>
  <c r="AC6" i="7"/>
  <c r="AG6" i="7" s="1"/>
  <c r="AB7" i="7"/>
  <c r="AC7" i="7"/>
  <c r="AC4" i="7"/>
  <c r="AC9" i="7" s="1"/>
  <c r="AB4" i="7"/>
  <c r="AG4" i="7" l="1"/>
  <c r="AD7" i="7"/>
  <c r="AF7" i="7" s="1"/>
  <c r="AB9" i="7"/>
  <c r="AD4" i="7"/>
  <c r="AD9" i="7" l="1"/>
  <c r="AF4" i="7"/>
  <c r="AH4" i="7"/>
  <c r="AH9" i="7" s="1"/>
  <c r="AH6" i="7"/>
  <c r="AH5" i="7"/>
  <c r="AH7" i="7"/>
  <c r="AK44" i="7" l="1"/>
  <c r="AJ44" i="7"/>
  <c r="AK43" i="7"/>
  <c r="AJ43" i="7"/>
  <c r="AK42" i="7"/>
  <c r="AJ42" i="7"/>
  <c r="AK41" i="7"/>
  <c r="AJ41" i="7"/>
  <c r="AK40" i="7"/>
  <c r="AJ40" i="7"/>
  <c r="AK39" i="7"/>
  <c r="AJ39" i="7"/>
  <c r="AK38" i="7"/>
  <c r="AJ38" i="7"/>
  <c r="AK37" i="7"/>
  <c r="AJ37" i="7"/>
  <c r="BB24" i="7"/>
  <c r="AR24" i="7"/>
  <c r="AQ24" i="7"/>
  <c r="AP24" i="7"/>
  <c r="AC24" i="7"/>
  <c r="AB24" i="7"/>
  <c r="BB30" i="7"/>
  <c r="AR30" i="7"/>
  <c r="AQ30" i="7"/>
  <c r="AP30" i="7"/>
  <c r="AC30" i="7"/>
  <c r="AB30" i="7"/>
  <c r="BB22" i="7"/>
  <c r="AR22" i="7"/>
  <c r="AQ22" i="7"/>
  <c r="AP22" i="7"/>
  <c r="AC22" i="7"/>
  <c r="AB22" i="7"/>
  <c r="BB27" i="7"/>
  <c r="AR27" i="7"/>
  <c r="AQ27" i="7"/>
  <c r="AP27" i="7"/>
  <c r="AC27" i="7"/>
  <c r="AB27" i="7"/>
  <c r="AD27" i="7" s="1"/>
  <c r="BB14" i="7"/>
  <c r="AR14" i="7"/>
  <c r="AQ14" i="7"/>
  <c r="AP14" i="7"/>
  <c r="AC14" i="7"/>
  <c r="AB14" i="7"/>
  <c r="BB13" i="7"/>
  <c r="AR13" i="7"/>
  <c r="AQ13" i="7"/>
  <c r="AP13" i="7"/>
  <c r="AC13" i="7"/>
  <c r="AB13" i="7"/>
  <c r="BB17" i="7"/>
  <c r="AR17" i="7"/>
  <c r="AQ17" i="7"/>
  <c r="AP17" i="7"/>
  <c r="AC17" i="7"/>
  <c r="AB17" i="7"/>
  <c r="BB20" i="7"/>
  <c r="AR20" i="7"/>
  <c r="AQ20" i="7"/>
  <c r="AP20" i="7"/>
  <c r="AC20" i="7"/>
  <c r="AB20" i="7"/>
  <c r="BB19" i="7"/>
  <c r="AR19" i="7"/>
  <c r="AQ19" i="7"/>
  <c r="AP19" i="7"/>
  <c r="AC19" i="7"/>
  <c r="AB19" i="7"/>
  <c r="BB18" i="7"/>
  <c r="AR18" i="7"/>
  <c r="AQ18" i="7"/>
  <c r="AP18" i="7"/>
  <c r="AC18" i="7"/>
  <c r="AB18" i="7"/>
  <c r="BB11" i="7"/>
  <c r="AR11" i="7"/>
  <c r="AQ11" i="7"/>
  <c r="AP11" i="7"/>
  <c r="AC11" i="7"/>
  <c r="AB11" i="7"/>
  <c r="BB12" i="7"/>
  <c r="AR12" i="7"/>
  <c r="AQ12" i="7"/>
  <c r="AP12" i="7"/>
  <c r="AC12" i="7"/>
  <c r="AB12" i="7"/>
  <c r="BB25" i="7"/>
  <c r="AR25" i="7"/>
  <c r="AQ25" i="7"/>
  <c r="AP25" i="7"/>
  <c r="AC25" i="7"/>
  <c r="AB25" i="7"/>
  <c r="BB31" i="7"/>
  <c r="AR31" i="7"/>
  <c r="AQ31" i="7"/>
  <c r="AP31" i="7"/>
  <c r="AC31" i="7"/>
  <c r="AB31" i="7"/>
  <c r="BB15" i="7"/>
  <c r="AR15" i="7"/>
  <c r="AQ15" i="7"/>
  <c r="AP15" i="7"/>
  <c r="AC15" i="7"/>
  <c r="AB15" i="7"/>
  <c r="BB21" i="7"/>
  <c r="AR21" i="7"/>
  <c r="AQ21" i="7"/>
  <c r="AP21" i="7"/>
  <c r="AC21" i="7"/>
  <c r="AB21" i="7"/>
  <c r="BB29" i="7"/>
  <c r="AR29" i="7"/>
  <c r="AQ29" i="7"/>
  <c r="AP29" i="7"/>
  <c r="AC29" i="7"/>
  <c r="AB29" i="7"/>
  <c r="BB26" i="7"/>
  <c r="AR26" i="7"/>
  <c r="AQ26" i="7"/>
  <c r="AP26" i="7"/>
  <c r="AC26" i="7"/>
  <c r="AB26" i="7"/>
  <c r="BB16" i="7"/>
  <c r="AR16" i="7"/>
  <c r="AQ16" i="7"/>
  <c r="AP16" i="7"/>
  <c r="AC16" i="7"/>
  <c r="AB16" i="7"/>
  <c r="BB23" i="7"/>
  <c r="AR23" i="7"/>
  <c r="AQ23" i="7"/>
  <c r="AP23" i="7"/>
  <c r="AC23" i="7"/>
  <c r="AB23" i="7"/>
  <c r="BB28" i="7"/>
  <c r="AR28" i="7"/>
  <c r="AQ28" i="7"/>
  <c r="AP28" i="7"/>
  <c r="AC28" i="7"/>
  <c r="AB28" i="7"/>
  <c r="BB33" i="7"/>
  <c r="AR33" i="7"/>
  <c r="AQ33" i="7"/>
  <c r="AP33" i="7"/>
  <c r="AC33" i="7"/>
  <c r="AB33" i="7"/>
  <c r="BB32" i="7"/>
  <c r="AR32" i="7"/>
  <c r="AQ32" i="7"/>
  <c r="AP32" i="7"/>
  <c r="AC32" i="7"/>
  <c r="AB32" i="7"/>
  <c r="BB34" i="7"/>
  <c r="AR34" i="7"/>
  <c r="AQ34" i="7"/>
  <c r="AP34" i="7"/>
  <c r="AC34" i="7"/>
  <c r="AB34" i="7"/>
  <c r="AD23" i="7" l="1"/>
  <c r="AD11" i="7"/>
  <c r="AM14" i="7"/>
  <c r="AN14" i="7"/>
  <c r="AV20" i="7"/>
  <c r="AZ20" i="7" s="1"/>
  <c r="AD15" i="7"/>
  <c r="AU18" i="7"/>
  <c r="AX18" i="7" s="1"/>
  <c r="AV34" i="7"/>
  <c r="AZ34" i="7" s="1"/>
  <c r="AD28" i="7"/>
  <c r="AT21" i="7"/>
  <c r="AY21" i="7" s="1"/>
  <c r="AU22" i="7"/>
  <c r="AX22" i="7" s="1"/>
  <c r="AM18" i="7"/>
  <c r="AV28" i="7"/>
  <c r="AZ28" i="7" s="1"/>
  <c r="AD13" i="7"/>
  <c r="AT33" i="7"/>
  <c r="AY33" i="7" s="1"/>
  <c r="AT25" i="7"/>
  <c r="AY25" i="7" s="1"/>
  <c r="AV27" i="7"/>
  <c r="AZ27" i="7" s="1"/>
  <c r="AV32" i="7"/>
  <c r="AZ32" i="7" s="1"/>
  <c r="AT18" i="7"/>
  <c r="AY18" i="7" s="1"/>
  <c r="AT31" i="7"/>
  <c r="AY31" i="7" s="1"/>
  <c r="AD12" i="7"/>
  <c r="AT11" i="7"/>
  <c r="AY11" i="7" s="1"/>
  <c r="AU19" i="7"/>
  <c r="AX19" i="7" s="1"/>
  <c r="AD17" i="7"/>
  <c r="AV14" i="7"/>
  <c r="AZ14" i="7" s="1"/>
  <c r="AU16" i="7"/>
  <c r="AX16" i="7" s="1"/>
  <c r="AV23" i="7"/>
  <c r="AZ23" i="7" s="1"/>
  <c r="AV21" i="7"/>
  <c r="AZ21" i="7" s="1"/>
  <c r="AU15" i="7"/>
  <c r="AX15" i="7" s="1"/>
  <c r="AD25" i="7"/>
  <c r="AD20" i="7"/>
  <c r="AU32" i="7"/>
  <c r="AX32" i="7" s="1"/>
  <c r="AD29" i="7"/>
  <c r="AU11" i="7"/>
  <c r="AT13" i="7"/>
  <c r="AY13" i="7" s="1"/>
  <c r="AU30" i="7"/>
  <c r="AX30" i="7" s="1"/>
  <c r="AU26" i="7"/>
  <c r="AX26" i="7" s="1"/>
  <c r="AM32" i="7"/>
  <c r="AT28" i="7"/>
  <c r="AY28" i="7" s="1"/>
  <c r="AU12" i="7"/>
  <c r="AX12" i="7" s="1"/>
  <c r="AM19" i="7"/>
  <c r="AV29" i="7"/>
  <c r="AZ29" i="7" s="1"/>
  <c r="AD19" i="7"/>
  <c r="AU17" i="7"/>
  <c r="AX17" i="7" s="1"/>
  <c r="AU27" i="7"/>
  <c r="AX27" i="7" s="1"/>
  <c r="AV24" i="7"/>
  <c r="AZ24" i="7" s="1"/>
  <c r="AU21" i="7"/>
  <c r="AX21" i="7" s="1"/>
  <c r="AD31" i="7"/>
  <c r="AT34" i="7"/>
  <c r="AY34" i="7" s="1"/>
  <c r="AV15" i="7"/>
  <c r="AZ15" i="7" s="1"/>
  <c r="AV31" i="7"/>
  <c r="AZ31" i="7" s="1"/>
  <c r="AU25" i="7"/>
  <c r="AX25" i="7" s="1"/>
  <c r="AV11" i="7"/>
  <c r="AZ11" i="7" s="1"/>
  <c r="AV18" i="7"/>
  <c r="AZ18" i="7" s="1"/>
  <c r="AT23" i="7"/>
  <c r="AY23" i="7" s="1"/>
  <c r="AU14" i="7"/>
  <c r="AX14" i="7" s="1"/>
  <c r="AT14" i="7"/>
  <c r="AY14" i="7" s="1"/>
  <c r="AD16" i="7"/>
  <c r="AM26" i="7"/>
  <c r="AM29" i="7"/>
  <c r="AD21" i="7"/>
  <c r="AV25" i="7"/>
  <c r="AZ25" i="7" s="1"/>
  <c r="AV12" i="7"/>
  <c r="AZ12" i="7" s="1"/>
  <c r="AT20" i="7"/>
  <c r="AY20" i="7" s="1"/>
  <c r="AD22" i="7"/>
  <c r="AM30" i="7"/>
  <c r="AD24" i="7"/>
  <c r="AT26" i="7"/>
  <c r="AY26" i="7" s="1"/>
  <c r="AD33" i="7"/>
  <c r="AT16" i="7"/>
  <c r="AY16" i="7" s="1"/>
  <c r="AU20" i="7"/>
  <c r="AX20" i="7" s="1"/>
  <c r="AT22" i="7"/>
  <c r="AY22" i="7" s="1"/>
  <c r="AT30" i="7"/>
  <c r="AY30" i="7" s="1"/>
  <c r="AD34" i="7"/>
  <c r="AT32" i="7"/>
  <c r="AY32" i="7" s="1"/>
  <c r="AV33" i="7"/>
  <c r="AZ33" i="7" s="1"/>
  <c r="AU28" i="7"/>
  <c r="AX28" i="7" s="1"/>
  <c r="AV16" i="7"/>
  <c r="AZ16" i="7" s="1"/>
  <c r="AV26" i="7"/>
  <c r="AZ26" i="7" s="1"/>
  <c r="AV17" i="7"/>
  <c r="AZ17" i="7" s="1"/>
  <c r="AV13" i="7"/>
  <c r="AZ13" i="7" s="1"/>
  <c r="AV22" i="7"/>
  <c r="AZ22" i="7" s="1"/>
  <c r="AV30" i="7"/>
  <c r="AZ30" i="7" s="1"/>
  <c r="AU34" i="7"/>
  <c r="AX34" i="7" s="1"/>
  <c r="AD32" i="7"/>
  <c r="AU33" i="7"/>
  <c r="AX33" i="7" s="1"/>
  <c r="AD26" i="7"/>
  <c r="AT29" i="7"/>
  <c r="AY29" i="7" s="1"/>
  <c r="AM21" i="7"/>
  <c r="AU31" i="7"/>
  <c r="AX31" i="7" s="1"/>
  <c r="AD18" i="7"/>
  <c r="AT19" i="7"/>
  <c r="AY19" i="7" s="1"/>
  <c r="AM20" i="7"/>
  <c r="AU13" i="7"/>
  <c r="AX13" i="7" s="1"/>
  <c r="AD30" i="7"/>
  <c r="AT24" i="7"/>
  <c r="AY24" i="7" s="1"/>
  <c r="AM28" i="7"/>
  <c r="AM25" i="7"/>
  <c r="AU29" i="7"/>
  <c r="AX29" i="7" s="1"/>
  <c r="AD14" i="7"/>
  <c r="AT27" i="7"/>
  <c r="AY27" i="7" s="1"/>
  <c r="AM22" i="7"/>
  <c r="AU24" i="7"/>
  <c r="AX24" i="7" s="1"/>
  <c r="AT12" i="7"/>
  <c r="AY12" i="7" s="1"/>
  <c r="AM11" i="7"/>
  <c r="AM34" i="7"/>
  <c r="AM33" i="7"/>
  <c r="AU23" i="7"/>
  <c r="AX23" i="7" s="1"/>
  <c r="AT15" i="7"/>
  <c r="AY15" i="7" s="1"/>
  <c r="AM31" i="7"/>
  <c r="AV19" i="7"/>
  <c r="AZ19" i="7" s="1"/>
  <c r="AT17" i="7"/>
  <c r="AY17" i="7" s="1"/>
  <c r="AM13" i="7"/>
  <c r="AM16" i="7"/>
  <c r="AM24" i="7"/>
  <c r="AM27" i="7"/>
  <c r="AM15" i="7"/>
  <c r="AM17" i="7"/>
  <c r="AM23" i="7"/>
  <c r="AM12" i="7"/>
  <c r="AN25" i="7" l="1"/>
  <c r="AN18" i="7"/>
  <c r="AN16" i="7"/>
  <c r="AN27" i="7"/>
  <c r="AN33" i="7"/>
  <c r="AN34" i="7"/>
  <c r="AN23" i="7"/>
  <c r="AN24" i="7"/>
  <c r="AH29" i="7"/>
  <c r="AN32" i="7"/>
  <c r="AH19" i="7"/>
  <c r="AN12" i="7"/>
  <c r="AN26" i="7"/>
  <c r="AN20" i="7"/>
  <c r="AH22" i="7"/>
  <c r="AN21" i="7"/>
  <c r="AN11" i="7"/>
  <c r="AH30" i="7"/>
  <c r="AN28" i="7"/>
  <c r="AH21" i="7"/>
  <c r="AN29" i="7"/>
  <c r="AH24" i="7"/>
  <c r="AN30" i="7"/>
  <c r="AN13" i="7"/>
  <c r="AN31" i="7"/>
  <c r="AN22" i="7"/>
  <c r="AH26" i="7"/>
  <c r="AH32" i="7"/>
  <c r="AH11" i="7"/>
  <c r="AN17" i="7"/>
  <c r="AN19" i="7"/>
  <c r="AH16" i="7"/>
  <c r="AH20" i="7"/>
  <c r="AH18" i="7"/>
  <c r="AH14" i="7"/>
  <c r="AH28" i="7"/>
  <c r="AH25" i="7"/>
  <c r="AH34" i="7"/>
  <c r="AH17" i="7"/>
  <c r="AH15" i="7"/>
  <c r="AH23" i="7"/>
  <c r="AH27" i="7"/>
  <c r="AH12" i="7"/>
  <c r="AH13" i="7"/>
  <c r="AH31" i="7"/>
  <c r="AH33" i="7"/>
  <c r="AN15" i="7"/>
  <c r="AF9" i="7"/>
  <c r="AF16" i="7" s="1"/>
  <c r="AJ16" i="7" s="1"/>
  <c r="AF25" i="7" l="1"/>
  <c r="AJ25" i="7" s="1"/>
  <c r="AF33" i="7"/>
  <c r="AJ33" i="7" s="1"/>
  <c r="AF21" i="7"/>
  <c r="AJ21" i="7" s="1"/>
  <c r="AF28" i="7"/>
  <c r="AJ28" i="7" s="1"/>
  <c r="AF23" i="7"/>
  <c r="AJ23" i="7" s="1"/>
  <c r="AF27" i="7"/>
  <c r="AJ27" i="7" s="1"/>
  <c r="AF22" i="7"/>
  <c r="AJ22" i="7" s="1"/>
  <c r="AF29" i="7"/>
  <c r="AJ29" i="7" s="1"/>
  <c r="AF11" i="7"/>
  <c r="AF30" i="7"/>
  <c r="AJ30" i="7" s="1"/>
  <c r="AF18" i="7"/>
  <c r="AJ18" i="7" s="1"/>
  <c r="AF24" i="7"/>
  <c r="AJ24" i="7" s="1"/>
  <c r="AF19" i="7"/>
  <c r="AJ19" i="7" s="1"/>
  <c r="AF15" i="7"/>
  <c r="AJ15" i="7" s="1"/>
  <c r="AF14" i="7"/>
  <c r="AJ14" i="7" s="1"/>
  <c r="AF17" i="7"/>
  <c r="AJ17" i="7" s="1"/>
  <c r="AF32" i="7"/>
  <c r="AJ32" i="7" s="1"/>
  <c r="AF13" i="7"/>
  <c r="AJ13" i="7" s="1"/>
  <c r="AF34" i="7"/>
  <c r="AJ34" i="7" s="1"/>
  <c r="AF31" i="7"/>
  <c r="AJ31" i="7" s="1"/>
  <c r="AF12" i="7"/>
  <c r="AJ12" i="7" s="1"/>
  <c r="AF20" i="7"/>
  <c r="AJ20" i="7" s="1"/>
  <c r="AF26" i="7"/>
  <c r="AJ26" i="7" s="1"/>
  <c r="AG9" i="7"/>
  <c r="AG14" i="7" s="1"/>
  <c r="AK14" i="7" s="1"/>
  <c r="AG30" i="7" l="1"/>
  <c r="AK30" i="7" s="1"/>
  <c r="AG21" i="7"/>
  <c r="AK21" i="7" s="1"/>
  <c r="AG28" i="7"/>
  <c r="AK28" i="7" s="1"/>
  <c r="AG34" i="7"/>
  <c r="AK34" i="7" s="1"/>
  <c r="AG22" i="7"/>
  <c r="AK22" i="7" s="1"/>
  <c r="AG33" i="7"/>
  <c r="AK33" i="7" s="1"/>
  <c r="AG19" i="7"/>
  <c r="AK19" i="7" s="1"/>
  <c r="AG31" i="7"/>
  <c r="AK31" i="7" s="1"/>
  <c r="AG18" i="7"/>
  <c r="AK18" i="7" s="1"/>
  <c r="AG11" i="7"/>
  <c r="AK11" i="7" s="1"/>
  <c r="AG16" i="7"/>
  <c r="AK16" i="7" s="1"/>
  <c r="AG25" i="7"/>
  <c r="AK25" i="7" s="1"/>
  <c r="AG20" i="7"/>
  <c r="AK20" i="7" s="1"/>
  <c r="AG32" i="7"/>
  <c r="AK32" i="7" s="1"/>
  <c r="AG24" i="7"/>
  <c r="AK24" i="7" s="1"/>
  <c r="AG27" i="7"/>
  <c r="AK27" i="7" s="1"/>
  <c r="AG15" i="7"/>
  <c r="AK15" i="7" s="1"/>
  <c r="AG23" i="7"/>
  <c r="AK23" i="7" s="1"/>
  <c r="AG12" i="7"/>
  <c r="AK12" i="7" s="1"/>
  <c r="AG26" i="7"/>
  <c r="AK26" i="7" s="1"/>
  <c r="AG29" i="7"/>
  <c r="AK29" i="7" s="1"/>
  <c r="AG13" i="7"/>
  <c r="AK13" i="7" s="1"/>
  <c r="AG17" i="7"/>
  <c r="AK17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Nchl_Whitney09sep20" type="6" refreshedVersion="6" deleted="1" background="1" saveData="1">
    <textPr codePage="437" sourceFile="G:\Shared drives\StreamTeam Analytical Lab\Projects\Carey Misc\Summer 2020 misc analyses\Chlorophyll\BNchl_Whitney09sep20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BNchl_Whitney09sep201" type="6" refreshedVersion="6" deleted="1" background="1" saveData="1">
    <textPr codePage="437" sourceFile="G:\Shared drives\StreamTeam Analytical Lab\Projects\Carey Misc\Summer 2020 misc analyses\Chlorophyll\BNchl_Whitney09sep20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<sst xmlns="http://schemas.openxmlformats.org/spreadsheetml/2006/main" count="417" uniqueCount="99">
  <si>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</si>
  <si>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</si>
  <si>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</si>
  <si>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</si>
  <si>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</si>
  <si>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</si>
  <si>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</si>
  <si>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</si>
  <si>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</si>
  <si>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</si>
  <si>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</si>
  <si>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</si>
  <si>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</si>
  <si>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</si>
  <si>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</si>
  <si>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</si>
  <si>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</si>
  <si>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</si>
  <si>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</si>
  <si>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</si>
  <si>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</si>
  <si>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</si>
  <si>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</si>
  <si>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663 from Chl a</t>
  </si>
  <si>
    <t>ABS at 490 from Carotenoids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</si>
  <si>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</si>
  <si>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</si>
  <si>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</si>
  <si>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</si>
  <si>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</si>
  <si>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</si>
  <si>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</si>
  <si>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</si>
  <si>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</si>
  <si>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</si>
  <si>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</si>
  <si>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</si>
  <si>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</si>
  <si>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Ratio- ethanol blank corrected</t>
  </si>
  <si>
    <t>ABS at 384 from Scytonemin</t>
  </si>
  <si>
    <t>EthanolBlank</t>
  </si>
  <si>
    <t>EthanolBlank_A</t>
  </si>
  <si>
    <t>22_A</t>
  </si>
  <si>
    <t>23_A</t>
  </si>
  <si>
    <t>18_A</t>
  </si>
  <si>
    <t>13_A</t>
  </si>
  <si>
    <t>6_A</t>
  </si>
  <si>
    <t>16_A</t>
  </si>
  <si>
    <t>19_A</t>
  </si>
  <si>
    <t>11_A</t>
  </si>
  <si>
    <t>5_A</t>
  </si>
  <si>
    <t>21_A</t>
  </si>
  <si>
    <t>15_A</t>
  </si>
  <si>
    <t>2_A</t>
  </si>
  <si>
    <t>1_A</t>
  </si>
  <si>
    <t>8_A</t>
  </si>
  <si>
    <t>9_A</t>
  </si>
  <si>
    <t>10_A</t>
  </si>
  <si>
    <t>7_A</t>
  </si>
  <si>
    <t>3_A</t>
  </si>
  <si>
    <t>4_A</t>
  </si>
  <si>
    <t>17_A</t>
  </si>
  <si>
    <t>12_A</t>
  </si>
  <si>
    <t>20_A</t>
  </si>
  <si>
    <t>14_A</t>
  </si>
  <si>
    <t>Date Extracted</t>
  </si>
  <si>
    <t>SampleID</t>
  </si>
  <si>
    <t>Vol Filtered</t>
  </si>
  <si>
    <t>TubeID</t>
  </si>
  <si>
    <t>notes</t>
  </si>
  <si>
    <t>B100 30-Mar-20</t>
  </si>
  <si>
    <t>2 filters</t>
  </si>
  <si>
    <t>B20 30-Mar-20</t>
  </si>
  <si>
    <t>F102 30-Mar-20</t>
  </si>
  <si>
    <t>blank</t>
  </si>
  <si>
    <t>F01 30-Mar-20</t>
  </si>
  <si>
    <t>B45 30-Mar-20 DUP</t>
  </si>
  <si>
    <t>F101 30-Mar-20</t>
  </si>
  <si>
    <t>F30 30-Mar-20</t>
  </si>
  <si>
    <t>F20 30-Mar-20</t>
  </si>
  <si>
    <t>B45 30-Mar-20</t>
  </si>
  <si>
    <t>B30 30-Mar-20</t>
  </si>
  <si>
    <t>F99 30-Mar-20</t>
  </si>
  <si>
    <t>F200 30-Mar-20</t>
  </si>
  <si>
    <t>B200 30-Mar-20</t>
  </si>
  <si>
    <t>B50 30-Mar-20</t>
  </si>
  <si>
    <t>F50 30-Mar-20 1.6m</t>
  </si>
  <si>
    <t>F45 30-Mar-20</t>
  </si>
  <si>
    <t>B01 30-Mar-20</t>
  </si>
  <si>
    <t>F50 30-Mar-20 0.1m</t>
  </si>
  <si>
    <t>F100 30-Mar-20</t>
  </si>
  <si>
    <t>F30 30-Mar-20 DUP</t>
  </si>
  <si>
    <t>Ethanol Blank</t>
  </si>
  <si>
    <t>Relative Percent Difference for duplicate</t>
  </si>
  <si>
    <t>Beers law calc of Chl a conc in extract using α of 89.71</t>
  </si>
  <si>
    <t>Beers law calc of Scytonemin conc in extract using α of 112.61</t>
  </si>
  <si>
    <t>Calculate according to Jeffery and Humphrey trichromatic method as reported by Arar EPA 446 (in extract)</t>
  </si>
  <si>
    <t>use the value for beta carotene for carotenoids 262.0 (in extract)</t>
  </si>
  <si>
    <t>compare to column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</si>
</sst>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5" fontId="1" fillId="0" borderId="0" xfId="1" applyNumberForma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2" fontId="1" fillId="0" borderId="0" xfId="1" applyNumberFormat="1" applyFill="1"/>
    <xf numFmtId="15" fontId="0" fillId="0" borderId="0" xfId="0" applyNumberFormat="1"/>
    <xf numFmtId="15" fontId="0" fillId="0" borderId="0" xfId="0" applyNumberFormat="1" applyFont="1" applyFill="1"/>
    <xf numFmtId="0" fontId="0" fillId="0" borderId="0" xfId="0" applyFont="1" applyFill="1"/>
    <xf numFmtId="166" fontId="0" fillId="0" borderId="0" xfId="0" applyNumberFormat="1" applyFont="1" applyFill="1"/>
    <xf numFmtId="164" fontId="1" fillId="0" borderId="0" xfId="1" applyNumberFormat="1" applyFill="1"/>
    <xf numFmtId="166" fontId="1" fillId="2" borderId="0" xfId="1" applyNumberFormat="1" applyFill="1"/>
    <xf numFmtId="0" fontId="0" fillId="3" borderId="0" xfId="0" applyFill="1"/>
    <xf numFmtId="15" fontId="0" fillId="3" borderId="0" xfId="0" applyNumberFormat="1" applyFont="1" applyFill="1"/>
    <xf numFmtId="0" fontId="0" fillId="3" borderId="0" xfId="0" applyFont="1" applyFill="1"/>
    <xf numFmtId="0" fontId="1" fillId="3" borderId="0" xfId="1" applyFill="1"/>
    <xf numFmtId="166" fontId="1" fillId="3" borderId="0" xfId="1" applyNumberFormat="1" applyFill="1"/>
    <xf numFmtId="1" fontId="1" fillId="3" borderId="0" xfId="1" applyNumberFormat="1" applyFill="1"/>
    <xf numFmtId="2" fontId="1" fillId="3" borderId="0" xfId="1" applyNumberFormat="1" applyFill="1"/>
    <xf numFmtId="164" fontId="1" fillId="3" borderId="0" xfId="1" applyNumberFormat="1" applyFill="1"/>
    <xf numFmtId="166" fontId="0" fillId="3" borderId="0" xfId="0" applyNumberFormat="1" applyFont="1" applyFill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Nchl_Whitney09sep20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Nchl_Whitney09sep20" connectionId="2" xr16:uid="{00000000-0016-0000-02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A298-9FDD-4F43-AACF-F0E056BA91AC}">
  <dimension ref="A1:E35"/>
  <sheetViews>
    <sheetView tabSelected="1" workbookViewId="0">
      <selection activeCell="K20" sqref="K20"/>
    </sheetView>
  </sheetViews>
  <sheetFormatPr defaultRowHeight="12.75" x14ac:dyDescent="0.2"/>
  <cols>
    <col min="1" max="1" width="27" style="4" customWidth="1"/>
    <col min="2" max="3" width="10.7109375" style="5" customWidth="1"/>
    <col min="4" max="200" width="9.140625" style="4"/>
    <col min="201" max="202" width="18.5703125" style="4" customWidth="1"/>
    <col min="203" max="218" width="9.140625" style="4"/>
    <col min="219" max="219" width="13.85546875" style="4" customWidth="1"/>
    <col min="220" max="220" width="16.85546875" style="4" customWidth="1"/>
    <col min="221" max="456" width="9.140625" style="4"/>
    <col min="457" max="458" width="18.5703125" style="4" customWidth="1"/>
    <col min="459" max="474" width="9.140625" style="4"/>
    <col min="475" max="475" width="13.85546875" style="4" customWidth="1"/>
    <col min="476" max="476" width="16.85546875" style="4" customWidth="1"/>
    <col min="477" max="712" width="9.140625" style="4"/>
    <col min="713" max="714" width="18.5703125" style="4" customWidth="1"/>
    <col min="715" max="730" width="9.140625" style="4"/>
    <col min="731" max="731" width="13.85546875" style="4" customWidth="1"/>
    <col min="732" max="732" width="16.85546875" style="4" customWidth="1"/>
    <col min="733" max="968" width="9.140625" style="4"/>
    <col min="969" max="970" width="18.5703125" style="4" customWidth="1"/>
    <col min="971" max="986" width="9.140625" style="4"/>
    <col min="987" max="987" width="13.85546875" style="4" customWidth="1"/>
    <col min="988" max="988" width="16.85546875" style="4" customWidth="1"/>
    <col min="989" max="1224" width="9.140625" style="4"/>
    <col min="1225" max="1226" width="18.5703125" style="4" customWidth="1"/>
    <col min="1227" max="1242" width="9.140625" style="4"/>
    <col min="1243" max="1243" width="13.85546875" style="4" customWidth="1"/>
    <col min="1244" max="1244" width="16.85546875" style="4" customWidth="1"/>
    <col min="1245" max="1480" width="9.140625" style="4"/>
    <col min="1481" max="1482" width="18.5703125" style="4" customWidth="1"/>
    <col min="1483" max="1498" width="9.140625" style="4"/>
    <col min="1499" max="1499" width="13.85546875" style="4" customWidth="1"/>
    <col min="1500" max="1500" width="16.85546875" style="4" customWidth="1"/>
    <col min="1501" max="1736" width="9.140625" style="4"/>
    <col min="1737" max="1738" width="18.5703125" style="4" customWidth="1"/>
    <col min="1739" max="1754" width="9.140625" style="4"/>
    <col min="1755" max="1755" width="13.85546875" style="4" customWidth="1"/>
    <col min="1756" max="1756" width="16.85546875" style="4" customWidth="1"/>
    <col min="1757" max="1992" width="9.140625" style="4"/>
    <col min="1993" max="1994" width="18.5703125" style="4" customWidth="1"/>
    <col min="1995" max="2010" width="9.140625" style="4"/>
    <col min="2011" max="2011" width="13.85546875" style="4" customWidth="1"/>
    <col min="2012" max="2012" width="16.85546875" style="4" customWidth="1"/>
    <col min="2013" max="2248" width="9.140625" style="4"/>
    <col min="2249" max="2250" width="18.5703125" style="4" customWidth="1"/>
    <col min="2251" max="2266" width="9.140625" style="4"/>
    <col min="2267" max="2267" width="13.85546875" style="4" customWidth="1"/>
    <col min="2268" max="2268" width="16.85546875" style="4" customWidth="1"/>
    <col min="2269" max="2504" width="9.140625" style="4"/>
    <col min="2505" max="2506" width="18.5703125" style="4" customWidth="1"/>
    <col min="2507" max="2522" width="9.140625" style="4"/>
    <col min="2523" max="2523" width="13.85546875" style="4" customWidth="1"/>
    <col min="2524" max="2524" width="16.85546875" style="4" customWidth="1"/>
    <col min="2525" max="2760" width="9.140625" style="4"/>
    <col min="2761" max="2762" width="18.5703125" style="4" customWidth="1"/>
    <col min="2763" max="2778" width="9.140625" style="4"/>
    <col min="2779" max="2779" width="13.85546875" style="4" customWidth="1"/>
    <col min="2780" max="2780" width="16.85546875" style="4" customWidth="1"/>
    <col min="2781" max="3016" width="9.140625" style="4"/>
    <col min="3017" max="3018" width="18.5703125" style="4" customWidth="1"/>
    <col min="3019" max="3034" width="9.140625" style="4"/>
    <col min="3035" max="3035" width="13.85546875" style="4" customWidth="1"/>
    <col min="3036" max="3036" width="16.85546875" style="4" customWidth="1"/>
    <col min="3037" max="3272" width="9.140625" style="4"/>
    <col min="3273" max="3274" width="18.5703125" style="4" customWidth="1"/>
    <col min="3275" max="3290" width="9.140625" style="4"/>
    <col min="3291" max="3291" width="13.85546875" style="4" customWidth="1"/>
    <col min="3292" max="3292" width="16.85546875" style="4" customWidth="1"/>
    <col min="3293" max="3528" width="9.140625" style="4"/>
    <col min="3529" max="3530" width="18.5703125" style="4" customWidth="1"/>
    <col min="3531" max="3546" width="9.140625" style="4"/>
    <col min="3547" max="3547" width="13.85546875" style="4" customWidth="1"/>
    <col min="3548" max="3548" width="16.85546875" style="4" customWidth="1"/>
    <col min="3549" max="3784" width="9.140625" style="4"/>
    <col min="3785" max="3786" width="18.5703125" style="4" customWidth="1"/>
    <col min="3787" max="3802" width="9.140625" style="4"/>
    <col min="3803" max="3803" width="13.85546875" style="4" customWidth="1"/>
    <col min="3804" max="3804" width="16.85546875" style="4" customWidth="1"/>
    <col min="3805" max="4040" width="9.140625" style="4"/>
    <col min="4041" max="4042" width="18.5703125" style="4" customWidth="1"/>
    <col min="4043" max="4058" width="9.140625" style="4"/>
    <col min="4059" max="4059" width="13.85546875" style="4" customWidth="1"/>
    <col min="4060" max="4060" width="16.85546875" style="4" customWidth="1"/>
    <col min="4061" max="4296" width="9.140625" style="4"/>
    <col min="4297" max="4298" width="18.5703125" style="4" customWidth="1"/>
    <col min="4299" max="4314" width="9.140625" style="4"/>
    <col min="4315" max="4315" width="13.85546875" style="4" customWidth="1"/>
    <col min="4316" max="4316" width="16.85546875" style="4" customWidth="1"/>
    <col min="4317" max="4552" width="9.140625" style="4"/>
    <col min="4553" max="4554" width="18.5703125" style="4" customWidth="1"/>
    <col min="4555" max="4570" width="9.140625" style="4"/>
    <col min="4571" max="4571" width="13.85546875" style="4" customWidth="1"/>
    <col min="4572" max="4572" width="16.85546875" style="4" customWidth="1"/>
    <col min="4573" max="4808" width="9.140625" style="4"/>
    <col min="4809" max="4810" width="18.5703125" style="4" customWidth="1"/>
    <col min="4811" max="4826" width="9.140625" style="4"/>
    <col min="4827" max="4827" width="13.85546875" style="4" customWidth="1"/>
    <col min="4828" max="4828" width="16.85546875" style="4" customWidth="1"/>
    <col min="4829" max="5064" width="9.140625" style="4"/>
    <col min="5065" max="5066" width="18.5703125" style="4" customWidth="1"/>
    <col min="5067" max="5082" width="9.140625" style="4"/>
    <col min="5083" max="5083" width="13.85546875" style="4" customWidth="1"/>
    <col min="5084" max="5084" width="16.85546875" style="4" customWidth="1"/>
    <col min="5085" max="5320" width="9.140625" style="4"/>
    <col min="5321" max="5322" width="18.5703125" style="4" customWidth="1"/>
    <col min="5323" max="5338" width="9.140625" style="4"/>
    <col min="5339" max="5339" width="13.85546875" style="4" customWidth="1"/>
    <col min="5340" max="5340" width="16.85546875" style="4" customWidth="1"/>
    <col min="5341" max="5576" width="9.140625" style="4"/>
    <col min="5577" max="5578" width="18.5703125" style="4" customWidth="1"/>
    <col min="5579" max="5594" width="9.140625" style="4"/>
    <col min="5595" max="5595" width="13.85546875" style="4" customWidth="1"/>
    <col min="5596" max="5596" width="16.85546875" style="4" customWidth="1"/>
    <col min="5597" max="5832" width="9.140625" style="4"/>
    <col min="5833" max="5834" width="18.5703125" style="4" customWidth="1"/>
    <col min="5835" max="5850" width="9.140625" style="4"/>
    <col min="5851" max="5851" width="13.85546875" style="4" customWidth="1"/>
    <col min="5852" max="5852" width="16.85546875" style="4" customWidth="1"/>
    <col min="5853" max="6088" width="9.140625" style="4"/>
    <col min="6089" max="6090" width="18.5703125" style="4" customWidth="1"/>
    <col min="6091" max="6106" width="9.140625" style="4"/>
    <col min="6107" max="6107" width="13.85546875" style="4" customWidth="1"/>
    <col min="6108" max="6108" width="16.85546875" style="4" customWidth="1"/>
    <col min="6109" max="6344" width="9.140625" style="4"/>
    <col min="6345" max="6346" width="18.5703125" style="4" customWidth="1"/>
    <col min="6347" max="6362" width="9.140625" style="4"/>
    <col min="6363" max="6363" width="13.85546875" style="4" customWidth="1"/>
    <col min="6364" max="6364" width="16.85546875" style="4" customWidth="1"/>
    <col min="6365" max="6600" width="9.140625" style="4"/>
    <col min="6601" max="6602" width="18.5703125" style="4" customWidth="1"/>
    <col min="6603" max="6618" width="9.140625" style="4"/>
    <col min="6619" max="6619" width="13.85546875" style="4" customWidth="1"/>
    <col min="6620" max="6620" width="16.85546875" style="4" customWidth="1"/>
    <col min="6621" max="6856" width="9.140625" style="4"/>
    <col min="6857" max="6858" width="18.5703125" style="4" customWidth="1"/>
    <col min="6859" max="6874" width="9.140625" style="4"/>
    <col min="6875" max="6875" width="13.85546875" style="4" customWidth="1"/>
    <col min="6876" max="6876" width="16.85546875" style="4" customWidth="1"/>
    <col min="6877" max="7112" width="9.140625" style="4"/>
    <col min="7113" max="7114" width="18.5703125" style="4" customWidth="1"/>
    <col min="7115" max="7130" width="9.140625" style="4"/>
    <col min="7131" max="7131" width="13.85546875" style="4" customWidth="1"/>
    <col min="7132" max="7132" width="16.85546875" style="4" customWidth="1"/>
    <col min="7133" max="7368" width="9.140625" style="4"/>
    <col min="7369" max="7370" width="18.5703125" style="4" customWidth="1"/>
    <col min="7371" max="7386" width="9.140625" style="4"/>
    <col min="7387" max="7387" width="13.85546875" style="4" customWidth="1"/>
    <col min="7388" max="7388" width="16.85546875" style="4" customWidth="1"/>
    <col min="7389" max="7624" width="9.140625" style="4"/>
    <col min="7625" max="7626" width="18.5703125" style="4" customWidth="1"/>
    <col min="7627" max="7642" width="9.140625" style="4"/>
    <col min="7643" max="7643" width="13.85546875" style="4" customWidth="1"/>
    <col min="7644" max="7644" width="16.85546875" style="4" customWidth="1"/>
    <col min="7645" max="7880" width="9.140625" style="4"/>
    <col min="7881" max="7882" width="18.5703125" style="4" customWidth="1"/>
    <col min="7883" max="7898" width="9.140625" style="4"/>
    <col min="7899" max="7899" width="13.85546875" style="4" customWidth="1"/>
    <col min="7900" max="7900" width="16.85546875" style="4" customWidth="1"/>
    <col min="7901" max="8136" width="9.140625" style="4"/>
    <col min="8137" max="8138" width="18.5703125" style="4" customWidth="1"/>
    <col min="8139" max="8154" width="9.140625" style="4"/>
    <col min="8155" max="8155" width="13.85546875" style="4" customWidth="1"/>
    <col min="8156" max="8156" width="16.85546875" style="4" customWidth="1"/>
    <col min="8157" max="8392" width="9.140625" style="4"/>
    <col min="8393" max="8394" width="18.5703125" style="4" customWidth="1"/>
    <col min="8395" max="8410" width="9.140625" style="4"/>
    <col min="8411" max="8411" width="13.85546875" style="4" customWidth="1"/>
    <col min="8412" max="8412" width="16.85546875" style="4" customWidth="1"/>
    <col min="8413" max="8648" width="9.140625" style="4"/>
    <col min="8649" max="8650" width="18.5703125" style="4" customWidth="1"/>
    <col min="8651" max="8666" width="9.140625" style="4"/>
    <col min="8667" max="8667" width="13.85546875" style="4" customWidth="1"/>
    <col min="8668" max="8668" width="16.85546875" style="4" customWidth="1"/>
    <col min="8669" max="8904" width="9.140625" style="4"/>
    <col min="8905" max="8906" width="18.5703125" style="4" customWidth="1"/>
    <col min="8907" max="8922" width="9.140625" style="4"/>
    <col min="8923" max="8923" width="13.85546875" style="4" customWidth="1"/>
    <col min="8924" max="8924" width="16.85546875" style="4" customWidth="1"/>
    <col min="8925" max="9160" width="9.140625" style="4"/>
    <col min="9161" max="9162" width="18.5703125" style="4" customWidth="1"/>
    <col min="9163" max="9178" width="9.140625" style="4"/>
    <col min="9179" max="9179" width="13.85546875" style="4" customWidth="1"/>
    <col min="9180" max="9180" width="16.85546875" style="4" customWidth="1"/>
    <col min="9181" max="9416" width="9.140625" style="4"/>
    <col min="9417" max="9418" width="18.5703125" style="4" customWidth="1"/>
    <col min="9419" max="9434" width="9.140625" style="4"/>
    <col min="9435" max="9435" width="13.85546875" style="4" customWidth="1"/>
    <col min="9436" max="9436" width="16.85546875" style="4" customWidth="1"/>
    <col min="9437" max="9672" width="9.140625" style="4"/>
    <col min="9673" max="9674" width="18.5703125" style="4" customWidth="1"/>
    <col min="9675" max="9690" width="9.140625" style="4"/>
    <col min="9691" max="9691" width="13.85546875" style="4" customWidth="1"/>
    <col min="9692" max="9692" width="16.85546875" style="4" customWidth="1"/>
    <col min="9693" max="9928" width="9.140625" style="4"/>
    <col min="9929" max="9930" width="18.5703125" style="4" customWidth="1"/>
    <col min="9931" max="9946" width="9.140625" style="4"/>
    <col min="9947" max="9947" width="13.85546875" style="4" customWidth="1"/>
    <col min="9948" max="9948" width="16.85546875" style="4" customWidth="1"/>
    <col min="9949" max="10184" width="9.140625" style="4"/>
    <col min="10185" max="10186" width="18.5703125" style="4" customWidth="1"/>
    <col min="10187" max="10202" width="9.140625" style="4"/>
    <col min="10203" max="10203" width="13.85546875" style="4" customWidth="1"/>
    <col min="10204" max="10204" width="16.85546875" style="4" customWidth="1"/>
    <col min="10205" max="10440" width="9.140625" style="4"/>
    <col min="10441" max="10442" width="18.5703125" style="4" customWidth="1"/>
    <col min="10443" max="10458" width="9.140625" style="4"/>
    <col min="10459" max="10459" width="13.85546875" style="4" customWidth="1"/>
    <col min="10460" max="10460" width="16.85546875" style="4" customWidth="1"/>
    <col min="10461" max="10696" width="9.140625" style="4"/>
    <col min="10697" max="10698" width="18.5703125" style="4" customWidth="1"/>
    <col min="10699" max="10714" width="9.140625" style="4"/>
    <col min="10715" max="10715" width="13.85546875" style="4" customWidth="1"/>
    <col min="10716" max="10716" width="16.85546875" style="4" customWidth="1"/>
    <col min="10717" max="10952" width="9.140625" style="4"/>
    <col min="10953" max="10954" width="18.5703125" style="4" customWidth="1"/>
    <col min="10955" max="10970" width="9.140625" style="4"/>
    <col min="10971" max="10971" width="13.85546875" style="4" customWidth="1"/>
    <col min="10972" max="10972" width="16.85546875" style="4" customWidth="1"/>
    <col min="10973" max="11208" width="9.140625" style="4"/>
    <col min="11209" max="11210" width="18.5703125" style="4" customWidth="1"/>
    <col min="11211" max="11226" width="9.140625" style="4"/>
    <col min="11227" max="11227" width="13.85546875" style="4" customWidth="1"/>
    <col min="11228" max="11228" width="16.85546875" style="4" customWidth="1"/>
    <col min="11229" max="11464" width="9.140625" style="4"/>
    <col min="11465" max="11466" width="18.5703125" style="4" customWidth="1"/>
    <col min="11467" max="11482" width="9.140625" style="4"/>
    <col min="11483" max="11483" width="13.85546875" style="4" customWidth="1"/>
    <col min="11484" max="11484" width="16.85546875" style="4" customWidth="1"/>
    <col min="11485" max="11720" width="9.140625" style="4"/>
    <col min="11721" max="11722" width="18.5703125" style="4" customWidth="1"/>
    <col min="11723" max="11738" width="9.140625" style="4"/>
    <col min="11739" max="11739" width="13.85546875" style="4" customWidth="1"/>
    <col min="11740" max="11740" width="16.85546875" style="4" customWidth="1"/>
    <col min="11741" max="11976" width="9.140625" style="4"/>
    <col min="11977" max="11978" width="18.5703125" style="4" customWidth="1"/>
    <col min="11979" max="11994" width="9.140625" style="4"/>
    <col min="11995" max="11995" width="13.85546875" style="4" customWidth="1"/>
    <col min="11996" max="11996" width="16.85546875" style="4" customWidth="1"/>
    <col min="11997" max="12232" width="9.140625" style="4"/>
    <col min="12233" max="12234" width="18.5703125" style="4" customWidth="1"/>
    <col min="12235" max="12250" width="9.140625" style="4"/>
    <col min="12251" max="12251" width="13.85546875" style="4" customWidth="1"/>
    <col min="12252" max="12252" width="16.85546875" style="4" customWidth="1"/>
    <col min="12253" max="12488" width="9.140625" style="4"/>
    <col min="12489" max="12490" width="18.5703125" style="4" customWidth="1"/>
    <col min="12491" max="12506" width="9.140625" style="4"/>
    <col min="12507" max="12507" width="13.85546875" style="4" customWidth="1"/>
    <col min="12508" max="12508" width="16.85546875" style="4" customWidth="1"/>
    <col min="12509" max="12744" width="9.140625" style="4"/>
    <col min="12745" max="12746" width="18.5703125" style="4" customWidth="1"/>
    <col min="12747" max="12762" width="9.140625" style="4"/>
    <col min="12763" max="12763" width="13.85546875" style="4" customWidth="1"/>
    <col min="12764" max="12764" width="16.85546875" style="4" customWidth="1"/>
    <col min="12765" max="13000" width="9.140625" style="4"/>
    <col min="13001" max="13002" width="18.5703125" style="4" customWidth="1"/>
    <col min="13003" max="13018" width="9.140625" style="4"/>
    <col min="13019" max="13019" width="13.85546875" style="4" customWidth="1"/>
    <col min="13020" max="13020" width="16.85546875" style="4" customWidth="1"/>
    <col min="13021" max="13256" width="9.140625" style="4"/>
    <col min="13257" max="13258" width="18.5703125" style="4" customWidth="1"/>
    <col min="13259" max="13274" width="9.140625" style="4"/>
    <col min="13275" max="13275" width="13.85546875" style="4" customWidth="1"/>
    <col min="13276" max="13276" width="16.85546875" style="4" customWidth="1"/>
    <col min="13277" max="13512" width="9.140625" style="4"/>
    <col min="13513" max="13514" width="18.5703125" style="4" customWidth="1"/>
    <col min="13515" max="13530" width="9.140625" style="4"/>
    <col min="13531" max="13531" width="13.85546875" style="4" customWidth="1"/>
    <col min="13532" max="13532" width="16.85546875" style="4" customWidth="1"/>
    <col min="13533" max="13768" width="9.140625" style="4"/>
    <col min="13769" max="13770" width="18.5703125" style="4" customWidth="1"/>
    <col min="13771" max="13786" width="9.140625" style="4"/>
    <col min="13787" max="13787" width="13.85546875" style="4" customWidth="1"/>
    <col min="13788" max="13788" width="16.85546875" style="4" customWidth="1"/>
    <col min="13789" max="14024" width="9.140625" style="4"/>
    <col min="14025" max="14026" width="18.5703125" style="4" customWidth="1"/>
    <col min="14027" max="14042" width="9.140625" style="4"/>
    <col min="14043" max="14043" width="13.85546875" style="4" customWidth="1"/>
    <col min="14044" max="14044" width="16.85546875" style="4" customWidth="1"/>
    <col min="14045" max="14280" width="9.140625" style="4"/>
    <col min="14281" max="14282" width="18.5703125" style="4" customWidth="1"/>
    <col min="14283" max="14298" width="9.140625" style="4"/>
    <col min="14299" max="14299" width="13.85546875" style="4" customWidth="1"/>
    <col min="14300" max="14300" width="16.85546875" style="4" customWidth="1"/>
    <col min="14301" max="14536" width="9.140625" style="4"/>
    <col min="14537" max="14538" width="18.5703125" style="4" customWidth="1"/>
    <col min="14539" max="14554" width="9.140625" style="4"/>
    <col min="14555" max="14555" width="13.85546875" style="4" customWidth="1"/>
    <col min="14556" max="14556" width="16.85546875" style="4" customWidth="1"/>
    <col min="14557" max="14792" width="9.140625" style="4"/>
    <col min="14793" max="14794" width="18.5703125" style="4" customWidth="1"/>
    <col min="14795" max="14810" width="9.140625" style="4"/>
    <col min="14811" max="14811" width="13.85546875" style="4" customWidth="1"/>
    <col min="14812" max="14812" width="16.85546875" style="4" customWidth="1"/>
    <col min="14813" max="15048" width="9.140625" style="4"/>
    <col min="15049" max="15050" width="18.5703125" style="4" customWidth="1"/>
    <col min="15051" max="15066" width="9.140625" style="4"/>
    <col min="15067" max="15067" width="13.85546875" style="4" customWidth="1"/>
    <col min="15068" max="15068" width="16.85546875" style="4" customWidth="1"/>
    <col min="15069" max="15304" width="9.140625" style="4"/>
    <col min="15305" max="15306" width="18.5703125" style="4" customWidth="1"/>
    <col min="15307" max="15322" width="9.140625" style="4"/>
    <col min="15323" max="15323" width="13.85546875" style="4" customWidth="1"/>
    <col min="15324" max="15324" width="16.85546875" style="4" customWidth="1"/>
    <col min="15325" max="15560" width="9.140625" style="4"/>
    <col min="15561" max="15562" width="18.5703125" style="4" customWidth="1"/>
    <col min="15563" max="15578" width="9.140625" style="4"/>
    <col min="15579" max="15579" width="13.85546875" style="4" customWidth="1"/>
    <col min="15580" max="15580" width="16.85546875" style="4" customWidth="1"/>
    <col min="15581" max="15816" width="9.140625" style="4"/>
    <col min="15817" max="15818" width="18.5703125" style="4" customWidth="1"/>
    <col min="15819" max="15834" width="9.140625" style="4"/>
    <col min="15835" max="15835" width="13.85546875" style="4" customWidth="1"/>
    <col min="15836" max="15836" width="16.85546875" style="4" customWidth="1"/>
    <col min="15837" max="16072" width="9.140625" style="4"/>
    <col min="16073" max="16074" width="18.5703125" style="4" customWidth="1"/>
    <col min="16075" max="16090" width="9.140625" style="4"/>
    <col min="16091" max="16091" width="13.85546875" style="4" customWidth="1"/>
    <col min="16092" max="16092" width="16.85546875" style="4" customWidth="1"/>
    <col min="16093" max="16384" width="9.140625" style="4"/>
  </cols>
  <sheetData>
    <row r="1" spans="1:5" s="1" customFormat="1" ht="114.75" x14ac:dyDescent="0.2">
      <c r="A1" s="1" t="s">
        <v>0</v>
      </c>
      <c r="B1" s="3" t="s">
        <v>20</v>
      </c>
      <c r="C1" s="3" t="s">
        <v>21</v>
      </c>
      <c r="E1" s="1" t="s">
        <v>93</v>
      </c>
    </row>
    <row r="2" spans="1:5" ht="15" x14ac:dyDescent="0.25">
      <c r="A2" t="s">
        <v>88</v>
      </c>
      <c r="B2" s="15">
        <v>5.8711999999999991</v>
      </c>
      <c r="C2" s="5">
        <v>1.0883200000000013</v>
      </c>
    </row>
    <row r="3" spans="1:5" ht="15" x14ac:dyDescent="0.25">
      <c r="A3" t="s">
        <v>70</v>
      </c>
      <c r="B3" s="15">
        <v>0.73032000000000019</v>
      </c>
      <c r="C3" s="5">
        <v>0.18215039999999996</v>
      </c>
    </row>
    <row r="4" spans="1:5" ht="15" x14ac:dyDescent="0.25">
      <c r="A4" t="s">
        <v>72</v>
      </c>
      <c r="B4" s="15">
        <v>7.3891199999999992</v>
      </c>
      <c r="C4" s="5">
        <v>1.4572031999999999</v>
      </c>
    </row>
    <row r="5" spans="1:5" ht="15" x14ac:dyDescent="0.25">
      <c r="A5" t="s">
        <v>84</v>
      </c>
      <c r="B5" s="15">
        <v>1.2033613445378148</v>
      </c>
      <c r="C5" s="5">
        <v>0.85871865546218518</v>
      </c>
    </row>
    <row r="6" spans="1:5" ht="15" x14ac:dyDescent="0.25">
      <c r="A6" t="s">
        <v>81</v>
      </c>
      <c r="B6" s="15">
        <v>6.0144000000000011</v>
      </c>
      <c r="C6" s="5">
        <v>1.3472255999999998</v>
      </c>
    </row>
    <row r="7" spans="1:5" ht="15" x14ac:dyDescent="0.25">
      <c r="A7" t="s">
        <v>80</v>
      </c>
      <c r="B7" s="15">
        <v>5.3270400000000002</v>
      </c>
      <c r="C7" s="5">
        <v>1.0447871999999978</v>
      </c>
    </row>
    <row r="8" spans="1:5" ht="15" x14ac:dyDescent="0.25">
      <c r="A8" t="s">
        <v>76</v>
      </c>
      <c r="B8" s="15">
        <v>4.6396800000000002</v>
      </c>
      <c r="C8" s="5">
        <v>0.98979839999999986</v>
      </c>
      <c r="E8" s="4">
        <f>100*(ABS(B7-B8))/(AVERAGE(B7,B8))</f>
        <v>13.793103448275859</v>
      </c>
    </row>
    <row r="9" spans="1:5" ht="15" x14ac:dyDescent="0.25">
      <c r="A9" t="s">
        <v>85</v>
      </c>
      <c r="B9" s="15">
        <v>4.9833599999999993</v>
      </c>
      <c r="C9" s="5">
        <v>0.39866880000000016</v>
      </c>
    </row>
    <row r="10" spans="1:5" ht="15" x14ac:dyDescent="0.25">
      <c r="A10" t="s">
        <v>74</v>
      </c>
      <c r="B10" s="15">
        <v>-0.17183999999999999</v>
      </c>
      <c r="C10" s="5">
        <v>0.35742719999999994</v>
      </c>
    </row>
    <row r="11" spans="1:5" ht="15" x14ac:dyDescent="0.25">
      <c r="A11" t="s">
        <v>74</v>
      </c>
      <c r="B11" s="15">
        <v>0.17183999999999999</v>
      </c>
      <c r="C11" s="5">
        <v>-0.2337024</v>
      </c>
    </row>
    <row r="12" spans="1:5" ht="15" x14ac:dyDescent="0.25">
      <c r="A12" t="s">
        <v>74</v>
      </c>
      <c r="B12" s="15">
        <v>0.17183999999999999</v>
      </c>
      <c r="C12" s="5">
        <v>-0.2337024</v>
      </c>
    </row>
    <row r="13" spans="1:5" ht="15" x14ac:dyDescent="0.25">
      <c r="A13" t="s">
        <v>92</v>
      </c>
      <c r="B13" s="15">
        <v>-0.17183999999999999</v>
      </c>
      <c r="C13" s="5">
        <v>0.10997759999999999</v>
      </c>
    </row>
    <row r="14" spans="1:5" ht="15" x14ac:dyDescent="0.25">
      <c r="A14" t="s">
        <v>75</v>
      </c>
      <c r="B14" s="15">
        <v>11.212560000000003</v>
      </c>
      <c r="C14" s="5">
        <v>1.1444543999999963</v>
      </c>
    </row>
    <row r="15" spans="1:5" ht="15" x14ac:dyDescent="0.25">
      <c r="A15" t="s">
        <v>90</v>
      </c>
      <c r="B15" s="15">
        <v>0.30147368421052634</v>
      </c>
      <c r="C15" s="5">
        <v>0.17916150375939843</v>
      </c>
    </row>
    <row r="16" spans="1:5" ht="15" x14ac:dyDescent="0.25">
      <c r="A16" t="s">
        <v>77</v>
      </c>
      <c r="B16" s="15">
        <v>0.47255999999999981</v>
      </c>
      <c r="C16" s="5">
        <v>0.19246080000000013</v>
      </c>
    </row>
    <row r="17" spans="1:5" ht="15" x14ac:dyDescent="0.25">
      <c r="A17" t="s">
        <v>73</v>
      </c>
      <c r="B17" s="15">
        <v>4.2959999999999922E-2</v>
      </c>
      <c r="C17" s="5">
        <v>6.5299200000000057E-2</v>
      </c>
    </row>
    <row r="18" spans="1:5" ht="15" x14ac:dyDescent="0.25">
      <c r="A18" t="s">
        <v>79</v>
      </c>
      <c r="B18" s="15">
        <v>7.8760000000000003</v>
      </c>
      <c r="C18" s="5">
        <v>0.11455999999999909</v>
      </c>
    </row>
    <row r="19" spans="1:5" ht="15" x14ac:dyDescent="0.25">
      <c r="A19" t="s">
        <v>83</v>
      </c>
      <c r="B19" s="15">
        <v>0.93018803418803431</v>
      </c>
      <c r="C19" s="5">
        <v>0.67365196581196551</v>
      </c>
    </row>
    <row r="20" spans="1:5" ht="15" x14ac:dyDescent="0.25">
      <c r="A20" t="s">
        <v>78</v>
      </c>
      <c r="B20" s="15">
        <v>10.4536</v>
      </c>
      <c r="C20" s="5">
        <v>0.63008000000000197</v>
      </c>
    </row>
    <row r="21" spans="1:5" ht="15" x14ac:dyDescent="0.25">
      <c r="A21" t="s">
        <v>91</v>
      </c>
      <c r="B21" s="15">
        <v>12.458399999999999</v>
      </c>
      <c r="C21" s="5">
        <v>0.27494400000000052</v>
      </c>
      <c r="E21" s="4">
        <f>100*(ABS(B20-B21))/(AVERAGE(B20,B21))</f>
        <v>17.499999999999996</v>
      </c>
    </row>
    <row r="22" spans="1:5" ht="15" x14ac:dyDescent="0.25">
      <c r="A22" t="s">
        <v>87</v>
      </c>
      <c r="B22" s="15">
        <v>5.5467341772151899</v>
      </c>
      <c r="C22" s="5">
        <v>0.52204556962025284</v>
      </c>
    </row>
    <row r="23" spans="1:5" ht="15" x14ac:dyDescent="0.25">
      <c r="A23" t="s">
        <v>89</v>
      </c>
      <c r="B23" s="15">
        <v>8.7627019867549691</v>
      </c>
      <c r="C23" s="5">
        <v>0.86489006622516162</v>
      </c>
    </row>
    <row r="24" spans="1:5" ht="15" x14ac:dyDescent="0.25">
      <c r="A24" t="s">
        <v>86</v>
      </c>
      <c r="B24" s="15">
        <v>11.32581818181818</v>
      </c>
      <c r="C24" s="5">
        <v>6.2487272727273571E-2</v>
      </c>
    </row>
    <row r="25" spans="1:5" ht="15" x14ac:dyDescent="0.25">
      <c r="A25" t="s">
        <v>82</v>
      </c>
      <c r="B25" s="15">
        <v>0.30071999999999993</v>
      </c>
      <c r="C25" s="5">
        <v>0.11685120000000009</v>
      </c>
    </row>
    <row r="26" spans="1:5" ht="15" x14ac:dyDescent="0.25">
      <c r="A26"/>
      <c r="B26" s="15"/>
    </row>
    <row r="27" spans="1:5" ht="15" x14ac:dyDescent="0.25">
      <c r="A27"/>
      <c r="B27" s="15"/>
    </row>
    <row r="28" spans="1:5" x14ac:dyDescent="0.2">
      <c r="B28" s="15"/>
    </row>
    <row r="29" spans="1:5" x14ac:dyDescent="0.2">
      <c r="B29" s="15"/>
    </row>
    <row r="30" spans="1:5" x14ac:dyDescent="0.2">
      <c r="B30" s="15"/>
    </row>
    <row r="31" spans="1:5" x14ac:dyDescent="0.2">
      <c r="B31" s="15"/>
    </row>
    <row r="32" spans="1:5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</sheetData>
  <sortState ref="A2:C28">
    <sortCondition ref="A2:A28"/>
  </sortState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4"/>
  <sheetViews>
    <sheetView topLeftCell="A3" workbookViewId="0">
      <selection activeCell="BD14" sqref="BD14"/>
    </sheetView>
  </sheetViews>
  <sheetFormatPr defaultRowHeight="12.75" x14ac:dyDescent="0.2"/>
  <cols>
    <col min="1" max="1" width="27" style="4" customWidth="1"/>
    <col min="2" max="2" width="12" style="4" customWidth="1"/>
    <col min="3" max="15" width="10.7109375" style="4" customWidth="1"/>
    <col min="16" max="16" width="22.42578125" style="4" customWidth="1"/>
    <col min="17" max="18" width="23.5703125" style="4" customWidth="1"/>
    <col min="19" max="35" width="10.7109375" style="4" customWidth="1"/>
    <col min="36" max="37" width="10.7109375" style="5" customWidth="1"/>
    <col min="38" max="39" width="10.7109375" style="4" customWidth="1"/>
    <col min="40" max="49" width="8.7109375" style="4"/>
    <col min="50" max="50" width="12.140625" style="4" bestFit="1" customWidth="1"/>
    <col min="51" max="252" width="8.7109375" style="4"/>
    <col min="253" max="254" width="18.5703125" style="4" customWidth="1"/>
    <col min="255" max="270" width="8.7109375" style="4"/>
    <col min="271" max="271" width="13.85546875" style="4" customWidth="1"/>
    <col min="272" max="272" width="16.85546875" style="4" customWidth="1"/>
    <col min="273" max="508" width="8.7109375" style="4"/>
    <col min="509" max="510" width="18.5703125" style="4" customWidth="1"/>
    <col min="511" max="526" width="8.7109375" style="4"/>
    <col min="527" max="527" width="13.85546875" style="4" customWidth="1"/>
    <col min="528" max="528" width="16.85546875" style="4" customWidth="1"/>
    <col min="529" max="764" width="8.7109375" style="4"/>
    <col min="765" max="766" width="18.5703125" style="4" customWidth="1"/>
    <col min="767" max="782" width="8.7109375" style="4"/>
    <col min="783" max="783" width="13.85546875" style="4" customWidth="1"/>
    <col min="784" max="784" width="16.85546875" style="4" customWidth="1"/>
    <col min="785" max="1020" width="8.7109375" style="4"/>
    <col min="1021" max="1022" width="18.5703125" style="4" customWidth="1"/>
    <col min="1023" max="1038" width="8.7109375" style="4"/>
    <col min="1039" max="1039" width="13.85546875" style="4" customWidth="1"/>
    <col min="1040" max="1040" width="16.85546875" style="4" customWidth="1"/>
    <col min="1041" max="1276" width="8.7109375" style="4"/>
    <col min="1277" max="1278" width="18.5703125" style="4" customWidth="1"/>
    <col min="1279" max="1294" width="8.7109375" style="4"/>
    <col min="1295" max="1295" width="13.85546875" style="4" customWidth="1"/>
    <col min="1296" max="1296" width="16.85546875" style="4" customWidth="1"/>
    <col min="1297" max="1532" width="8.7109375" style="4"/>
    <col min="1533" max="1534" width="18.5703125" style="4" customWidth="1"/>
    <col min="1535" max="1550" width="8.7109375" style="4"/>
    <col min="1551" max="1551" width="13.85546875" style="4" customWidth="1"/>
    <col min="1552" max="1552" width="16.85546875" style="4" customWidth="1"/>
    <col min="1553" max="1788" width="8.7109375" style="4"/>
    <col min="1789" max="1790" width="18.5703125" style="4" customWidth="1"/>
    <col min="1791" max="1806" width="8.7109375" style="4"/>
    <col min="1807" max="1807" width="13.85546875" style="4" customWidth="1"/>
    <col min="1808" max="1808" width="16.85546875" style="4" customWidth="1"/>
    <col min="1809" max="2044" width="8.7109375" style="4"/>
    <col min="2045" max="2046" width="18.5703125" style="4" customWidth="1"/>
    <col min="2047" max="2062" width="8.7109375" style="4"/>
    <col min="2063" max="2063" width="13.85546875" style="4" customWidth="1"/>
    <col min="2064" max="2064" width="16.85546875" style="4" customWidth="1"/>
    <col min="2065" max="2300" width="8.7109375" style="4"/>
    <col min="2301" max="2302" width="18.5703125" style="4" customWidth="1"/>
    <col min="2303" max="2318" width="8.7109375" style="4"/>
    <col min="2319" max="2319" width="13.85546875" style="4" customWidth="1"/>
    <col min="2320" max="2320" width="16.85546875" style="4" customWidth="1"/>
    <col min="2321" max="2556" width="8.7109375" style="4"/>
    <col min="2557" max="2558" width="18.5703125" style="4" customWidth="1"/>
    <col min="2559" max="2574" width="8.7109375" style="4"/>
    <col min="2575" max="2575" width="13.85546875" style="4" customWidth="1"/>
    <col min="2576" max="2576" width="16.85546875" style="4" customWidth="1"/>
    <col min="2577" max="2812" width="8.7109375" style="4"/>
    <col min="2813" max="2814" width="18.5703125" style="4" customWidth="1"/>
    <col min="2815" max="2830" width="8.7109375" style="4"/>
    <col min="2831" max="2831" width="13.85546875" style="4" customWidth="1"/>
    <col min="2832" max="2832" width="16.85546875" style="4" customWidth="1"/>
    <col min="2833" max="3068" width="8.7109375" style="4"/>
    <col min="3069" max="3070" width="18.5703125" style="4" customWidth="1"/>
    <col min="3071" max="3086" width="8.7109375" style="4"/>
    <col min="3087" max="3087" width="13.85546875" style="4" customWidth="1"/>
    <col min="3088" max="3088" width="16.85546875" style="4" customWidth="1"/>
    <col min="3089" max="3324" width="8.7109375" style="4"/>
    <col min="3325" max="3326" width="18.5703125" style="4" customWidth="1"/>
    <col min="3327" max="3342" width="8.7109375" style="4"/>
    <col min="3343" max="3343" width="13.85546875" style="4" customWidth="1"/>
    <col min="3344" max="3344" width="16.85546875" style="4" customWidth="1"/>
    <col min="3345" max="3580" width="8.7109375" style="4"/>
    <col min="3581" max="3582" width="18.5703125" style="4" customWidth="1"/>
    <col min="3583" max="3598" width="8.7109375" style="4"/>
    <col min="3599" max="3599" width="13.85546875" style="4" customWidth="1"/>
    <col min="3600" max="3600" width="16.85546875" style="4" customWidth="1"/>
    <col min="3601" max="3836" width="8.7109375" style="4"/>
    <col min="3837" max="3838" width="18.5703125" style="4" customWidth="1"/>
    <col min="3839" max="3854" width="8.7109375" style="4"/>
    <col min="3855" max="3855" width="13.85546875" style="4" customWidth="1"/>
    <col min="3856" max="3856" width="16.85546875" style="4" customWidth="1"/>
    <col min="3857" max="4092" width="8.7109375" style="4"/>
    <col min="4093" max="4094" width="18.5703125" style="4" customWidth="1"/>
    <col min="4095" max="4110" width="8.7109375" style="4"/>
    <col min="4111" max="4111" width="13.85546875" style="4" customWidth="1"/>
    <col min="4112" max="4112" width="16.85546875" style="4" customWidth="1"/>
    <col min="4113" max="4348" width="8.7109375" style="4"/>
    <col min="4349" max="4350" width="18.5703125" style="4" customWidth="1"/>
    <col min="4351" max="4366" width="8.7109375" style="4"/>
    <col min="4367" max="4367" width="13.85546875" style="4" customWidth="1"/>
    <col min="4368" max="4368" width="16.85546875" style="4" customWidth="1"/>
    <col min="4369" max="4604" width="8.7109375" style="4"/>
    <col min="4605" max="4606" width="18.5703125" style="4" customWidth="1"/>
    <col min="4607" max="4622" width="8.7109375" style="4"/>
    <col min="4623" max="4623" width="13.85546875" style="4" customWidth="1"/>
    <col min="4624" max="4624" width="16.85546875" style="4" customWidth="1"/>
    <col min="4625" max="4860" width="8.7109375" style="4"/>
    <col min="4861" max="4862" width="18.5703125" style="4" customWidth="1"/>
    <col min="4863" max="4878" width="8.7109375" style="4"/>
    <col min="4879" max="4879" width="13.85546875" style="4" customWidth="1"/>
    <col min="4880" max="4880" width="16.85546875" style="4" customWidth="1"/>
    <col min="4881" max="5116" width="8.7109375" style="4"/>
    <col min="5117" max="5118" width="18.5703125" style="4" customWidth="1"/>
    <col min="5119" max="5134" width="8.7109375" style="4"/>
    <col min="5135" max="5135" width="13.85546875" style="4" customWidth="1"/>
    <col min="5136" max="5136" width="16.85546875" style="4" customWidth="1"/>
    <col min="5137" max="5372" width="8.7109375" style="4"/>
    <col min="5373" max="5374" width="18.5703125" style="4" customWidth="1"/>
    <col min="5375" max="5390" width="8.7109375" style="4"/>
    <col min="5391" max="5391" width="13.85546875" style="4" customWidth="1"/>
    <col min="5392" max="5392" width="16.85546875" style="4" customWidth="1"/>
    <col min="5393" max="5628" width="8.7109375" style="4"/>
    <col min="5629" max="5630" width="18.5703125" style="4" customWidth="1"/>
    <col min="5631" max="5646" width="8.7109375" style="4"/>
    <col min="5647" max="5647" width="13.85546875" style="4" customWidth="1"/>
    <col min="5648" max="5648" width="16.85546875" style="4" customWidth="1"/>
    <col min="5649" max="5884" width="8.7109375" style="4"/>
    <col min="5885" max="5886" width="18.5703125" style="4" customWidth="1"/>
    <col min="5887" max="5902" width="8.7109375" style="4"/>
    <col min="5903" max="5903" width="13.85546875" style="4" customWidth="1"/>
    <col min="5904" max="5904" width="16.85546875" style="4" customWidth="1"/>
    <col min="5905" max="6140" width="8.7109375" style="4"/>
    <col min="6141" max="6142" width="18.5703125" style="4" customWidth="1"/>
    <col min="6143" max="6158" width="8.7109375" style="4"/>
    <col min="6159" max="6159" width="13.85546875" style="4" customWidth="1"/>
    <col min="6160" max="6160" width="16.85546875" style="4" customWidth="1"/>
    <col min="6161" max="6396" width="8.7109375" style="4"/>
    <col min="6397" max="6398" width="18.5703125" style="4" customWidth="1"/>
    <col min="6399" max="6414" width="8.7109375" style="4"/>
    <col min="6415" max="6415" width="13.85546875" style="4" customWidth="1"/>
    <col min="6416" max="6416" width="16.85546875" style="4" customWidth="1"/>
    <col min="6417" max="6652" width="8.7109375" style="4"/>
    <col min="6653" max="6654" width="18.5703125" style="4" customWidth="1"/>
    <col min="6655" max="6670" width="8.7109375" style="4"/>
    <col min="6671" max="6671" width="13.85546875" style="4" customWidth="1"/>
    <col min="6672" max="6672" width="16.85546875" style="4" customWidth="1"/>
    <col min="6673" max="6908" width="8.7109375" style="4"/>
    <col min="6909" max="6910" width="18.5703125" style="4" customWidth="1"/>
    <col min="6911" max="6926" width="8.7109375" style="4"/>
    <col min="6927" max="6927" width="13.85546875" style="4" customWidth="1"/>
    <col min="6928" max="6928" width="16.85546875" style="4" customWidth="1"/>
    <col min="6929" max="7164" width="8.7109375" style="4"/>
    <col min="7165" max="7166" width="18.5703125" style="4" customWidth="1"/>
    <col min="7167" max="7182" width="8.7109375" style="4"/>
    <col min="7183" max="7183" width="13.85546875" style="4" customWidth="1"/>
    <col min="7184" max="7184" width="16.85546875" style="4" customWidth="1"/>
    <col min="7185" max="7420" width="8.7109375" style="4"/>
    <col min="7421" max="7422" width="18.5703125" style="4" customWidth="1"/>
    <col min="7423" max="7438" width="8.7109375" style="4"/>
    <col min="7439" max="7439" width="13.85546875" style="4" customWidth="1"/>
    <col min="7440" max="7440" width="16.85546875" style="4" customWidth="1"/>
    <col min="7441" max="7676" width="8.7109375" style="4"/>
    <col min="7677" max="7678" width="18.5703125" style="4" customWidth="1"/>
    <col min="7679" max="7694" width="8.7109375" style="4"/>
    <col min="7695" max="7695" width="13.85546875" style="4" customWidth="1"/>
    <col min="7696" max="7696" width="16.85546875" style="4" customWidth="1"/>
    <col min="7697" max="7932" width="8.7109375" style="4"/>
    <col min="7933" max="7934" width="18.5703125" style="4" customWidth="1"/>
    <col min="7935" max="7950" width="8.7109375" style="4"/>
    <col min="7951" max="7951" width="13.85546875" style="4" customWidth="1"/>
    <col min="7952" max="7952" width="16.85546875" style="4" customWidth="1"/>
    <col min="7953" max="8188" width="8.7109375" style="4"/>
    <col min="8189" max="8190" width="18.5703125" style="4" customWidth="1"/>
    <col min="8191" max="8206" width="8.7109375" style="4"/>
    <col min="8207" max="8207" width="13.85546875" style="4" customWidth="1"/>
    <col min="8208" max="8208" width="16.85546875" style="4" customWidth="1"/>
    <col min="8209" max="8444" width="8.7109375" style="4"/>
    <col min="8445" max="8446" width="18.5703125" style="4" customWidth="1"/>
    <col min="8447" max="8462" width="8.7109375" style="4"/>
    <col min="8463" max="8463" width="13.85546875" style="4" customWidth="1"/>
    <col min="8464" max="8464" width="16.85546875" style="4" customWidth="1"/>
    <col min="8465" max="8700" width="8.7109375" style="4"/>
    <col min="8701" max="8702" width="18.5703125" style="4" customWidth="1"/>
    <col min="8703" max="8718" width="8.7109375" style="4"/>
    <col min="8719" max="8719" width="13.85546875" style="4" customWidth="1"/>
    <col min="8720" max="8720" width="16.85546875" style="4" customWidth="1"/>
    <col min="8721" max="8956" width="8.7109375" style="4"/>
    <col min="8957" max="8958" width="18.5703125" style="4" customWidth="1"/>
    <col min="8959" max="8974" width="8.7109375" style="4"/>
    <col min="8975" max="8975" width="13.85546875" style="4" customWidth="1"/>
    <col min="8976" max="8976" width="16.85546875" style="4" customWidth="1"/>
    <col min="8977" max="9212" width="8.7109375" style="4"/>
    <col min="9213" max="9214" width="18.5703125" style="4" customWidth="1"/>
    <col min="9215" max="9230" width="8.7109375" style="4"/>
    <col min="9231" max="9231" width="13.85546875" style="4" customWidth="1"/>
    <col min="9232" max="9232" width="16.85546875" style="4" customWidth="1"/>
    <col min="9233" max="9468" width="8.7109375" style="4"/>
    <col min="9469" max="9470" width="18.5703125" style="4" customWidth="1"/>
    <col min="9471" max="9486" width="8.7109375" style="4"/>
    <col min="9487" max="9487" width="13.85546875" style="4" customWidth="1"/>
    <col min="9488" max="9488" width="16.85546875" style="4" customWidth="1"/>
    <col min="9489" max="9724" width="8.7109375" style="4"/>
    <col min="9725" max="9726" width="18.5703125" style="4" customWidth="1"/>
    <col min="9727" max="9742" width="8.7109375" style="4"/>
    <col min="9743" max="9743" width="13.85546875" style="4" customWidth="1"/>
    <col min="9744" max="9744" width="16.85546875" style="4" customWidth="1"/>
    <col min="9745" max="9980" width="8.7109375" style="4"/>
    <col min="9981" max="9982" width="18.5703125" style="4" customWidth="1"/>
    <col min="9983" max="9998" width="8.7109375" style="4"/>
    <col min="9999" max="9999" width="13.85546875" style="4" customWidth="1"/>
    <col min="10000" max="10000" width="16.85546875" style="4" customWidth="1"/>
    <col min="10001" max="10236" width="8.7109375" style="4"/>
    <col min="10237" max="10238" width="18.5703125" style="4" customWidth="1"/>
    <col min="10239" max="10254" width="8.7109375" style="4"/>
    <col min="10255" max="10255" width="13.85546875" style="4" customWidth="1"/>
    <col min="10256" max="10256" width="16.85546875" style="4" customWidth="1"/>
    <col min="10257" max="10492" width="8.7109375" style="4"/>
    <col min="10493" max="10494" width="18.5703125" style="4" customWidth="1"/>
    <col min="10495" max="10510" width="8.7109375" style="4"/>
    <col min="10511" max="10511" width="13.85546875" style="4" customWidth="1"/>
    <col min="10512" max="10512" width="16.85546875" style="4" customWidth="1"/>
    <col min="10513" max="10748" width="8.7109375" style="4"/>
    <col min="10749" max="10750" width="18.5703125" style="4" customWidth="1"/>
    <col min="10751" max="10766" width="8.7109375" style="4"/>
    <col min="10767" max="10767" width="13.85546875" style="4" customWidth="1"/>
    <col min="10768" max="10768" width="16.85546875" style="4" customWidth="1"/>
    <col min="10769" max="11004" width="8.7109375" style="4"/>
    <col min="11005" max="11006" width="18.5703125" style="4" customWidth="1"/>
    <col min="11007" max="11022" width="8.7109375" style="4"/>
    <col min="11023" max="11023" width="13.85546875" style="4" customWidth="1"/>
    <col min="11024" max="11024" width="16.85546875" style="4" customWidth="1"/>
    <col min="11025" max="11260" width="8.7109375" style="4"/>
    <col min="11261" max="11262" width="18.5703125" style="4" customWidth="1"/>
    <col min="11263" max="11278" width="8.7109375" style="4"/>
    <col min="11279" max="11279" width="13.85546875" style="4" customWidth="1"/>
    <col min="11280" max="11280" width="16.85546875" style="4" customWidth="1"/>
    <col min="11281" max="11516" width="8.7109375" style="4"/>
    <col min="11517" max="11518" width="18.5703125" style="4" customWidth="1"/>
    <col min="11519" max="11534" width="8.7109375" style="4"/>
    <col min="11535" max="11535" width="13.85546875" style="4" customWidth="1"/>
    <col min="11536" max="11536" width="16.85546875" style="4" customWidth="1"/>
    <col min="11537" max="11772" width="8.7109375" style="4"/>
    <col min="11773" max="11774" width="18.5703125" style="4" customWidth="1"/>
    <col min="11775" max="11790" width="8.7109375" style="4"/>
    <col min="11791" max="11791" width="13.85546875" style="4" customWidth="1"/>
    <col min="11792" max="11792" width="16.85546875" style="4" customWidth="1"/>
    <col min="11793" max="12028" width="8.7109375" style="4"/>
    <col min="12029" max="12030" width="18.5703125" style="4" customWidth="1"/>
    <col min="12031" max="12046" width="8.7109375" style="4"/>
    <col min="12047" max="12047" width="13.85546875" style="4" customWidth="1"/>
    <col min="12048" max="12048" width="16.85546875" style="4" customWidth="1"/>
    <col min="12049" max="12284" width="8.7109375" style="4"/>
    <col min="12285" max="12286" width="18.5703125" style="4" customWidth="1"/>
    <col min="12287" max="12302" width="8.7109375" style="4"/>
    <col min="12303" max="12303" width="13.85546875" style="4" customWidth="1"/>
    <col min="12304" max="12304" width="16.85546875" style="4" customWidth="1"/>
    <col min="12305" max="12540" width="8.7109375" style="4"/>
    <col min="12541" max="12542" width="18.5703125" style="4" customWidth="1"/>
    <col min="12543" max="12558" width="8.7109375" style="4"/>
    <col min="12559" max="12559" width="13.85546875" style="4" customWidth="1"/>
    <col min="12560" max="12560" width="16.85546875" style="4" customWidth="1"/>
    <col min="12561" max="12796" width="8.7109375" style="4"/>
    <col min="12797" max="12798" width="18.5703125" style="4" customWidth="1"/>
    <col min="12799" max="12814" width="8.7109375" style="4"/>
    <col min="12815" max="12815" width="13.85546875" style="4" customWidth="1"/>
    <col min="12816" max="12816" width="16.85546875" style="4" customWidth="1"/>
    <col min="12817" max="13052" width="8.7109375" style="4"/>
    <col min="13053" max="13054" width="18.5703125" style="4" customWidth="1"/>
    <col min="13055" max="13070" width="8.7109375" style="4"/>
    <col min="13071" max="13071" width="13.85546875" style="4" customWidth="1"/>
    <col min="13072" max="13072" width="16.85546875" style="4" customWidth="1"/>
    <col min="13073" max="13308" width="8.7109375" style="4"/>
    <col min="13309" max="13310" width="18.5703125" style="4" customWidth="1"/>
    <col min="13311" max="13326" width="8.7109375" style="4"/>
    <col min="13327" max="13327" width="13.85546875" style="4" customWidth="1"/>
    <col min="13328" max="13328" width="16.85546875" style="4" customWidth="1"/>
    <col min="13329" max="13564" width="8.7109375" style="4"/>
    <col min="13565" max="13566" width="18.5703125" style="4" customWidth="1"/>
    <col min="13567" max="13582" width="8.7109375" style="4"/>
    <col min="13583" max="13583" width="13.85546875" style="4" customWidth="1"/>
    <col min="13584" max="13584" width="16.85546875" style="4" customWidth="1"/>
    <col min="13585" max="13820" width="8.7109375" style="4"/>
    <col min="13821" max="13822" width="18.5703125" style="4" customWidth="1"/>
    <col min="13823" max="13838" width="8.7109375" style="4"/>
    <col min="13839" max="13839" width="13.85546875" style="4" customWidth="1"/>
    <col min="13840" max="13840" width="16.85546875" style="4" customWidth="1"/>
    <col min="13841" max="14076" width="8.7109375" style="4"/>
    <col min="14077" max="14078" width="18.5703125" style="4" customWidth="1"/>
    <col min="14079" max="14094" width="8.7109375" style="4"/>
    <col min="14095" max="14095" width="13.85546875" style="4" customWidth="1"/>
    <col min="14096" max="14096" width="16.85546875" style="4" customWidth="1"/>
    <col min="14097" max="14332" width="8.7109375" style="4"/>
    <col min="14333" max="14334" width="18.5703125" style="4" customWidth="1"/>
    <col min="14335" max="14350" width="8.7109375" style="4"/>
    <col min="14351" max="14351" width="13.85546875" style="4" customWidth="1"/>
    <col min="14352" max="14352" width="16.85546875" style="4" customWidth="1"/>
    <col min="14353" max="14588" width="8.7109375" style="4"/>
    <col min="14589" max="14590" width="18.5703125" style="4" customWidth="1"/>
    <col min="14591" max="14606" width="8.7109375" style="4"/>
    <col min="14607" max="14607" width="13.85546875" style="4" customWidth="1"/>
    <col min="14608" max="14608" width="16.85546875" style="4" customWidth="1"/>
    <col min="14609" max="14844" width="8.7109375" style="4"/>
    <col min="14845" max="14846" width="18.5703125" style="4" customWidth="1"/>
    <col min="14847" max="14862" width="8.7109375" style="4"/>
    <col min="14863" max="14863" width="13.85546875" style="4" customWidth="1"/>
    <col min="14864" max="14864" width="16.85546875" style="4" customWidth="1"/>
    <col min="14865" max="15100" width="8.7109375" style="4"/>
    <col min="15101" max="15102" width="18.5703125" style="4" customWidth="1"/>
    <col min="15103" max="15118" width="8.7109375" style="4"/>
    <col min="15119" max="15119" width="13.85546875" style="4" customWidth="1"/>
    <col min="15120" max="15120" width="16.85546875" style="4" customWidth="1"/>
    <col min="15121" max="15356" width="8.7109375" style="4"/>
    <col min="15357" max="15358" width="18.5703125" style="4" customWidth="1"/>
    <col min="15359" max="15374" width="8.7109375" style="4"/>
    <col min="15375" max="15375" width="13.85546875" style="4" customWidth="1"/>
    <col min="15376" max="15376" width="16.85546875" style="4" customWidth="1"/>
    <col min="15377" max="15612" width="8.7109375" style="4"/>
    <col min="15613" max="15614" width="18.5703125" style="4" customWidth="1"/>
    <col min="15615" max="15630" width="8.7109375" style="4"/>
    <col min="15631" max="15631" width="13.85546875" style="4" customWidth="1"/>
    <col min="15632" max="15632" width="16.85546875" style="4" customWidth="1"/>
    <col min="15633" max="15868" width="8.7109375" style="4"/>
    <col min="15869" max="15870" width="18.5703125" style="4" customWidth="1"/>
    <col min="15871" max="15886" width="8.7109375" style="4"/>
    <col min="15887" max="15887" width="13.85546875" style="4" customWidth="1"/>
    <col min="15888" max="15888" width="16.85546875" style="4" customWidth="1"/>
    <col min="15889" max="16124" width="8.7109375" style="4"/>
    <col min="16125" max="16126" width="18.5703125" style="4" customWidth="1"/>
    <col min="16127" max="16142" width="8.7109375" style="4"/>
    <col min="16143" max="16143" width="13.85546875" style="4" customWidth="1"/>
    <col min="16144" max="16144" width="16.85546875" style="4" customWidth="1"/>
    <col min="16145" max="16384" width="8.7109375" style="4"/>
  </cols>
  <sheetData>
    <row r="1" spans="1:54" s="1" customFormat="1" ht="204" x14ac:dyDescent="0.2">
      <c r="A1" s="1" t="s">
        <v>0</v>
      </c>
      <c r="B1" s="1" t="s">
        <v>12</v>
      </c>
      <c r="C1" s="1" t="s">
        <v>13</v>
      </c>
      <c r="D1" s="2" t="s">
        <v>14</v>
      </c>
      <c r="E1" s="2" t="s">
        <v>10</v>
      </c>
      <c r="F1" s="2"/>
      <c r="G1" s="2"/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35</v>
      </c>
      <c r="AC1" s="1" t="s">
        <v>36</v>
      </c>
      <c r="AD1" s="1" t="s">
        <v>17</v>
      </c>
      <c r="AF1" s="2" t="s">
        <v>18</v>
      </c>
      <c r="AG1" s="2" t="s">
        <v>19</v>
      </c>
      <c r="AH1" s="2" t="s">
        <v>37</v>
      </c>
      <c r="AJ1" s="3" t="s">
        <v>20</v>
      </c>
      <c r="AK1" s="3" t="s">
        <v>21</v>
      </c>
      <c r="AM1" s="1" t="s">
        <v>22</v>
      </c>
      <c r="AN1" s="1" t="s">
        <v>38</v>
      </c>
      <c r="AP1" s="1" t="s">
        <v>32</v>
      </c>
      <c r="AQ1" s="1" t="s">
        <v>33</v>
      </c>
      <c r="AR1" s="1" t="s">
        <v>34</v>
      </c>
      <c r="AT1" s="1" t="s">
        <v>39</v>
      </c>
      <c r="AU1" s="1" t="s">
        <v>23</v>
      </c>
      <c r="AV1" s="1" t="s">
        <v>24</v>
      </c>
      <c r="AX1" s="1" t="s">
        <v>94</v>
      </c>
      <c r="AY1" s="1" t="s">
        <v>95</v>
      </c>
      <c r="AZ1" s="1" t="s">
        <v>97</v>
      </c>
      <c r="BB1" s="1" t="s">
        <v>96</v>
      </c>
    </row>
    <row r="2" spans="1:54" ht="15" x14ac:dyDescent="0.2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7"/>
      <c r="AC2" s="7"/>
      <c r="AD2" s="7"/>
      <c r="AE2" s="7"/>
      <c r="AF2" s="8"/>
      <c r="AG2" s="8"/>
      <c r="AH2" s="8"/>
      <c r="AM2" s="9"/>
      <c r="AP2" s="7"/>
      <c r="AQ2" s="7"/>
      <c r="AR2" s="7"/>
      <c r="AX2" s="8" t="s">
        <v>98</v>
      </c>
      <c r="AY2" s="8"/>
      <c r="AZ2" s="8"/>
      <c r="BB2" s="8" t="s">
        <v>98</v>
      </c>
    </row>
    <row r="3" spans="1:54" s="1" customFormat="1" ht="63.75" x14ac:dyDescent="0.2">
      <c r="C3" s="1" t="s">
        <v>25</v>
      </c>
      <c r="H3" s="1" t="s">
        <v>26</v>
      </c>
      <c r="J3" s="1" t="s">
        <v>30</v>
      </c>
      <c r="S3" s="1" t="s">
        <v>26</v>
      </c>
      <c r="U3" s="1" t="s">
        <v>30</v>
      </c>
      <c r="AD3" s="1" t="s">
        <v>27</v>
      </c>
      <c r="AF3" s="6" t="s">
        <v>28</v>
      </c>
      <c r="AG3" s="6" t="s">
        <v>28</v>
      </c>
      <c r="AH3" s="6"/>
      <c r="AJ3" s="3"/>
      <c r="AK3" s="3"/>
      <c r="AM3" s="1" t="s">
        <v>29</v>
      </c>
    </row>
    <row r="4" spans="1:54" ht="15" x14ac:dyDescent="0.25">
      <c r="A4" s="22" t="s">
        <v>74</v>
      </c>
      <c r="B4" s="23">
        <v>44083</v>
      </c>
      <c r="C4" s="24">
        <v>500</v>
      </c>
      <c r="D4" s="25">
        <v>6</v>
      </c>
      <c r="E4" s="22"/>
      <c r="F4" s="22">
        <v>4</v>
      </c>
      <c r="G4" s="22" t="s">
        <v>11</v>
      </c>
      <c r="H4" s="22">
        <v>1E-3</v>
      </c>
      <c r="I4" s="22">
        <v>2E-3</v>
      </c>
      <c r="J4" s="22">
        <v>2E-3</v>
      </c>
      <c r="K4" s="22">
        <v>2E-3</v>
      </c>
      <c r="L4" s="22">
        <v>2E-3</v>
      </c>
      <c r="M4" s="22">
        <v>2E-3</v>
      </c>
      <c r="N4" s="22">
        <v>3.0000000000000001E-3</v>
      </c>
      <c r="O4" s="22">
        <v>6.0000000000000001E-3</v>
      </c>
      <c r="P4" s="22"/>
      <c r="Q4" s="22" t="s">
        <v>60</v>
      </c>
      <c r="R4" s="22" t="s">
        <v>11</v>
      </c>
      <c r="S4" s="22">
        <v>1E-3</v>
      </c>
      <c r="T4" s="22">
        <v>2E-3</v>
      </c>
      <c r="U4" s="22">
        <v>1E-3</v>
      </c>
      <c r="V4" s="22">
        <v>1E-3</v>
      </c>
      <c r="W4" s="22">
        <v>1E-3</v>
      </c>
      <c r="X4" s="22">
        <v>1E-3</v>
      </c>
      <c r="Y4" s="22">
        <v>3.0000000000000001E-3</v>
      </c>
      <c r="Z4" s="22">
        <v>4.0000000000000001E-3</v>
      </c>
      <c r="AA4" s="26"/>
      <c r="AB4" s="26">
        <f>J4-H4</f>
        <v>1E-3</v>
      </c>
      <c r="AC4" s="26">
        <f>T4-S4</f>
        <v>1E-3</v>
      </c>
      <c r="AD4" s="26">
        <f>AB4-AC4</f>
        <v>0</v>
      </c>
      <c r="AE4" s="26"/>
      <c r="AF4" s="27">
        <f>(1000*28.64*AD4)</f>
        <v>0</v>
      </c>
      <c r="AG4" s="27">
        <f>(1000*28.64*((1.72*AC4)-AB4))</f>
        <v>20.620799999999999</v>
      </c>
      <c r="AH4" s="27">
        <f>1000*28.64*(1.72*(AC4-AC$9)-(AB4-AB$9))</f>
        <v>29.785599999999999</v>
      </c>
      <c r="AI4" s="25"/>
      <c r="AJ4" s="28">
        <f t="shared" ref="AJ4:AJ7" si="0">(AF4*D4/1000)/((C4/1000)*1)</f>
        <v>0</v>
      </c>
      <c r="AK4" s="29">
        <f t="shared" ref="AK4:AK7" si="1">(AG4*D4/1000)/((C4/1000)*1)</f>
        <v>0.24744959999999996</v>
      </c>
      <c r="AL4" s="25"/>
      <c r="AM4" s="28">
        <f t="shared" ref="AM4:AM7" si="2">AB4/AC4</f>
        <v>1</v>
      </c>
      <c r="AN4" s="28">
        <f t="shared" ref="AN4:AN7" si="3">(AB4-AB$9)/(AC4-AC$9)</f>
        <v>0.33333333333333331</v>
      </c>
      <c r="AO4" s="25"/>
      <c r="AP4" s="26">
        <f t="shared" ref="AP4:AP7" si="4">O4-H4</f>
        <v>5.0000000000000001E-3</v>
      </c>
      <c r="AQ4" s="26">
        <f t="shared" ref="AQ4:AQ7" si="5">N4-H4</f>
        <v>2E-3</v>
      </c>
      <c r="AR4" s="26">
        <f t="shared" ref="AR4:AR7" si="6">K4-H4</f>
        <v>1E-3</v>
      </c>
      <c r="AS4" s="25"/>
      <c r="AT4" s="25">
        <f t="shared" ref="AT4:AT7" si="7">(1.04*AP4)+(0.79*AR4)-(0.27*AQ4)</f>
        <v>5.4500000000000009E-3</v>
      </c>
      <c r="AU4" s="25">
        <f t="shared" ref="AU4:AU7" si="8">(1.02*AR4)-(0.27*AP4)+(0.01*AQ4)</f>
        <v>-3.1E-4</v>
      </c>
      <c r="AV4" s="25">
        <f t="shared" ref="AV4:AV7" si="9">(1.02*AQ4)-(0.08*AP4)-(0.026*AR4)</f>
        <v>1.6140000000000002E-3</v>
      </c>
      <c r="AW4" s="25"/>
      <c r="AX4" s="27">
        <f>1000000*AU4/(89.71*1)</f>
        <v>-3.455579088173002</v>
      </c>
      <c r="AY4" s="27">
        <f t="shared" ref="AY4:AY7" si="10">1000000*AT4/(112.61*1)</f>
        <v>48.397122813249275</v>
      </c>
      <c r="AZ4" s="27">
        <f t="shared" ref="AZ4:AZ7" si="11">1000000*AV4/(262*1)</f>
        <v>6.1603053435114514</v>
      </c>
      <c r="BA4" s="25"/>
      <c r="BB4" s="25">
        <f t="shared" ref="BB4:BB7" si="12">1000*((11.85*(J4-H4))-(1.54*(L4-H4))-(0.08*(M4-H4)))</f>
        <v>10.229999999999999</v>
      </c>
    </row>
    <row r="5" spans="1:54" ht="15" x14ac:dyDescent="0.25">
      <c r="A5" s="22" t="s">
        <v>74</v>
      </c>
      <c r="B5" s="23">
        <v>44083</v>
      </c>
      <c r="C5" s="24">
        <v>500</v>
      </c>
      <c r="D5" s="25">
        <v>6</v>
      </c>
      <c r="E5" s="22"/>
      <c r="F5" s="22">
        <v>10</v>
      </c>
      <c r="G5" s="22" t="s">
        <v>11</v>
      </c>
      <c r="H5" s="22">
        <v>1E-3</v>
      </c>
      <c r="I5" s="22">
        <v>2E-3</v>
      </c>
      <c r="J5" s="22">
        <v>2E-3</v>
      </c>
      <c r="K5" s="22">
        <v>2E-3</v>
      </c>
      <c r="L5" s="22">
        <v>1E-3</v>
      </c>
      <c r="M5" s="22">
        <v>1E-3</v>
      </c>
      <c r="N5" s="22">
        <v>3.0000000000000001E-3</v>
      </c>
      <c r="O5" s="22">
        <v>4.0000000000000001E-3</v>
      </c>
      <c r="P5" s="22"/>
      <c r="Q5" s="22" t="s">
        <v>57</v>
      </c>
      <c r="R5" s="22" t="s">
        <v>11</v>
      </c>
      <c r="S5" s="22">
        <v>1E-3</v>
      </c>
      <c r="T5" s="22">
        <v>1E-3</v>
      </c>
      <c r="U5" s="22">
        <v>1E-3</v>
      </c>
      <c r="V5" s="22">
        <v>1E-3</v>
      </c>
      <c r="W5" s="22">
        <v>1E-3</v>
      </c>
      <c r="X5" s="22">
        <v>1E-3</v>
      </c>
      <c r="Y5" s="22">
        <v>2E-3</v>
      </c>
      <c r="Z5" s="22">
        <v>4.0000000000000001E-3</v>
      </c>
      <c r="AA5" s="25"/>
      <c r="AB5" s="26">
        <f t="shared" ref="AB5:AB7" si="13">J5-H5</f>
        <v>1E-3</v>
      </c>
      <c r="AC5" s="26">
        <f t="shared" ref="AC5:AC7" si="14">T5-S5</f>
        <v>0</v>
      </c>
      <c r="AD5" s="26">
        <f t="shared" ref="AD5:AD7" si="15">AB5-AC5</f>
        <v>1E-3</v>
      </c>
      <c r="AE5" s="26"/>
      <c r="AF5" s="27">
        <f t="shared" ref="AF5:AF7" si="16">(1000*28.64*AD5)</f>
        <v>28.64</v>
      </c>
      <c r="AG5" s="27">
        <f t="shared" ref="AG5:AG7" si="17">(1000*28.64*((1.72*AC5)-AB5))</f>
        <v>-28.64</v>
      </c>
      <c r="AH5" s="27">
        <f>1000*28.64*(1.72*(AC5-AC$9)-(AB5-AB$9))</f>
        <v>-19.475200000000001</v>
      </c>
      <c r="AI5" s="25"/>
      <c r="AJ5" s="28">
        <f t="shared" si="0"/>
        <v>0.34367999999999999</v>
      </c>
      <c r="AK5" s="29">
        <f t="shared" si="1"/>
        <v>-0.34367999999999999</v>
      </c>
      <c r="AL5" s="25"/>
      <c r="AM5" s="28" t="e">
        <f t="shared" si="2"/>
        <v>#DIV/0!</v>
      </c>
      <c r="AN5" s="28">
        <f t="shared" si="3"/>
        <v>-1</v>
      </c>
      <c r="AO5" s="25"/>
      <c r="AP5" s="26">
        <f t="shared" si="4"/>
        <v>3.0000000000000001E-3</v>
      </c>
      <c r="AQ5" s="26">
        <f t="shared" si="5"/>
        <v>2E-3</v>
      </c>
      <c r="AR5" s="26">
        <f t="shared" si="6"/>
        <v>1E-3</v>
      </c>
      <c r="AS5" s="25"/>
      <c r="AT5" s="25">
        <f t="shared" si="7"/>
        <v>3.3700000000000002E-3</v>
      </c>
      <c r="AU5" s="25">
        <f t="shared" si="8"/>
        <v>2.3000000000000001E-4</v>
      </c>
      <c r="AV5" s="25">
        <f t="shared" si="9"/>
        <v>1.7740000000000002E-3</v>
      </c>
      <c r="AW5" s="25"/>
      <c r="AX5" s="27">
        <f t="shared" ref="AX5:AX7" si="18">1000000*AU5/(89.71*1)</f>
        <v>2.5638167428380338</v>
      </c>
      <c r="AY5" s="27">
        <f t="shared" si="10"/>
        <v>29.926294290027528</v>
      </c>
      <c r="AZ5" s="27">
        <f t="shared" si="11"/>
        <v>6.7709923664122149</v>
      </c>
      <c r="BA5" s="25"/>
      <c r="BB5" s="25">
        <f t="shared" si="12"/>
        <v>11.85</v>
      </c>
    </row>
    <row r="6" spans="1:54" ht="15" x14ac:dyDescent="0.25">
      <c r="A6" s="22" t="s">
        <v>74</v>
      </c>
      <c r="B6" s="23">
        <v>44083</v>
      </c>
      <c r="C6" s="24">
        <v>500</v>
      </c>
      <c r="D6" s="25">
        <v>6</v>
      </c>
      <c r="E6" s="24"/>
      <c r="F6" s="24">
        <v>18</v>
      </c>
      <c r="G6" s="24" t="s">
        <v>11</v>
      </c>
      <c r="H6" s="22">
        <v>0</v>
      </c>
      <c r="I6" s="22">
        <v>1E-3</v>
      </c>
      <c r="J6" s="22">
        <v>1E-3</v>
      </c>
      <c r="K6" s="22">
        <v>1E-3</v>
      </c>
      <c r="L6" s="22">
        <v>1E-3</v>
      </c>
      <c r="M6" s="22">
        <v>1E-3</v>
      </c>
      <c r="N6" s="22">
        <v>2E-3</v>
      </c>
      <c r="O6" s="22">
        <v>3.0000000000000001E-3</v>
      </c>
      <c r="P6" s="22"/>
      <c r="Q6" s="22" t="s">
        <v>44</v>
      </c>
      <c r="R6" s="22" t="s">
        <v>11</v>
      </c>
      <c r="S6" s="22">
        <v>1E-3</v>
      </c>
      <c r="T6" s="22">
        <v>1E-3</v>
      </c>
      <c r="U6" s="22">
        <v>1E-3</v>
      </c>
      <c r="V6" s="22">
        <v>1E-3</v>
      </c>
      <c r="W6" s="22">
        <v>0</v>
      </c>
      <c r="X6" s="22">
        <v>0</v>
      </c>
      <c r="Y6" s="22">
        <v>1E-3</v>
      </c>
      <c r="Z6" s="22">
        <v>3.0000000000000001E-3</v>
      </c>
      <c r="AA6" s="30"/>
      <c r="AB6" s="26">
        <f t="shared" si="13"/>
        <v>1E-3</v>
      </c>
      <c r="AC6" s="26">
        <f t="shared" si="14"/>
        <v>0</v>
      </c>
      <c r="AD6" s="26">
        <f t="shared" si="15"/>
        <v>1E-3</v>
      </c>
      <c r="AE6" s="26"/>
      <c r="AF6" s="27">
        <f t="shared" si="16"/>
        <v>28.64</v>
      </c>
      <c r="AG6" s="27">
        <f t="shared" si="17"/>
        <v>-28.64</v>
      </c>
      <c r="AH6" s="27">
        <f>1000*28.64*(1.72*(AC6-AC$9)-(AB6-AB$9))</f>
        <v>-19.475200000000001</v>
      </c>
      <c r="AI6" s="25"/>
      <c r="AJ6" s="28">
        <f t="shared" si="0"/>
        <v>0.34367999999999999</v>
      </c>
      <c r="AK6" s="29">
        <f t="shared" si="1"/>
        <v>-0.34367999999999999</v>
      </c>
      <c r="AL6" s="25"/>
      <c r="AM6" s="28" t="e">
        <f>AB6/AC6</f>
        <v>#DIV/0!</v>
      </c>
      <c r="AN6" s="28">
        <f t="shared" si="3"/>
        <v>-1</v>
      </c>
      <c r="AO6" s="25"/>
      <c r="AP6" s="26">
        <f t="shared" si="4"/>
        <v>3.0000000000000001E-3</v>
      </c>
      <c r="AQ6" s="26">
        <f t="shared" si="5"/>
        <v>2E-3</v>
      </c>
      <c r="AR6" s="26">
        <f t="shared" si="6"/>
        <v>1E-3</v>
      </c>
      <c r="AS6" s="25"/>
      <c r="AT6" s="25">
        <f t="shared" si="7"/>
        <v>3.3700000000000002E-3</v>
      </c>
      <c r="AU6" s="25">
        <f t="shared" si="8"/>
        <v>2.3000000000000001E-4</v>
      </c>
      <c r="AV6" s="25">
        <f t="shared" si="9"/>
        <v>1.7740000000000002E-3</v>
      </c>
      <c r="AW6" s="25"/>
      <c r="AX6" s="27">
        <f t="shared" si="18"/>
        <v>2.5638167428380338</v>
      </c>
      <c r="AY6" s="27">
        <f t="shared" si="10"/>
        <v>29.926294290027528</v>
      </c>
      <c r="AZ6" s="27">
        <f t="shared" si="11"/>
        <v>6.7709923664122149</v>
      </c>
      <c r="BA6" s="25"/>
      <c r="BB6" s="25">
        <f t="shared" si="12"/>
        <v>10.229999999999999</v>
      </c>
    </row>
    <row r="7" spans="1:54" ht="15" x14ac:dyDescent="0.25">
      <c r="A7" s="22" t="s">
        <v>92</v>
      </c>
      <c r="B7" s="23">
        <v>44083</v>
      </c>
      <c r="C7" s="24">
        <v>500</v>
      </c>
      <c r="D7" s="25">
        <v>6</v>
      </c>
      <c r="E7" s="24"/>
      <c r="F7" s="24" t="s">
        <v>40</v>
      </c>
      <c r="G7" s="24" t="s">
        <v>11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/>
      <c r="Q7" s="22" t="s">
        <v>41</v>
      </c>
      <c r="R7" s="22" t="s">
        <v>11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30"/>
      <c r="AB7" s="26">
        <f t="shared" si="13"/>
        <v>0</v>
      </c>
      <c r="AC7" s="26">
        <f t="shared" si="14"/>
        <v>0</v>
      </c>
      <c r="AD7" s="26">
        <f t="shared" si="15"/>
        <v>0</v>
      </c>
      <c r="AE7" s="26"/>
      <c r="AF7" s="27">
        <f t="shared" si="16"/>
        <v>0</v>
      </c>
      <c r="AG7" s="27">
        <f t="shared" si="17"/>
        <v>0</v>
      </c>
      <c r="AH7" s="27">
        <f>1000*28.64*(1.72*(AC7-AC$9)-(AB7-AB$9))</f>
        <v>9.1648000000000014</v>
      </c>
      <c r="AI7" s="25"/>
      <c r="AJ7" s="28">
        <f t="shared" si="0"/>
        <v>0</v>
      </c>
      <c r="AK7" s="29">
        <f t="shared" si="1"/>
        <v>0</v>
      </c>
      <c r="AL7" s="25"/>
      <c r="AM7" s="28" t="e">
        <f t="shared" si="2"/>
        <v>#DIV/0!</v>
      </c>
      <c r="AN7" s="28">
        <f t="shared" si="3"/>
        <v>3</v>
      </c>
      <c r="AO7" s="25"/>
      <c r="AP7" s="26">
        <f t="shared" si="4"/>
        <v>0</v>
      </c>
      <c r="AQ7" s="26">
        <f t="shared" si="5"/>
        <v>0</v>
      </c>
      <c r="AR7" s="26">
        <f t="shared" si="6"/>
        <v>0</v>
      </c>
      <c r="AS7" s="25"/>
      <c r="AT7" s="25">
        <f t="shared" si="7"/>
        <v>0</v>
      </c>
      <c r="AU7" s="25">
        <f t="shared" si="8"/>
        <v>0</v>
      </c>
      <c r="AV7" s="25">
        <f t="shared" si="9"/>
        <v>0</v>
      </c>
      <c r="AW7" s="25"/>
      <c r="AX7" s="27">
        <f t="shared" si="18"/>
        <v>0</v>
      </c>
      <c r="AY7" s="27">
        <f t="shared" si="10"/>
        <v>0</v>
      </c>
      <c r="AZ7" s="27">
        <f t="shared" si="11"/>
        <v>0</v>
      </c>
      <c r="BA7" s="25"/>
      <c r="BB7" s="25">
        <f t="shared" si="12"/>
        <v>0</v>
      </c>
    </row>
    <row r="8" spans="1:54" s="13" customFormat="1" ht="15" x14ac:dyDescent="0.25">
      <c r="A8" s="12"/>
      <c r="B8" s="17"/>
      <c r="C8" s="18"/>
      <c r="E8" s="18"/>
      <c r="F8" s="18"/>
      <c r="G8" s="18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9"/>
      <c r="AB8" s="10"/>
      <c r="AC8" s="10"/>
      <c r="AD8" s="10"/>
      <c r="AE8" s="10"/>
      <c r="AF8" s="14"/>
      <c r="AG8" s="14"/>
      <c r="AH8" s="14"/>
      <c r="AJ8" s="15"/>
      <c r="AK8" s="5"/>
      <c r="AM8" s="9"/>
      <c r="AN8" s="9"/>
      <c r="AP8" s="7"/>
      <c r="AQ8" s="7"/>
      <c r="AR8" s="7"/>
      <c r="AS8" s="4"/>
      <c r="AT8" s="4"/>
      <c r="AU8" s="4"/>
      <c r="AV8" s="4"/>
      <c r="AW8" s="4"/>
      <c r="AX8" s="8"/>
      <c r="AY8" s="8"/>
      <c r="AZ8" s="8"/>
      <c r="BA8" s="4"/>
      <c r="BB8" s="4"/>
    </row>
    <row r="9" spans="1:54" s="13" customFormat="1" ht="15" x14ac:dyDescent="0.25">
      <c r="A9" s="12" t="s">
        <v>31</v>
      </c>
      <c r="B9" s="17"/>
      <c r="C9" s="18"/>
      <c r="E9" s="18"/>
      <c r="F9" s="18"/>
      <c r="G9" s="18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9"/>
      <c r="AB9" s="21">
        <f>AVERAGE(AB4:AB7)</f>
        <v>7.5000000000000002E-4</v>
      </c>
      <c r="AC9" s="21">
        <f t="shared" ref="AC9:AD9" si="19">AVERAGE(AC4:AC7)</f>
        <v>2.5000000000000001E-4</v>
      </c>
      <c r="AD9" s="21">
        <f t="shared" si="19"/>
        <v>5.0000000000000001E-4</v>
      </c>
      <c r="AE9" s="21"/>
      <c r="AF9" s="21">
        <f>AVERAGE(AF4:AF7)</f>
        <v>14.32</v>
      </c>
      <c r="AG9" s="21">
        <f t="shared" ref="AG9:AH9" si="20">AVERAGE(AG4:AG7)</f>
        <v>-9.1647999999999996</v>
      </c>
      <c r="AH9" s="21">
        <f t="shared" si="20"/>
        <v>0</v>
      </c>
      <c r="AJ9" s="15"/>
      <c r="AK9" s="20"/>
      <c r="AM9" s="15"/>
      <c r="AN9" s="15"/>
      <c r="AP9" s="10"/>
      <c r="AQ9" s="10"/>
      <c r="AR9" s="10"/>
      <c r="AX9" s="14"/>
      <c r="AY9" s="14"/>
      <c r="AZ9" s="14"/>
    </row>
    <row r="10" spans="1:54" s="13" customFormat="1" ht="15" x14ac:dyDescent="0.25">
      <c r="A10" s="12"/>
      <c r="C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0"/>
      <c r="AB10" s="10"/>
      <c r="AC10" s="10"/>
      <c r="AD10" s="10"/>
      <c r="AE10" s="10"/>
      <c r="AF10" s="14"/>
      <c r="AG10" s="14"/>
      <c r="AH10" s="14"/>
      <c r="AJ10" s="15"/>
      <c r="AK10" s="5"/>
      <c r="AM10" s="9"/>
      <c r="AN10" s="9"/>
      <c r="AP10" s="7"/>
      <c r="AQ10" s="7"/>
      <c r="AR10" s="7"/>
      <c r="AS10" s="4"/>
      <c r="AT10" s="4"/>
      <c r="AU10" s="4"/>
      <c r="AV10" s="4"/>
      <c r="AW10" s="4"/>
      <c r="AX10" s="8"/>
      <c r="AY10" s="8"/>
      <c r="AZ10" s="8"/>
      <c r="BA10" s="4"/>
      <c r="BB10" s="4"/>
    </row>
    <row r="11" spans="1:54" ht="15" x14ac:dyDescent="0.25">
      <c r="A11" t="s">
        <v>70</v>
      </c>
      <c r="B11" s="11">
        <v>44083</v>
      </c>
      <c r="C11">
        <v>2000</v>
      </c>
      <c r="D11" s="4">
        <v>6</v>
      </c>
      <c r="E11"/>
      <c r="F11">
        <v>1</v>
      </c>
      <c r="G11" t="s">
        <v>11</v>
      </c>
      <c r="H11">
        <v>2E-3</v>
      </c>
      <c r="I11">
        <v>2.5999999999999999E-2</v>
      </c>
      <c r="J11">
        <v>2.5999999999999999E-2</v>
      </c>
      <c r="K11">
        <v>2.5000000000000001E-2</v>
      </c>
      <c r="L11">
        <v>1.0999999999999999E-2</v>
      </c>
      <c r="M11">
        <v>8.0000000000000002E-3</v>
      </c>
      <c r="N11">
        <v>1.9E-2</v>
      </c>
      <c r="O11">
        <v>5.1999999999999998E-2</v>
      </c>
      <c r="P11"/>
      <c r="Q11" t="s">
        <v>54</v>
      </c>
      <c r="R11" t="s">
        <v>11</v>
      </c>
      <c r="S11">
        <v>3.0000000000000001E-3</v>
      </c>
      <c r="T11">
        <v>1.7999999999999999E-2</v>
      </c>
      <c r="U11">
        <v>1.7999999999999999E-2</v>
      </c>
      <c r="V11">
        <v>1.7999999999999999E-2</v>
      </c>
      <c r="W11">
        <v>8.0000000000000002E-3</v>
      </c>
      <c r="X11">
        <v>5.0000000000000001E-3</v>
      </c>
      <c r="Y11">
        <v>1.7000000000000001E-2</v>
      </c>
      <c r="Z11">
        <v>5.0999999999999997E-2</v>
      </c>
      <c r="AB11" s="7">
        <f t="shared" ref="AB11:AB34" si="21">J11-H11</f>
        <v>2.4E-2</v>
      </c>
      <c r="AC11" s="7">
        <f t="shared" ref="AC11:AC34" si="22">T11-S11</f>
        <v>1.4999999999999999E-2</v>
      </c>
      <c r="AD11" s="7">
        <f t="shared" ref="AD11:AD34" si="23">AB11-AC11</f>
        <v>9.0000000000000011E-3</v>
      </c>
      <c r="AE11" s="7"/>
      <c r="AF11" s="8">
        <f t="shared" ref="AF11:AF34" si="24">(1000*28.64*AD11)-AF$9</f>
        <v>243.44000000000005</v>
      </c>
      <c r="AG11" s="8">
        <f t="shared" ref="AG11:AG34" si="25">(1000*28.64*((1.72*AC11)-AB11))-AG$9</f>
        <v>60.716799999999985</v>
      </c>
      <c r="AH11" s="14">
        <f t="shared" ref="AH11:AH34" si="26">1000*28.64*(1.72*(AC11-AC$9)-(AB11-AB$9))</f>
        <v>60.716799999999914</v>
      </c>
      <c r="AJ11" s="15">
        <f>(AF11*D11/1000)/((C11/1000)*1)</f>
        <v>0.73032000000000019</v>
      </c>
      <c r="AK11" s="5">
        <f t="shared" ref="AK11:AK34" si="27">(AG11*D11/1000)/((C11/1000)*1)</f>
        <v>0.18215039999999996</v>
      </c>
      <c r="AM11" s="9">
        <f t="shared" ref="AM11:AM34" si="28">AB11/AC11</f>
        <v>1.6</v>
      </c>
      <c r="AN11" s="9">
        <f t="shared" ref="AN11:AN34" si="29">(AB11-AB$9)/(AC11-AC$9)</f>
        <v>1.576271186440678</v>
      </c>
      <c r="AP11" s="7">
        <f t="shared" ref="AP11:AP34" si="30">O11-H11</f>
        <v>4.9999999999999996E-2</v>
      </c>
      <c r="AQ11" s="7">
        <f t="shared" ref="AQ11:AQ34" si="31">N11-H11</f>
        <v>1.7000000000000001E-2</v>
      </c>
      <c r="AR11" s="7">
        <f t="shared" ref="AR11:AR34" si="32">K11-H11</f>
        <v>2.3E-2</v>
      </c>
      <c r="AT11" s="4">
        <f t="shared" ref="AT11:AT34" si="33">(1.04*AP11)+(0.79*AR11)-(0.27*AQ11)</f>
        <v>6.5579999999999999E-2</v>
      </c>
      <c r="AU11" s="4">
        <f t="shared" ref="AU11:AU34" si="34">(1.02*AR11)-(0.27*AP11)+(0.01*AQ11)</f>
        <v>1.0130000000000002E-2</v>
      </c>
      <c r="AV11" s="4">
        <f t="shared" ref="AV11:AV34" si="35">(1.02*AQ11)-(0.08*AP11)-(0.026*AR11)</f>
        <v>1.2742000000000002E-2</v>
      </c>
      <c r="AX11" s="8">
        <f>1000000*AU11/(89.71*1)</f>
        <v>112.91940697804039</v>
      </c>
      <c r="AY11" s="8">
        <f t="shared" ref="AY11:AY34" si="36">1000000*AT11/(112.61*1)</f>
        <v>582.36391084273157</v>
      </c>
      <c r="AZ11" s="8">
        <f t="shared" ref="AZ11:AZ34" si="37">1000000*AV11/(262*1)</f>
        <v>48.633587786259547</v>
      </c>
      <c r="BB11" s="4">
        <f t="shared" ref="BB11:BB34" si="38">1000*((11.85*(J11-H11))-(1.54*(L11-H11))-(0.08*(M11-H11)))</f>
        <v>270.06</v>
      </c>
    </row>
    <row r="12" spans="1:54" ht="15" x14ac:dyDescent="0.25">
      <c r="A12" t="s">
        <v>72</v>
      </c>
      <c r="B12" s="11">
        <v>44083</v>
      </c>
      <c r="C12">
        <v>500</v>
      </c>
      <c r="D12" s="4">
        <v>6</v>
      </c>
      <c r="E12"/>
      <c r="F12">
        <v>2</v>
      </c>
      <c r="G12" t="s">
        <v>11</v>
      </c>
      <c r="H12">
        <v>2E-3</v>
      </c>
      <c r="I12">
        <v>0.06</v>
      </c>
      <c r="J12">
        <v>0.06</v>
      </c>
      <c r="K12">
        <v>5.8999999999999997E-2</v>
      </c>
      <c r="L12">
        <v>2.1999999999999999E-2</v>
      </c>
      <c r="M12">
        <v>0.02</v>
      </c>
      <c r="N12">
        <v>4.4999999999999998E-2</v>
      </c>
      <c r="O12">
        <v>0.10199999999999999</v>
      </c>
      <c r="P12"/>
      <c r="Q12" t="s">
        <v>53</v>
      </c>
      <c r="R12" t="s">
        <v>11</v>
      </c>
      <c r="S12">
        <v>2E-3</v>
      </c>
      <c r="T12">
        <v>3.7999999999999999E-2</v>
      </c>
      <c r="U12">
        <v>3.6999999999999998E-2</v>
      </c>
      <c r="V12">
        <v>3.5999999999999997E-2</v>
      </c>
      <c r="W12">
        <v>1.4E-2</v>
      </c>
      <c r="X12">
        <v>8.9999999999999993E-3</v>
      </c>
      <c r="Y12">
        <v>0.04</v>
      </c>
      <c r="Z12">
        <v>0.109</v>
      </c>
      <c r="AB12" s="7">
        <f t="shared" si="21"/>
        <v>5.7999999999999996E-2</v>
      </c>
      <c r="AC12" s="7">
        <f t="shared" si="22"/>
        <v>3.5999999999999997E-2</v>
      </c>
      <c r="AD12" s="7">
        <f t="shared" si="23"/>
        <v>2.1999999999999999E-2</v>
      </c>
      <c r="AE12" s="7"/>
      <c r="AF12" s="8">
        <f t="shared" si="24"/>
        <v>615.75999999999988</v>
      </c>
      <c r="AG12" s="8">
        <f t="shared" si="25"/>
        <v>121.4336</v>
      </c>
      <c r="AH12" s="14">
        <f t="shared" si="26"/>
        <v>121.43360000000003</v>
      </c>
      <c r="AJ12" s="15">
        <f t="shared" ref="AJ12:AJ34" si="39">(AF12*D12/1000)/((C12/1000)*1)</f>
        <v>7.3891199999999992</v>
      </c>
      <c r="AK12" s="5">
        <f t="shared" si="27"/>
        <v>1.4572031999999999</v>
      </c>
      <c r="AM12" s="9">
        <f t="shared" si="28"/>
        <v>1.6111111111111112</v>
      </c>
      <c r="AN12" s="9">
        <f t="shared" si="29"/>
        <v>1.6013986013986015</v>
      </c>
      <c r="AP12" s="7">
        <f t="shared" si="30"/>
        <v>9.9999999999999992E-2</v>
      </c>
      <c r="AQ12" s="7">
        <f t="shared" si="31"/>
        <v>4.2999999999999997E-2</v>
      </c>
      <c r="AR12" s="7">
        <f t="shared" si="32"/>
        <v>5.6999999999999995E-2</v>
      </c>
      <c r="AT12" s="4">
        <f t="shared" si="33"/>
        <v>0.13741999999999999</v>
      </c>
      <c r="AU12" s="4">
        <f t="shared" si="34"/>
        <v>3.1570000000000001E-2</v>
      </c>
      <c r="AV12" s="4">
        <f t="shared" si="35"/>
        <v>3.4377999999999999E-2</v>
      </c>
      <c r="AX12" s="8">
        <f t="shared" ref="AX12:AX34" si="40">1000000*AU12/(89.71*1)</f>
        <v>351.91171552781185</v>
      </c>
      <c r="AY12" s="8">
        <f t="shared" si="36"/>
        <v>1220.3179113755439</v>
      </c>
      <c r="AZ12" s="8">
        <f t="shared" si="37"/>
        <v>131.21374045801528</v>
      </c>
      <c r="BB12" s="4">
        <f t="shared" si="38"/>
        <v>655.05999999999983</v>
      </c>
    </row>
    <row r="13" spans="1:54" ht="15" x14ac:dyDescent="0.25">
      <c r="A13" t="s">
        <v>73</v>
      </c>
      <c r="B13" s="11">
        <v>44083</v>
      </c>
      <c r="C13">
        <v>2000</v>
      </c>
      <c r="D13" s="4">
        <v>6</v>
      </c>
      <c r="E13"/>
      <c r="F13">
        <v>3</v>
      </c>
      <c r="G13" t="s">
        <v>11</v>
      </c>
      <c r="H13">
        <v>6.0000000000000001E-3</v>
      </c>
      <c r="I13">
        <v>8.9999999999999993E-3</v>
      </c>
      <c r="J13">
        <v>8.9999999999999993E-3</v>
      </c>
      <c r="K13">
        <v>8.9999999999999993E-3</v>
      </c>
      <c r="L13">
        <v>8.9999999999999993E-3</v>
      </c>
      <c r="M13">
        <v>0.01</v>
      </c>
      <c r="N13">
        <v>2.1000000000000001E-2</v>
      </c>
      <c r="O13">
        <v>4.2000000000000003E-2</v>
      </c>
      <c r="P13"/>
      <c r="Q13" t="s">
        <v>59</v>
      </c>
      <c r="R13" t="s">
        <v>11</v>
      </c>
      <c r="S13">
        <v>6.0000000000000001E-3</v>
      </c>
      <c r="T13">
        <v>8.0000000000000002E-3</v>
      </c>
      <c r="U13">
        <v>8.0000000000000002E-3</v>
      </c>
      <c r="V13">
        <v>8.0000000000000002E-3</v>
      </c>
      <c r="W13">
        <v>8.9999999999999993E-3</v>
      </c>
      <c r="X13">
        <v>0.01</v>
      </c>
      <c r="Y13">
        <v>0.02</v>
      </c>
      <c r="Z13">
        <v>3.9E-2</v>
      </c>
      <c r="AB13" s="7">
        <f t="shared" si="21"/>
        <v>2.9999999999999992E-3</v>
      </c>
      <c r="AC13" s="7">
        <f t="shared" si="22"/>
        <v>2E-3</v>
      </c>
      <c r="AD13" s="7">
        <f t="shared" si="23"/>
        <v>9.9999999999999915E-4</v>
      </c>
      <c r="AE13" s="7"/>
      <c r="AF13" s="8">
        <f t="shared" si="24"/>
        <v>14.319999999999975</v>
      </c>
      <c r="AG13" s="8">
        <f t="shared" si="25"/>
        <v>21.766400000000019</v>
      </c>
      <c r="AH13" s="14">
        <f t="shared" si="26"/>
        <v>21.766400000000019</v>
      </c>
      <c r="AJ13" s="15">
        <f t="shared" si="39"/>
        <v>4.2959999999999922E-2</v>
      </c>
      <c r="AK13" s="5">
        <f t="shared" si="27"/>
        <v>6.5299200000000057E-2</v>
      </c>
      <c r="AM13" s="9">
        <f t="shared" si="28"/>
        <v>1.4999999999999996</v>
      </c>
      <c r="AN13" s="9">
        <f t="shared" si="29"/>
        <v>1.2857142857142854</v>
      </c>
      <c r="AP13" s="7">
        <f t="shared" si="30"/>
        <v>3.6000000000000004E-2</v>
      </c>
      <c r="AQ13" s="7">
        <f t="shared" si="31"/>
        <v>1.5000000000000001E-2</v>
      </c>
      <c r="AR13" s="7">
        <f t="shared" si="32"/>
        <v>2.9999999999999992E-3</v>
      </c>
      <c r="AT13" s="4">
        <f t="shared" si="33"/>
        <v>3.5760000000000007E-2</v>
      </c>
      <c r="AU13" s="4">
        <f t="shared" si="34"/>
        <v>-6.5100000000000019E-3</v>
      </c>
      <c r="AV13" s="4">
        <f t="shared" si="35"/>
        <v>1.2342000000000001E-2</v>
      </c>
      <c r="AX13" s="8">
        <f t="shared" si="40"/>
        <v>-72.567160851633062</v>
      </c>
      <c r="AY13" s="8">
        <f t="shared" si="36"/>
        <v>317.55616730308151</v>
      </c>
      <c r="AZ13" s="8">
        <f t="shared" si="37"/>
        <v>47.106870229007633</v>
      </c>
      <c r="BB13" s="4">
        <f t="shared" si="38"/>
        <v>30.609999999999992</v>
      </c>
    </row>
    <row r="14" spans="1:54" ht="15" x14ac:dyDescent="0.25">
      <c r="A14" t="s">
        <v>74</v>
      </c>
      <c r="B14" s="11">
        <v>44083</v>
      </c>
      <c r="C14">
        <v>500</v>
      </c>
      <c r="D14" s="4">
        <v>6</v>
      </c>
      <c r="E14"/>
      <c r="F14">
        <v>4</v>
      </c>
      <c r="G14" t="s">
        <v>11</v>
      </c>
      <c r="H14">
        <v>1E-3</v>
      </c>
      <c r="I14">
        <v>2E-3</v>
      </c>
      <c r="J14">
        <v>2E-3</v>
      </c>
      <c r="K14">
        <v>2E-3</v>
      </c>
      <c r="L14">
        <v>2E-3</v>
      </c>
      <c r="M14">
        <v>2E-3</v>
      </c>
      <c r="N14">
        <v>3.0000000000000001E-3</v>
      </c>
      <c r="O14">
        <v>6.0000000000000001E-3</v>
      </c>
      <c r="P14"/>
      <c r="Q14" t="s">
        <v>60</v>
      </c>
      <c r="R14" t="s">
        <v>11</v>
      </c>
      <c r="S14">
        <v>1E-3</v>
      </c>
      <c r="T14">
        <v>2E-3</v>
      </c>
      <c r="U14">
        <v>1E-3</v>
      </c>
      <c r="V14">
        <v>1E-3</v>
      </c>
      <c r="W14">
        <v>1E-3</v>
      </c>
      <c r="X14">
        <v>1E-3</v>
      </c>
      <c r="Y14">
        <v>3.0000000000000001E-3</v>
      </c>
      <c r="Z14">
        <v>4.0000000000000001E-3</v>
      </c>
      <c r="AB14" s="7">
        <f t="shared" si="21"/>
        <v>1E-3</v>
      </c>
      <c r="AC14" s="7">
        <f t="shared" si="22"/>
        <v>1E-3</v>
      </c>
      <c r="AD14" s="7">
        <f t="shared" si="23"/>
        <v>0</v>
      </c>
      <c r="AE14" s="7"/>
      <c r="AF14" s="8">
        <f t="shared" si="24"/>
        <v>-14.32</v>
      </c>
      <c r="AG14" s="8">
        <f t="shared" si="25"/>
        <v>29.785599999999999</v>
      </c>
      <c r="AH14" s="14">
        <f t="shared" si="26"/>
        <v>29.785599999999999</v>
      </c>
      <c r="AJ14" s="15">
        <f t="shared" si="39"/>
        <v>-0.17183999999999999</v>
      </c>
      <c r="AK14" s="5">
        <f t="shared" si="27"/>
        <v>0.35742719999999994</v>
      </c>
      <c r="AM14" s="9">
        <f t="shared" si="28"/>
        <v>1</v>
      </c>
      <c r="AN14" s="9">
        <f t="shared" si="29"/>
        <v>0.33333333333333331</v>
      </c>
      <c r="AP14" s="7">
        <f t="shared" si="30"/>
        <v>5.0000000000000001E-3</v>
      </c>
      <c r="AQ14" s="7">
        <f t="shared" si="31"/>
        <v>2E-3</v>
      </c>
      <c r="AR14" s="7">
        <f t="shared" si="32"/>
        <v>1E-3</v>
      </c>
      <c r="AT14" s="4">
        <f t="shared" si="33"/>
        <v>5.4500000000000009E-3</v>
      </c>
      <c r="AU14" s="4">
        <f t="shared" si="34"/>
        <v>-3.1E-4</v>
      </c>
      <c r="AV14" s="4">
        <f t="shared" si="35"/>
        <v>1.6140000000000002E-3</v>
      </c>
      <c r="AX14" s="8">
        <f t="shared" si="40"/>
        <v>-3.455579088173002</v>
      </c>
      <c r="AY14" s="8">
        <f t="shared" si="36"/>
        <v>48.397122813249275</v>
      </c>
      <c r="AZ14" s="8">
        <f t="shared" si="37"/>
        <v>6.1603053435114514</v>
      </c>
      <c r="BB14" s="4">
        <f t="shared" si="38"/>
        <v>10.229999999999999</v>
      </c>
    </row>
    <row r="15" spans="1:54" ht="15" x14ac:dyDescent="0.25">
      <c r="A15" t="s">
        <v>75</v>
      </c>
      <c r="B15" s="11">
        <v>44083</v>
      </c>
      <c r="C15">
        <v>2000</v>
      </c>
      <c r="D15" s="4">
        <v>6</v>
      </c>
      <c r="E15"/>
      <c r="F15">
        <v>5</v>
      </c>
      <c r="G15" t="s">
        <v>11</v>
      </c>
      <c r="H15">
        <v>6.0000000000000001E-3</v>
      </c>
      <c r="I15">
        <v>0.33700000000000002</v>
      </c>
      <c r="J15">
        <v>0.33700000000000002</v>
      </c>
      <c r="K15">
        <v>0.33300000000000002</v>
      </c>
      <c r="L15">
        <v>0.11700000000000001</v>
      </c>
      <c r="M15">
        <v>8.5999999999999993E-2</v>
      </c>
      <c r="N15">
        <v>0.127</v>
      </c>
      <c r="O15">
        <v>0.41899999999999998</v>
      </c>
      <c r="P15"/>
      <c r="Q15" t="s">
        <v>50</v>
      </c>
      <c r="R15" t="s">
        <v>11</v>
      </c>
      <c r="S15">
        <v>6.0000000000000001E-3</v>
      </c>
      <c r="T15">
        <v>0.20599999999999999</v>
      </c>
      <c r="U15">
        <v>0.20300000000000001</v>
      </c>
      <c r="V15">
        <v>0.19900000000000001</v>
      </c>
      <c r="W15">
        <v>6.9000000000000006E-2</v>
      </c>
      <c r="X15">
        <v>3.7999999999999999E-2</v>
      </c>
      <c r="Y15">
        <v>0.123</v>
      </c>
      <c r="Z15">
        <v>0.47699999999999998</v>
      </c>
      <c r="AB15" s="7">
        <f t="shared" si="21"/>
        <v>0.33100000000000002</v>
      </c>
      <c r="AC15" s="7">
        <f t="shared" si="22"/>
        <v>0.19999999999999998</v>
      </c>
      <c r="AD15" s="7">
        <f t="shared" si="23"/>
        <v>0.13100000000000003</v>
      </c>
      <c r="AE15" s="7"/>
      <c r="AF15" s="8">
        <f t="shared" si="24"/>
        <v>3737.5200000000009</v>
      </c>
      <c r="AG15" s="8">
        <f t="shared" si="25"/>
        <v>381.48479999999876</v>
      </c>
      <c r="AH15" s="14">
        <f t="shared" si="26"/>
        <v>381.48479999999836</v>
      </c>
      <c r="AJ15" s="15">
        <f t="shared" si="39"/>
        <v>11.212560000000003</v>
      </c>
      <c r="AK15" s="5">
        <f t="shared" si="27"/>
        <v>1.1444543999999963</v>
      </c>
      <c r="AM15" s="9">
        <f t="shared" si="28"/>
        <v>1.6550000000000002</v>
      </c>
      <c r="AN15" s="9">
        <f t="shared" si="29"/>
        <v>1.6533166458072595</v>
      </c>
      <c r="AP15" s="7">
        <f t="shared" si="30"/>
        <v>0.41299999999999998</v>
      </c>
      <c r="AQ15" s="7">
        <f t="shared" si="31"/>
        <v>0.121</v>
      </c>
      <c r="AR15" s="7">
        <f t="shared" si="32"/>
        <v>0.32700000000000001</v>
      </c>
      <c r="AT15" s="4">
        <f t="shared" si="33"/>
        <v>0.6551800000000001</v>
      </c>
      <c r="AU15" s="4">
        <f t="shared" si="34"/>
        <v>0.22323999999999999</v>
      </c>
      <c r="AV15" s="4">
        <f t="shared" si="35"/>
        <v>8.1878000000000006E-2</v>
      </c>
      <c r="AX15" s="8">
        <f t="shared" si="40"/>
        <v>2488.4628246572292</v>
      </c>
      <c r="AY15" s="8">
        <f t="shared" si="36"/>
        <v>5818.1333806944331</v>
      </c>
      <c r="AZ15" s="8">
        <f t="shared" si="37"/>
        <v>312.51145038167937</v>
      </c>
      <c r="BB15" s="4">
        <f t="shared" si="38"/>
        <v>3745.01</v>
      </c>
    </row>
    <row r="16" spans="1:54" ht="15" x14ac:dyDescent="0.25">
      <c r="A16" t="s">
        <v>76</v>
      </c>
      <c r="B16" s="11">
        <v>44083</v>
      </c>
      <c r="C16">
        <v>500</v>
      </c>
      <c r="D16" s="4">
        <v>6</v>
      </c>
      <c r="E16"/>
      <c r="F16">
        <v>6</v>
      </c>
      <c r="G16" t="s">
        <v>11</v>
      </c>
      <c r="H16">
        <v>2E-3</v>
      </c>
      <c r="I16">
        <v>0.04</v>
      </c>
      <c r="J16">
        <v>3.9E-2</v>
      </c>
      <c r="K16">
        <v>3.9E-2</v>
      </c>
      <c r="L16">
        <v>1.4999999999999999E-2</v>
      </c>
      <c r="M16">
        <v>1.2E-2</v>
      </c>
      <c r="N16">
        <v>2.5999999999999999E-2</v>
      </c>
      <c r="O16">
        <v>6.3E-2</v>
      </c>
      <c r="P16"/>
      <c r="Q16" t="s">
        <v>46</v>
      </c>
      <c r="R16" t="s">
        <v>11</v>
      </c>
      <c r="S16">
        <v>2E-3</v>
      </c>
      <c r="T16">
        <v>2.5000000000000001E-2</v>
      </c>
      <c r="U16">
        <v>2.5000000000000001E-2</v>
      </c>
      <c r="V16">
        <v>2.4E-2</v>
      </c>
      <c r="W16">
        <v>8.9999999999999993E-3</v>
      </c>
      <c r="X16">
        <v>6.0000000000000001E-3</v>
      </c>
      <c r="Y16">
        <v>2.3E-2</v>
      </c>
      <c r="Z16">
        <v>6.7000000000000004E-2</v>
      </c>
      <c r="AB16" s="7">
        <f t="shared" si="21"/>
        <v>3.6999999999999998E-2</v>
      </c>
      <c r="AC16" s="7">
        <f t="shared" si="22"/>
        <v>2.3E-2</v>
      </c>
      <c r="AD16" s="7">
        <f t="shared" si="23"/>
        <v>1.3999999999999999E-2</v>
      </c>
      <c r="AE16" s="7"/>
      <c r="AF16" s="8">
        <f t="shared" si="24"/>
        <v>386.64</v>
      </c>
      <c r="AG16" s="8">
        <f t="shared" si="25"/>
        <v>82.483199999999997</v>
      </c>
      <c r="AH16" s="14">
        <f t="shared" si="26"/>
        <v>82.483200000000011</v>
      </c>
      <c r="AJ16" s="15">
        <f t="shared" si="39"/>
        <v>4.6396800000000002</v>
      </c>
      <c r="AK16" s="5">
        <f t="shared" si="27"/>
        <v>0.98979839999999986</v>
      </c>
      <c r="AM16" s="9">
        <f t="shared" si="28"/>
        <v>1.6086956521739131</v>
      </c>
      <c r="AN16" s="9">
        <f t="shared" si="29"/>
        <v>1.5934065934065933</v>
      </c>
      <c r="AP16" s="7">
        <f t="shared" si="30"/>
        <v>6.0999999999999999E-2</v>
      </c>
      <c r="AQ16" s="7">
        <f t="shared" si="31"/>
        <v>2.4E-2</v>
      </c>
      <c r="AR16" s="7">
        <f t="shared" si="32"/>
        <v>3.6999999999999998E-2</v>
      </c>
      <c r="AT16" s="4">
        <f t="shared" si="33"/>
        <v>8.6190000000000003E-2</v>
      </c>
      <c r="AU16" s="4">
        <f t="shared" si="34"/>
        <v>2.1509999999999994E-2</v>
      </c>
      <c r="AV16" s="4">
        <f t="shared" si="35"/>
        <v>1.8638000000000002E-2</v>
      </c>
      <c r="AX16" s="8">
        <f t="shared" si="40"/>
        <v>239.77260060193953</v>
      </c>
      <c r="AY16" s="8">
        <f t="shared" si="36"/>
        <v>765.38495693100083</v>
      </c>
      <c r="AZ16" s="8">
        <f t="shared" si="37"/>
        <v>71.137404580152676</v>
      </c>
      <c r="BB16" s="4">
        <f t="shared" si="38"/>
        <v>417.62999999999994</v>
      </c>
    </row>
    <row r="17" spans="1:54" ht="15" x14ac:dyDescent="0.25">
      <c r="A17" t="s">
        <v>77</v>
      </c>
      <c r="B17" s="11">
        <v>44083</v>
      </c>
      <c r="C17">
        <v>2000</v>
      </c>
      <c r="D17" s="4">
        <v>6</v>
      </c>
      <c r="E17"/>
      <c r="F17">
        <v>7</v>
      </c>
      <c r="G17" t="s">
        <v>11</v>
      </c>
      <c r="H17">
        <v>1E-3</v>
      </c>
      <c r="I17">
        <v>1.7999999999999999E-2</v>
      </c>
      <c r="J17">
        <v>1.7999999999999999E-2</v>
      </c>
      <c r="K17">
        <v>1.7999999999999999E-2</v>
      </c>
      <c r="L17">
        <v>8.0000000000000002E-3</v>
      </c>
      <c r="M17">
        <v>6.0000000000000001E-3</v>
      </c>
      <c r="N17">
        <v>2.3E-2</v>
      </c>
      <c r="O17">
        <v>4.8000000000000001E-2</v>
      </c>
      <c r="P17"/>
      <c r="Q17" t="s">
        <v>58</v>
      </c>
      <c r="R17" t="s">
        <v>11</v>
      </c>
      <c r="S17">
        <v>2E-3</v>
      </c>
      <c r="T17">
        <v>1.2999999999999999E-2</v>
      </c>
      <c r="U17">
        <v>1.2999999999999999E-2</v>
      </c>
      <c r="V17">
        <v>1.2999999999999999E-2</v>
      </c>
      <c r="W17">
        <v>6.0000000000000001E-3</v>
      </c>
      <c r="X17">
        <v>4.0000000000000001E-3</v>
      </c>
      <c r="Y17">
        <v>2.1000000000000001E-2</v>
      </c>
      <c r="Z17">
        <v>4.5999999999999999E-2</v>
      </c>
      <c r="AB17" s="7">
        <f t="shared" si="21"/>
        <v>1.6999999999999998E-2</v>
      </c>
      <c r="AC17" s="7">
        <f t="shared" si="22"/>
        <v>1.0999999999999999E-2</v>
      </c>
      <c r="AD17" s="7">
        <f t="shared" si="23"/>
        <v>5.9999999999999984E-3</v>
      </c>
      <c r="AE17" s="7"/>
      <c r="AF17" s="8">
        <f t="shared" si="24"/>
        <v>157.51999999999995</v>
      </c>
      <c r="AG17" s="8">
        <f t="shared" si="25"/>
        <v>64.15360000000004</v>
      </c>
      <c r="AH17" s="14">
        <f t="shared" si="26"/>
        <v>64.153600000000068</v>
      </c>
      <c r="AJ17" s="15">
        <f t="shared" si="39"/>
        <v>0.47255999999999981</v>
      </c>
      <c r="AK17" s="5">
        <f t="shared" si="27"/>
        <v>0.19246080000000013</v>
      </c>
      <c r="AM17" s="9">
        <f t="shared" si="28"/>
        <v>1.5454545454545454</v>
      </c>
      <c r="AN17" s="9">
        <f t="shared" si="29"/>
        <v>1.511627906976744</v>
      </c>
      <c r="AP17" s="7">
        <f t="shared" si="30"/>
        <v>4.7E-2</v>
      </c>
      <c r="AQ17" s="7">
        <f t="shared" si="31"/>
        <v>2.1999999999999999E-2</v>
      </c>
      <c r="AR17" s="7">
        <f t="shared" si="32"/>
        <v>1.6999999999999998E-2</v>
      </c>
      <c r="AT17" s="4">
        <f t="shared" si="33"/>
        <v>5.6369999999999996E-2</v>
      </c>
      <c r="AU17" s="4">
        <f t="shared" si="34"/>
        <v>4.8699999999999959E-3</v>
      </c>
      <c r="AV17" s="4">
        <f t="shared" si="35"/>
        <v>1.8237999999999997E-2</v>
      </c>
      <c r="AX17" s="8">
        <f t="shared" si="40"/>
        <v>54.286032772266147</v>
      </c>
      <c r="AY17" s="8">
        <f t="shared" si="36"/>
        <v>500.57721339135065</v>
      </c>
      <c r="AZ17" s="8">
        <f t="shared" si="37"/>
        <v>69.610687022900748</v>
      </c>
      <c r="BB17" s="4">
        <f t="shared" si="38"/>
        <v>190.26999999999992</v>
      </c>
    </row>
    <row r="18" spans="1:54" ht="15" x14ac:dyDescent="0.25">
      <c r="A18" t="s">
        <v>78</v>
      </c>
      <c r="B18" s="11">
        <v>44083</v>
      </c>
      <c r="C18">
        <v>600</v>
      </c>
      <c r="D18" s="4">
        <v>6</v>
      </c>
      <c r="E18"/>
      <c r="F18">
        <v>8</v>
      </c>
      <c r="G18" t="s">
        <v>11</v>
      </c>
      <c r="H18">
        <v>2E-3</v>
      </c>
      <c r="I18">
        <v>9.2999999999999999E-2</v>
      </c>
      <c r="J18">
        <v>9.2999999999999999E-2</v>
      </c>
      <c r="K18">
        <v>9.1999999999999998E-2</v>
      </c>
      <c r="L18">
        <v>3.3000000000000002E-2</v>
      </c>
      <c r="M18">
        <v>2.5999999999999999E-2</v>
      </c>
      <c r="N18">
        <v>4.2000000000000003E-2</v>
      </c>
      <c r="O18">
        <v>0.128</v>
      </c>
      <c r="P18"/>
      <c r="Q18" t="s">
        <v>55</v>
      </c>
      <c r="R18" t="s">
        <v>11</v>
      </c>
      <c r="S18">
        <v>3.0000000000000001E-3</v>
      </c>
      <c r="T18">
        <v>5.7000000000000002E-2</v>
      </c>
      <c r="U18">
        <v>5.6000000000000001E-2</v>
      </c>
      <c r="V18">
        <v>5.5E-2</v>
      </c>
      <c r="W18">
        <v>0.02</v>
      </c>
      <c r="X18">
        <v>1.2E-2</v>
      </c>
      <c r="Y18">
        <v>0.04</v>
      </c>
      <c r="Z18">
        <v>0.14199999999999999</v>
      </c>
      <c r="AB18" s="7">
        <f t="shared" si="21"/>
        <v>9.0999999999999998E-2</v>
      </c>
      <c r="AC18" s="7">
        <f t="shared" si="22"/>
        <v>5.3999999999999999E-2</v>
      </c>
      <c r="AD18" s="7">
        <f t="shared" si="23"/>
        <v>3.6999999999999998E-2</v>
      </c>
      <c r="AE18" s="7"/>
      <c r="AF18" s="8">
        <f t="shared" si="24"/>
        <v>1045.3599999999999</v>
      </c>
      <c r="AG18" s="8">
        <f t="shared" si="25"/>
        <v>63.008000000000187</v>
      </c>
      <c r="AH18" s="14">
        <f t="shared" si="26"/>
        <v>63.007999999999818</v>
      </c>
      <c r="AJ18" s="15">
        <f t="shared" si="39"/>
        <v>10.4536</v>
      </c>
      <c r="AK18" s="5">
        <f t="shared" si="27"/>
        <v>0.63008000000000197</v>
      </c>
      <c r="AM18" s="9">
        <f t="shared" si="28"/>
        <v>1.6851851851851851</v>
      </c>
      <c r="AN18" s="9">
        <f t="shared" si="29"/>
        <v>1.6790697674418604</v>
      </c>
      <c r="AP18" s="7">
        <f t="shared" si="30"/>
        <v>0.126</v>
      </c>
      <c r="AQ18" s="7">
        <f t="shared" si="31"/>
        <v>0.04</v>
      </c>
      <c r="AR18" s="7">
        <f t="shared" si="32"/>
        <v>0.09</v>
      </c>
      <c r="AT18" s="4">
        <f t="shared" si="33"/>
        <v>0.19134000000000001</v>
      </c>
      <c r="AU18" s="4">
        <f t="shared" si="34"/>
        <v>5.8179999999999989E-2</v>
      </c>
      <c r="AV18" s="4">
        <f t="shared" si="35"/>
        <v>2.8380000000000006E-2</v>
      </c>
      <c r="AX18" s="8">
        <f t="shared" si="40"/>
        <v>648.53416564485553</v>
      </c>
      <c r="AY18" s="8">
        <f t="shared" si="36"/>
        <v>1699.1386200159843</v>
      </c>
      <c r="AZ18" s="8">
        <f t="shared" si="37"/>
        <v>108.32061068702293</v>
      </c>
      <c r="BB18" s="4">
        <f t="shared" si="38"/>
        <v>1028.69</v>
      </c>
    </row>
    <row r="19" spans="1:54" ht="15" x14ac:dyDescent="0.25">
      <c r="A19" t="s">
        <v>79</v>
      </c>
      <c r="B19" s="11">
        <v>44083</v>
      </c>
      <c r="C19">
        <v>600</v>
      </c>
      <c r="D19" s="4">
        <v>6</v>
      </c>
      <c r="E19"/>
      <c r="F19">
        <v>9</v>
      </c>
      <c r="G19" t="s">
        <v>11</v>
      </c>
      <c r="H19">
        <v>2E-3</v>
      </c>
      <c r="I19">
        <v>6.9000000000000006E-2</v>
      </c>
      <c r="J19">
        <v>6.9000000000000006E-2</v>
      </c>
      <c r="K19">
        <v>6.8000000000000005E-2</v>
      </c>
      <c r="L19">
        <v>2.5000000000000001E-2</v>
      </c>
      <c r="M19">
        <v>0.02</v>
      </c>
      <c r="N19">
        <v>3.4000000000000002E-2</v>
      </c>
      <c r="O19">
        <v>9.8000000000000004E-2</v>
      </c>
      <c r="P19"/>
      <c r="Q19" t="s">
        <v>56</v>
      </c>
      <c r="R19" t="s">
        <v>11</v>
      </c>
      <c r="S19">
        <v>3.0000000000000001E-3</v>
      </c>
      <c r="T19">
        <v>4.2000000000000003E-2</v>
      </c>
      <c r="U19">
        <v>4.2000000000000003E-2</v>
      </c>
      <c r="V19">
        <v>4.1000000000000002E-2</v>
      </c>
      <c r="W19">
        <v>1.4999999999999999E-2</v>
      </c>
      <c r="X19">
        <v>8.9999999999999993E-3</v>
      </c>
      <c r="Y19">
        <v>3.2000000000000001E-2</v>
      </c>
      <c r="Z19">
        <v>0.107</v>
      </c>
      <c r="AB19" s="7">
        <f t="shared" si="21"/>
        <v>6.7000000000000004E-2</v>
      </c>
      <c r="AC19" s="7">
        <f t="shared" si="22"/>
        <v>3.9E-2</v>
      </c>
      <c r="AD19" s="7">
        <f t="shared" si="23"/>
        <v>2.8000000000000004E-2</v>
      </c>
      <c r="AE19" s="7"/>
      <c r="AF19" s="8">
        <f t="shared" si="24"/>
        <v>787.6</v>
      </c>
      <c r="AG19" s="8">
        <f t="shared" si="25"/>
        <v>11.455999999999907</v>
      </c>
      <c r="AH19" s="14">
        <f t="shared" si="26"/>
        <v>11.45599999999993</v>
      </c>
      <c r="AJ19" s="15">
        <f t="shared" si="39"/>
        <v>7.8760000000000003</v>
      </c>
      <c r="AK19" s="5">
        <f t="shared" si="27"/>
        <v>0.11455999999999909</v>
      </c>
      <c r="AM19" s="9">
        <f t="shared" si="28"/>
        <v>1.7179487179487181</v>
      </c>
      <c r="AN19" s="9">
        <f t="shared" si="29"/>
        <v>1.7096774193548387</v>
      </c>
      <c r="AP19" s="7">
        <f t="shared" si="30"/>
        <v>9.6000000000000002E-2</v>
      </c>
      <c r="AQ19" s="7">
        <f t="shared" si="31"/>
        <v>3.2000000000000001E-2</v>
      </c>
      <c r="AR19" s="7">
        <f t="shared" si="32"/>
        <v>6.6000000000000003E-2</v>
      </c>
      <c r="AT19" s="4">
        <f t="shared" si="33"/>
        <v>0.14334</v>
      </c>
      <c r="AU19" s="4">
        <f t="shared" si="34"/>
        <v>4.1720000000000007E-2</v>
      </c>
      <c r="AV19" s="4">
        <f t="shared" si="35"/>
        <v>2.3244000000000004E-2</v>
      </c>
      <c r="AX19" s="8">
        <f t="shared" si="40"/>
        <v>465.05406309218603</v>
      </c>
      <c r="AY19" s="8">
        <f t="shared" si="36"/>
        <v>1272.8887310185596</v>
      </c>
      <c r="AZ19" s="8">
        <f t="shared" si="37"/>
        <v>88.717557251908417</v>
      </c>
      <c r="BB19" s="4">
        <f t="shared" si="38"/>
        <v>757.09</v>
      </c>
    </row>
    <row r="20" spans="1:54" ht="15" x14ac:dyDescent="0.25">
      <c r="A20" t="s">
        <v>74</v>
      </c>
      <c r="B20" s="11">
        <v>44083</v>
      </c>
      <c r="C20">
        <v>500</v>
      </c>
      <c r="D20" s="4">
        <v>6</v>
      </c>
      <c r="E20"/>
      <c r="F20">
        <v>10</v>
      </c>
      <c r="G20" t="s">
        <v>11</v>
      </c>
      <c r="H20">
        <v>1E-3</v>
      </c>
      <c r="I20">
        <v>2E-3</v>
      </c>
      <c r="J20">
        <v>2E-3</v>
      </c>
      <c r="K20">
        <v>2E-3</v>
      </c>
      <c r="L20">
        <v>1E-3</v>
      </c>
      <c r="M20">
        <v>1E-3</v>
      </c>
      <c r="N20">
        <v>3.0000000000000001E-3</v>
      </c>
      <c r="O20">
        <v>4.0000000000000001E-3</v>
      </c>
      <c r="P20"/>
      <c r="Q20" t="s">
        <v>57</v>
      </c>
      <c r="R20" t="s">
        <v>11</v>
      </c>
      <c r="S20">
        <v>1E-3</v>
      </c>
      <c r="T20">
        <v>1E-3</v>
      </c>
      <c r="U20">
        <v>1E-3</v>
      </c>
      <c r="V20">
        <v>1E-3</v>
      </c>
      <c r="W20">
        <v>1E-3</v>
      </c>
      <c r="X20">
        <v>1E-3</v>
      </c>
      <c r="Y20">
        <v>2E-3</v>
      </c>
      <c r="Z20">
        <v>4.0000000000000001E-3</v>
      </c>
      <c r="AB20" s="7">
        <f t="shared" si="21"/>
        <v>1E-3</v>
      </c>
      <c r="AC20" s="7">
        <f t="shared" si="22"/>
        <v>0</v>
      </c>
      <c r="AD20" s="7">
        <f t="shared" si="23"/>
        <v>1E-3</v>
      </c>
      <c r="AE20" s="7"/>
      <c r="AF20" s="8">
        <f t="shared" si="24"/>
        <v>14.32</v>
      </c>
      <c r="AG20" s="8">
        <f t="shared" si="25"/>
        <v>-19.475200000000001</v>
      </c>
      <c r="AH20" s="14">
        <f t="shared" si="26"/>
        <v>-19.475200000000001</v>
      </c>
      <c r="AJ20" s="15">
        <f t="shared" si="39"/>
        <v>0.17183999999999999</v>
      </c>
      <c r="AK20" s="5">
        <f t="shared" si="27"/>
        <v>-0.2337024</v>
      </c>
      <c r="AM20" s="9" t="e">
        <f t="shared" si="28"/>
        <v>#DIV/0!</v>
      </c>
      <c r="AN20" s="9">
        <f t="shared" si="29"/>
        <v>-1</v>
      </c>
      <c r="AP20" s="7">
        <f t="shared" si="30"/>
        <v>3.0000000000000001E-3</v>
      </c>
      <c r="AQ20" s="7">
        <f t="shared" si="31"/>
        <v>2E-3</v>
      </c>
      <c r="AR20" s="7">
        <f t="shared" si="32"/>
        <v>1E-3</v>
      </c>
      <c r="AT20" s="4">
        <f t="shared" si="33"/>
        <v>3.3700000000000002E-3</v>
      </c>
      <c r="AU20" s="4">
        <f t="shared" si="34"/>
        <v>2.3000000000000001E-4</v>
      </c>
      <c r="AV20" s="4">
        <f t="shared" si="35"/>
        <v>1.7740000000000002E-3</v>
      </c>
      <c r="AX20" s="8">
        <f t="shared" si="40"/>
        <v>2.5638167428380338</v>
      </c>
      <c r="AY20" s="8">
        <f t="shared" si="36"/>
        <v>29.926294290027528</v>
      </c>
      <c r="AZ20" s="8">
        <f t="shared" si="37"/>
        <v>6.7709923664122149</v>
      </c>
      <c r="BB20" s="4">
        <f t="shared" si="38"/>
        <v>11.85</v>
      </c>
    </row>
    <row r="21" spans="1:54" ht="15" x14ac:dyDescent="0.25">
      <c r="A21" t="s">
        <v>80</v>
      </c>
      <c r="B21" s="11">
        <v>44083</v>
      </c>
      <c r="C21">
        <v>500</v>
      </c>
      <c r="D21" s="4">
        <v>6</v>
      </c>
      <c r="E21"/>
      <c r="F21">
        <v>11</v>
      </c>
      <c r="G21" t="s">
        <v>11</v>
      </c>
      <c r="H21">
        <v>0.01</v>
      </c>
      <c r="I21">
        <v>5.1999999999999998E-2</v>
      </c>
      <c r="J21">
        <v>5.1999999999999998E-2</v>
      </c>
      <c r="K21">
        <v>5.0999999999999997E-2</v>
      </c>
      <c r="L21">
        <v>2.5000000000000001E-2</v>
      </c>
      <c r="M21">
        <v>2.3E-2</v>
      </c>
      <c r="N21">
        <v>4.1000000000000002E-2</v>
      </c>
      <c r="O21">
        <v>8.3000000000000004E-2</v>
      </c>
      <c r="P21"/>
      <c r="Q21" t="s">
        <v>49</v>
      </c>
      <c r="R21" t="s">
        <v>11</v>
      </c>
      <c r="S21">
        <v>0.01</v>
      </c>
      <c r="T21">
        <v>3.5999999999999997E-2</v>
      </c>
      <c r="U21">
        <v>3.5000000000000003E-2</v>
      </c>
      <c r="V21">
        <v>3.5000000000000003E-2</v>
      </c>
      <c r="W21">
        <v>1.9E-2</v>
      </c>
      <c r="X21">
        <v>1.6E-2</v>
      </c>
      <c r="Y21">
        <v>3.6999999999999998E-2</v>
      </c>
      <c r="Z21">
        <v>8.6999999999999994E-2</v>
      </c>
      <c r="AB21" s="7">
        <f t="shared" si="21"/>
        <v>4.1999999999999996E-2</v>
      </c>
      <c r="AC21" s="7">
        <f t="shared" si="22"/>
        <v>2.5999999999999995E-2</v>
      </c>
      <c r="AD21" s="7">
        <f t="shared" si="23"/>
        <v>1.6E-2</v>
      </c>
      <c r="AE21" s="7"/>
      <c r="AF21" s="8">
        <f t="shared" si="24"/>
        <v>443.92</v>
      </c>
      <c r="AG21" s="8">
        <f t="shared" si="25"/>
        <v>87.065599999999804</v>
      </c>
      <c r="AH21" s="14">
        <f t="shared" si="26"/>
        <v>87.065599999999833</v>
      </c>
      <c r="AJ21" s="15">
        <f t="shared" si="39"/>
        <v>5.3270400000000002</v>
      </c>
      <c r="AK21" s="5">
        <f t="shared" si="27"/>
        <v>1.0447871999999978</v>
      </c>
      <c r="AM21" s="9">
        <f t="shared" si="28"/>
        <v>1.6153846153846154</v>
      </c>
      <c r="AN21" s="9">
        <f t="shared" si="29"/>
        <v>1.6019417475728157</v>
      </c>
      <c r="AP21" s="7">
        <f t="shared" si="30"/>
        <v>7.3000000000000009E-2</v>
      </c>
      <c r="AQ21" s="7">
        <f t="shared" si="31"/>
        <v>3.1E-2</v>
      </c>
      <c r="AR21" s="7">
        <f t="shared" si="32"/>
        <v>4.0999999999999995E-2</v>
      </c>
      <c r="AT21" s="4">
        <f t="shared" si="33"/>
        <v>9.9940000000000015E-2</v>
      </c>
      <c r="AU21" s="4">
        <f t="shared" si="34"/>
        <v>2.2419999999999992E-2</v>
      </c>
      <c r="AV21" s="4">
        <f t="shared" si="35"/>
        <v>2.4714E-2</v>
      </c>
      <c r="AX21" s="8">
        <f t="shared" si="40"/>
        <v>249.91639728012478</v>
      </c>
      <c r="AY21" s="8">
        <f t="shared" si="36"/>
        <v>887.48778971672152</v>
      </c>
      <c r="AZ21" s="8">
        <f t="shared" si="37"/>
        <v>94.328244274809165</v>
      </c>
      <c r="BB21" s="4">
        <f t="shared" si="38"/>
        <v>473.55999999999995</v>
      </c>
    </row>
    <row r="22" spans="1:54" ht="15" x14ac:dyDescent="0.25">
      <c r="A22" t="s">
        <v>81</v>
      </c>
      <c r="B22" s="11">
        <v>44083</v>
      </c>
      <c r="C22">
        <v>500</v>
      </c>
      <c r="D22" s="4">
        <v>6</v>
      </c>
      <c r="E22"/>
      <c r="F22">
        <v>12</v>
      </c>
      <c r="G22" t="s">
        <v>11</v>
      </c>
      <c r="H22">
        <v>2E-3</v>
      </c>
      <c r="I22">
        <v>0.05</v>
      </c>
      <c r="J22">
        <v>0.05</v>
      </c>
      <c r="K22">
        <v>0.05</v>
      </c>
      <c r="L22">
        <v>1.9E-2</v>
      </c>
      <c r="M22">
        <v>1.6E-2</v>
      </c>
      <c r="N22">
        <v>3.5000000000000003E-2</v>
      </c>
      <c r="O22">
        <v>8.1000000000000003E-2</v>
      </c>
      <c r="P22"/>
      <c r="Q22" t="s">
        <v>62</v>
      </c>
      <c r="R22" t="s">
        <v>11</v>
      </c>
      <c r="S22">
        <v>2E-3</v>
      </c>
      <c r="T22">
        <v>3.2000000000000001E-2</v>
      </c>
      <c r="U22">
        <v>3.2000000000000001E-2</v>
      </c>
      <c r="V22">
        <v>3.1E-2</v>
      </c>
      <c r="W22">
        <v>1.2E-2</v>
      </c>
      <c r="X22">
        <v>8.0000000000000002E-3</v>
      </c>
      <c r="Y22">
        <v>3.1E-2</v>
      </c>
      <c r="Z22">
        <v>8.7999999999999995E-2</v>
      </c>
      <c r="AB22" s="7">
        <f t="shared" si="21"/>
        <v>4.8000000000000001E-2</v>
      </c>
      <c r="AC22" s="7">
        <f t="shared" si="22"/>
        <v>0.03</v>
      </c>
      <c r="AD22" s="7">
        <f t="shared" si="23"/>
        <v>1.8000000000000002E-2</v>
      </c>
      <c r="AE22" s="7"/>
      <c r="AF22" s="8">
        <f t="shared" si="24"/>
        <v>501.2000000000001</v>
      </c>
      <c r="AG22" s="8">
        <f t="shared" si="25"/>
        <v>112.26879999999997</v>
      </c>
      <c r="AH22" s="14">
        <f t="shared" si="26"/>
        <v>112.2688</v>
      </c>
      <c r="AJ22" s="15">
        <f t="shared" si="39"/>
        <v>6.0144000000000011</v>
      </c>
      <c r="AK22" s="5">
        <f t="shared" si="27"/>
        <v>1.3472255999999998</v>
      </c>
      <c r="AM22" s="9">
        <f t="shared" si="28"/>
        <v>1.6</v>
      </c>
      <c r="AN22" s="9">
        <f t="shared" si="29"/>
        <v>1.5882352941176472</v>
      </c>
      <c r="AP22" s="7">
        <f t="shared" si="30"/>
        <v>7.9000000000000001E-2</v>
      </c>
      <c r="AQ22" s="7">
        <f t="shared" si="31"/>
        <v>3.3000000000000002E-2</v>
      </c>
      <c r="AR22" s="7">
        <f t="shared" si="32"/>
        <v>4.8000000000000001E-2</v>
      </c>
      <c r="AT22" s="4">
        <f t="shared" si="33"/>
        <v>0.11116999999999999</v>
      </c>
      <c r="AU22" s="4">
        <f t="shared" si="34"/>
        <v>2.7960000000000002E-2</v>
      </c>
      <c r="AV22" s="4">
        <f t="shared" si="35"/>
        <v>2.6092000000000004E-2</v>
      </c>
      <c r="AX22" s="8">
        <f t="shared" si="40"/>
        <v>311.67093969457147</v>
      </c>
      <c r="AY22" s="8">
        <f t="shared" si="36"/>
        <v>987.21250333007708</v>
      </c>
      <c r="AZ22" s="8">
        <f t="shared" si="37"/>
        <v>99.587786259542</v>
      </c>
      <c r="BB22" s="4">
        <f t="shared" si="38"/>
        <v>541.5</v>
      </c>
    </row>
    <row r="23" spans="1:54" ht="15" x14ac:dyDescent="0.25">
      <c r="A23" t="s">
        <v>82</v>
      </c>
      <c r="B23" s="11">
        <v>44083</v>
      </c>
      <c r="C23">
        <v>2000</v>
      </c>
      <c r="D23" s="4">
        <v>6</v>
      </c>
      <c r="F23">
        <v>13</v>
      </c>
      <c r="G23" t="s">
        <v>11</v>
      </c>
      <c r="H23">
        <v>5.0000000000000001E-3</v>
      </c>
      <c r="I23">
        <v>1.6E-2</v>
      </c>
      <c r="J23">
        <v>1.6E-2</v>
      </c>
      <c r="K23">
        <v>1.6E-2</v>
      </c>
      <c r="L23">
        <v>0.01</v>
      </c>
      <c r="M23">
        <v>8.9999999999999993E-3</v>
      </c>
      <c r="N23">
        <v>2.1999999999999999E-2</v>
      </c>
      <c r="O23">
        <v>4.3999999999999997E-2</v>
      </c>
      <c r="P23"/>
      <c r="Q23" t="s">
        <v>45</v>
      </c>
      <c r="R23" t="s">
        <v>11</v>
      </c>
      <c r="S23">
        <v>5.0000000000000001E-3</v>
      </c>
      <c r="T23">
        <v>1.2E-2</v>
      </c>
      <c r="U23">
        <v>1.2E-2</v>
      </c>
      <c r="V23">
        <v>1.2E-2</v>
      </c>
      <c r="W23">
        <v>8.0000000000000002E-3</v>
      </c>
      <c r="X23">
        <v>7.0000000000000001E-3</v>
      </c>
      <c r="Y23">
        <v>0.02</v>
      </c>
      <c r="Z23">
        <v>4.1000000000000002E-2</v>
      </c>
      <c r="AB23" s="7">
        <f t="shared" si="21"/>
        <v>1.0999999999999999E-2</v>
      </c>
      <c r="AC23" s="7">
        <f t="shared" si="22"/>
        <v>7.0000000000000001E-3</v>
      </c>
      <c r="AD23" s="7">
        <f t="shared" si="23"/>
        <v>3.9999999999999992E-3</v>
      </c>
      <c r="AE23" s="7"/>
      <c r="AF23" s="8">
        <f t="shared" si="24"/>
        <v>100.23999999999998</v>
      </c>
      <c r="AG23" s="8">
        <f t="shared" si="25"/>
        <v>38.95040000000003</v>
      </c>
      <c r="AH23" s="14">
        <f t="shared" si="26"/>
        <v>38.950400000000052</v>
      </c>
      <c r="AJ23" s="15">
        <f t="shared" si="39"/>
        <v>0.30071999999999993</v>
      </c>
      <c r="AK23" s="5">
        <f t="shared" si="27"/>
        <v>0.11685120000000009</v>
      </c>
      <c r="AM23" s="9">
        <f t="shared" si="28"/>
        <v>1.5714285714285714</v>
      </c>
      <c r="AN23" s="9">
        <f t="shared" si="29"/>
        <v>1.5185185185185184</v>
      </c>
      <c r="AP23" s="7">
        <f t="shared" si="30"/>
        <v>3.9E-2</v>
      </c>
      <c r="AQ23" s="7">
        <f t="shared" si="31"/>
        <v>1.6999999999999998E-2</v>
      </c>
      <c r="AR23" s="7">
        <f t="shared" si="32"/>
        <v>1.0999999999999999E-2</v>
      </c>
      <c r="AT23" s="4">
        <f t="shared" si="33"/>
        <v>4.4660000000000005E-2</v>
      </c>
      <c r="AU23" s="4">
        <f t="shared" si="34"/>
        <v>8.5999999999999792E-4</v>
      </c>
      <c r="AV23" s="4">
        <f t="shared" si="35"/>
        <v>1.3933999999999998E-2</v>
      </c>
      <c r="AX23" s="8">
        <f t="shared" si="40"/>
        <v>9.5864452123508865</v>
      </c>
      <c r="AY23" s="8">
        <f t="shared" si="36"/>
        <v>396.59000088802065</v>
      </c>
      <c r="AZ23" s="8">
        <f t="shared" si="37"/>
        <v>53.183206106870223</v>
      </c>
      <c r="BB23" s="4">
        <f t="shared" si="38"/>
        <v>122.33</v>
      </c>
    </row>
    <row r="24" spans="1:54" ht="15" x14ac:dyDescent="0.25">
      <c r="A24" t="s">
        <v>83</v>
      </c>
      <c r="B24" s="11">
        <v>44083</v>
      </c>
      <c r="C24">
        <v>1755</v>
      </c>
      <c r="D24" s="4">
        <v>6</v>
      </c>
      <c r="E24"/>
      <c r="F24">
        <v>14</v>
      </c>
      <c r="G24" t="s">
        <v>11</v>
      </c>
      <c r="H24">
        <v>6.0000000000000001E-3</v>
      </c>
      <c r="I24">
        <v>3.9E-2</v>
      </c>
      <c r="J24">
        <v>3.9E-2</v>
      </c>
      <c r="K24">
        <v>3.9E-2</v>
      </c>
      <c r="L24">
        <v>1.9E-2</v>
      </c>
      <c r="M24">
        <v>1.7000000000000001E-2</v>
      </c>
      <c r="N24">
        <v>0.04</v>
      </c>
      <c r="O24">
        <v>9.0999999999999998E-2</v>
      </c>
      <c r="P24"/>
      <c r="Q24" t="s">
        <v>64</v>
      </c>
      <c r="R24" t="s">
        <v>11</v>
      </c>
      <c r="S24">
        <v>7.0000000000000001E-3</v>
      </c>
      <c r="T24">
        <v>0.03</v>
      </c>
      <c r="U24">
        <v>0.03</v>
      </c>
      <c r="V24">
        <v>0.03</v>
      </c>
      <c r="W24">
        <v>1.7000000000000001E-2</v>
      </c>
      <c r="X24">
        <v>1.4E-2</v>
      </c>
      <c r="Y24">
        <v>3.7999999999999999E-2</v>
      </c>
      <c r="Z24">
        <v>9.0999999999999998E-2</v>
      </c>
      <c r="AB24" s="7">
        <f t="shared" si="21"/>
        <v>3.3000000000000002E-2</v>
      </c>
      <c r="AC24" s="7">
        <f t="shared" si="22"/>
        <v>2.3E-2</v>
      </c>
      <c r="AD24" s="7">
        <f t="shared" si="23"/>
        <v>1.0000000000000002E-2</v>
      </c>
      <c r="AE24" s="7"/>
      <c r="AF24" s="8">
        <f t="shared" si="24"/>
        <v>272.08000000000004</v>
      </c>
      <c r="AG24" s="8">
        <f t="shared" si="25"/>
        <v>197.0431999999999</v>
      </c>
      <c r="AH24" s="14">
        <f t="shared" si="26"/>
        <v>197.04319999999993</v>
      </c>
      <c r="AJ24" s="15">
        <f t="shared" si="39"/>
        <v>0.93018803418803431</v>
      </c>
      <c r="AK24" s="5">
        <f t="shared" si="27"/>
        <v>0.67365196581196551</v>
      </c>
      <c r="AM24" s="9">
        <f t="shared" si="28"/>
        <v>1.4347826086956523</v>
      </c>
      <c r="AN24" s="9">
        <f t="shared" si="29"/>
        <v>1.4175824175824177</v>
      </c>
      <c r="AP24" s="7">
        <f t="shared" si="30"/>
        <v>8.4999999999999992E-2</v>
      </c>
      <c r="AQ24" s="7">
        <f t="shared" si="31"/>
        <v>3.4000000000000002E-2</v>
      </c>
      <c r="AR24" s="7">
        <f t="shared" si="32"/>
        <v>3.3000000000000002E-2</v>
      </c>
      <c r="AT24" s="4">
        <f t="shared" si="33"/>
        <v>0.10528999999999999</v>
      </c>
      <c r="AU24" s="4">
        <f t="shared" si="34"/>
        <v>1.1050000000000004E-2</v>
      </c>
      <c r="AV24" s="4">
        <f t="shared" si="35"/>
        <v>2.7022000000000001E-2</v>
      </c>
      <c r="AX24" s="8">
        <f t="shared" si="40"/>
        <v>123.17467394939254</v>
      </c>
      <c r="AY24" s="8">
        <f t="shared" si="36"/>
        <v>934.99689192789276</v>
      </c>
      <c r="AZ24" s="8">
        <f t="shared" si="37"/>
        <v>103.13740458015268</v>
      </c>
      <c r="BB24" s="4">
        <f t="shared" si="38"/>
        <v>370.15000000000003</v>
      </c>
    </row>
    <row r="25" spans="1:54" ht="15" x14ac:dyDescent="0.25">
      <c r="A25" t="s">
        <v>84</v>
      </c>
      <c r="B25" s="11">
        <v>44083</v>
      </c>
      <c r="C25">
        <v>1785</v>
      </c>
      <c r="D25" s="4">
        <v>6</v>
      </c>
      <c r="E25"/>
      <c r="F25">
        <v>15</v>
      </c>
      <c r="G25" t="s">
        <v>11</v>
      </c>
      <c r="H25">
        <v>3.0000000000000001E-3</v>
      </c>
      <c r="I25">
        <v>4.7E-2</v>
      </c>
      <c r="J25">
        <v>4.5999999999999999E-2</v>
      </c>
      <c r="K25">
        <v>4.4999999999999998E-2</v>
      </c>
      <c r="L25">
        <v>1.7000000000000001E-2</v>
      </c>
      <c r="M25">
        <v>1.2E-2</v>
      </c>
      <c r="N25">
        <v>3.1E-2</v>
      </c>
      <c r="O25">
        <v>7.2999999999999995E-2</v>
      </c>
      <c r="P25"/>
      <c r="Q25" t="s">
        <v>52</v>
      </c>
      <c r="R25" t="s">
        <v>11</v>
      </c>
      <c r="S25">
        <v>3.0000000000000001E-3</v>
      </c>
      <c r="T25">
        <v>3.3000000000000002E-2</v>
      </c>
      <c r="U25">
        <v>3.2000000000000001E-2</v>
      </c>
      <c r="V25">
        <v>3.1E-2</v>
      </c>
      <c r="W25">
        <v>1.2E-2</v>
      </c>
      <c r="X25">
        <v>7.0000000000000001E-3</v>
      </c>
      <c r="Y25">
        <v>2.8000000000000001E-2</v>
      </c>
      <c r="Z25">
        <v>7.5999999999999998E-2</v>
      </c>
      <c r="AB25" s="7">
        <f t="shared" si="21"/>
        <v>4.2999999999999997E-2</v>
      </c>
      <c r="AC25" s="7">
        <f t="shared" si="22"/>
        <v>3.0000000000000002E-2</v>
      </c>
      <c r="AD25" s="7">
        <f t="shared" si="23"/>
        <v>1.2999999999999994E-2</v>
      </c>
      <c r="AE25" s="7"/>
      <c r="AF25" s="8">
        <f t="shared" si="24"/>
        <v>357.99999999999983</v>
      </c>
      <c r="AG25" s="8">
        <f t="shared" si="25"/>
        <v>255.4688000000001</v>
      </c>
      <c r="AH25" s="14">
        <f t="shared" si="26"/>
        <v>255.46880000000013</v>
      </c>
      <c r="AJ25" s="15">
        <f t="shared" si="39"/>
        <v>1.2033613445378148</v>
      </c>
      <c r="AK25" s="5">
        <f t="shared" si="27"/>
        <v>0.85871865546218518</v>
      </c>
      <c r="AM25" s="9">
        <f t="shared" si="28"/>
        <v>1.4333333333333331</v>
      </c>
      <c r="AN25" s="9">
        <f t="shared" si="29"/>
        <v>1.4201680672268906</v>
      </c>
      <c r="AP25" s="7">
        <f t="shared" si="30"/>
        <v>6.9999999999999993E-2</v>
      </c>
      <c r="AQ25" s="7">
        <f t="shared" si="31"/>
        <v>2.8000000000000001E-2</v>
      </c>
      <c r="AR25" s="7">
        <f t="shared" si="32"/>
        <v>4.1999999999999996E-2</v>
      </c>
      <c r="AT25" s="4">
        <f t="shared" si="33"/>
        <v>9.8419999999999994E-2</v>
      </c>
      <c r="AU25" s="4">
        <f t="shared" si="34"/>
        <v>2.4219999999999995E-2</v>
      </c>
      <c r="AV25" s="4">
        <f t="shared" si="35"/>
        <v>2.1868000000000002E-2</v>
      </c>
      <c r="AX25" s="8">
        <f t="shared" si="40"/>
        <v>269.98105005016163</v>
      </c>
      <c r="AY25" s="8">
        <f t="shared" si="36"/>
        <v>873.98987656513634</v>
      </c>
      <c r="AZ25" s="8">
        <f t="shared" si="37"/>
        <v>83.465648854961842</v>
      </c>
      <c r="BB25" s="4">
        <f t="shared" si="38"/>
        <v>487.26999999999992</v>
      </c>
    </row>
    <row r="26" spans="1:54" ht="15" x14ac:dyDescent="0.25">
      <c r="A26" t="s">
        <v>85</v>
      </c>
      <c r="B26" s="11">
        <v>44083</v>
      </c>
      <c r="C26">
        <v>500</v>
      </c>
      <c r="D26" s="4">
        <v>6</v>
      </c>
      <c r="E26"/>
      <c r="F26">
        <v>16</v>
      </c>
      <c r="G26" t="s">
        <v>11</v>
      </c>
      <c r="H26">
        <v>0</v>
      </c>
      <c r="I26">
        <v>3.6999999999999998E-2</v>
      </c>
      <c r="J26">
        <v>3.6999999999999998E-2</v>
      </c>
      <c r="K26">
        <v>3.5999999999999997E-2</v>
      </c>
      <c r="L26">
        <v>1.2E-2</v>
      </c>
      <c r="M26">
        <v>0.01</v>
      </c>
      <c r="N26">
        <v>2.1000000000000001E-2</v>
      </c>
      <c r="O26">
        <v>5.1999999999999998E-2</v>
      </c>
      <c r="P26"/>
      <c r="Q26" t="s">
        <v>47</v>
      </c>
      <c r="R26" t="s">
        <v>11</v>
      </c>
      <c r="S26">
        <v>1E-3</v>
      </c>
      <c r="T26">
        <v>2.3E-2</v>
      </c>
      <c r="U26">
        <v>2.3E-2</v>
      </c>
      <c r="V26">
        <v>2.1999999999999999E-2</v>
      </c>
      <c r="W26">
        <v>8.0000000000000002E-3</v>
      </c>
      <c r="X26">
        <v>4.0000000000000001E-3</v>
      </c>
      <c r="Y26">
        <v>1.9E-2</v>
      </c>
      <c r="Z26">
        <v>5.8000000000000003E-2</v>
      </c>
      <c r="AB26" s="7">
        <f t="shared" si="21"/>
        <v>3.6999999999999998E-2</v>
      </c>
      <c r="AC26" s="7">
        <f t="shared" si="22"/>
        <v>2.1999999999999999E-2</v>
      </c>
      <c r="AD26" s="7">
        <f t="shared" si="23"/>
        <v>1.4999999999999999E-2</v>
      </c>
      <c r="AE26" s="7"/>
      <c r="AF26" s="8">
        <f t="shared" si="24"/>
        <v>415.28</v>
      </c>
      <c r="AG26" s="8">
        <f t="shared" si="25"/>
        <v>33.222400000000015</v>
      </c>
      <c r="AH26" s="14">
        <f t="shared" si="26"/>
        <v>33.222400000000036</v>
      </c>
      <c r="AJ26" s="15">
        <f t="shared" si="39"/>
        <v>4.9833599999999993</v>
      </c>
      <c r="AK26" s="5">
        <f t="shared" si="27"/>
        <v>0.39866880000000016</v>
      </c>
      <c r="AM26" s="9">
        <f t="shared" si="28"/>
        <v>1.6818181818181819</v>
      </c>
      <c r="AN26" s="9">
        <f t="shared" si="29"/>
        <v>1.6666666666666667</v>
      </c>
      <c r="AP26" s="7">
        <f t="shared" si="30"/>
        <v>5.1999999999999998E-2</v>
      </c>
      <c r="AQ26" s="7">
        <f t="shared" si="31"/>
        <v>2.1000000000000001E-2</v>
      </c>
      <c r="AR26" s="7">
        <f t="shared" si="32"/>
        <v>3.5999999999999997E-2</v>
      </c>
      <c r="AT26" s="4">
        <f t="shared" si="33"/>
        <v>7.6850000000000002E-2</v>
      </c>
      <c r="AU26" s="4">
        <f t="shared" si="34"/>
        <v>2.2889999999999994E-2</v>
      </c>
      <c r="AV26" s="4">
        <f t="shared" si="35"/>
        <v>1.6324000000000002E-2</v>
      </c>
      <c r="AX26" s="8">
        <f t="shared" si="40"/>
        <v>255.15550105896773</v>
      </c>
      <c r="AY26" s="8">
        <f t="shared" si="36"/>
        <v>682.44383269691855</v>
      </c>
      <c r="AZ26" s="8">
        <f t="shared" si="37"/>
        <v>62.305343511450388</v>
      </c>
      <c r="BB26" s="4">
        <f t="shared" si="38"/>
        <v>419.16999999999996</v>
      </c>
    </row>
    <row r="27" spans="1:54" ht="15" x14ac:dyDescent="0.25">
      <c r="A27" t="s">
        <v>86</v>
      </c>
      <c r="B27" s="11">
        <v>44083</v>
      </c>
      <c r="C27">
        <v>660</v>
      </c>
      <c r="D27" s="4">
        <v>6</v>
      </c>
      <c r="E27"/>
      <c r="F27">
        <v>17</v>
      </c>
      <c r="G27" t="s">
        <v>11</v>
      </c>
      <c r="H27">
        <v>1E-3</v>
      </c>
      <c r="I27">
        <v>0.106</v>
      </c>
      <c r="J27">
        <v>0.106</v>
      </c>
      <c r="K27">
        <v>0.105</v>
      </c>
      <c r="L27">
        <v>3.4000000000000002E-2</v>
      </c>
      <c r="M27">
        <v>2.7E-2</v>
      </c>
      <c r="N27">
        <v>4.7E-2</v>
      </c>
      <c r="O27">
        <v>0.129</v>
      </c>
      <c r="P27"/>
      <c r="Q27" t="s">
        <v>61</v>
      </c>
      <c r="R27" t="s">
        <v>11</v>
      </c>
      <c r="S27">
        <v>2E-3</v>
      </c>
      <c r="T27">
        <v>6.3E-2</v>
      </c>
      <c r="U27">
        <v>6.2E-2</v>
      </c>
      <c r="V27">
        <v>6.0999999999999999E-2</v>
      </c>
      <c r="W27">
        <v>1.9E-2</v>
      </c>
      <c r="X27">
        <v>1.0999999999999999E-2</v>
      </c>
      <c r="Y27">
        <v>4.5999999999999999E-2</v>
      </c>
      <c r="Z27">
        <v>0.14699999999999999</v>
      </c>
      <c r="AB27" s="7">
        <f t="shared" si="21"/>
        <v>0.105</v>
      </c>
      <c r="AC27" s="7">
        <f t="shared" si="22"/>
        <v>6.0999999999999999E-2</v>
      </c>
      <c r="AD27" s="7">
        <f t="shared" si="23"/>
        <v>4.3999999999999997E-2</v>
      </c>
      <c r="AE27" s="7"/>
      <c r="AF27" s="8">
        <f t="shared" si="24"/>
        <v>1245.8399999999999</v>
      </c>
      <c r="AG27" s="8">
        <f t="shared" si="25"/>
        <v>6.873600000000093</v>
      </c>
      <c r="AH27" s="14">
        <f t="shared" si="26"/>
        <v>6.8736000000001169</v>
      </c>
      <c r="AJ27" s="15">
        <f t="shared" si="39"/>
        <v>11.32581818181818</v>
      </c>
      <c r="AK27" s="5">
        <f t="shared" si="27"/>
        <v>6.2487272727273571E-2</v>
      </c>
      <c r="AM27" s="9">
        <f t="shared" si="28"/>
        <v>1.721311475409836</v>
      </c>
      <c r="AN27" s="9">
        <f t="shared" si="29"/>
        <v>1.7160493827160495</v>
      </c>
      <c r="AP27" s="7">
        <f t="shared" si="30"/>
        <v>0.128</v>
      </c>
      <c r="AQ27" s="7">
        <f t="shared" si="31"/>
        <v>4.5999999999999999E-2</v>
      </c>
      <c r="AR27" s="7">
        <f t="shared" si="32"/>
        <v>0.104</v>
      </c>
      <c r="AT27" s="4">
        <f t="shared" si="33"/>
        <v>0.20286000000000004</v>
      </c>
      <c r="AU27" s="4">
        <f t="shared" si="34"/>
        <v>7.1980000000000002E-2</v>
      </c>
      <c r="AV27" s="4">
        <f t="shared" si="35"/>
        <v>3.3976000000000006E-2</v>
      </c>
      <c r="AX27" s="8">
        <f t="shared" si="40"/>
        <v>802.36317021513776</v>
      </c>
      <c r="AY27" s="8">
        <f t="shared" si="36"/>
        <v>1801.4385933753665</v>
      </c>
      <c r="AZ27" s="8">
        <f t="shared" si="37"/>
        <v>129.67938931297712</v>
      </c>
      <c r="BB27" s="4">
        <f t="shared" si="38"/>
        <v>1191.3499999999997</v>
      </c>
    </row>
    <row r="28" spans="1:54" ht="15" x14ac:dyDescent="0.25">
      <c r="A28" t="s">
        <v>74</v>
      </c>
      <c r="B28" s="11">
        <v>44083</v>
      </c>
      <c r="C28">
        <v>500</v>
      </c>
      <c r="D28" s="4">
        <v>6</v>
      </c>
      <c r="E28"/>
      <c r="F28">
        <v>18</v>
      </c>
      <c r="G28" t="s">
        <v>11</v>
      </c>
      <c r="H28">
        <v>0</v>
      </c>
      <c r="I28">
        <v>1E-3</v>
      </c>
      <c r="J28">
        <v>1E-3</v>
      </c>
      <c r="K28">
        <v>1E-3</v>
      </c>
      <c r="L28">
        <v>1E-3</v>
      </c>
      <c r="M28">
        <v>1E-3</v>
      </c>
      <c r="N28">
        <v>2E-3</v>
      </c>
      <c r="O28">
        <v>3.0000000000000001E-3</v>
      </c>
      <c r="P28"/>
      <c r="Q28" t="s">
        <v>44</v>
      </c>
      <c r="R28" t="s">
        <v>11</v>
      </c>
      <c r="S28">
        <v>1E-3</v>
      </c>
      <c r="T28">
        <v>1E-3</v>
      </c>
      <c r="U28">
        <v>1E-3</v>
      </c>
      <c r="V28">
        <v>1E-3</v>
      </c>
      <c r="W28">
        <v>0</v>
      </c>
      <c r="X28">
        <v>0</v>
      </c>
      <c r="Y28">
        <v>1E-3</v>
      </c>
      <c r="Z28">
        <v>3.0000000000000001E-3</v>
      </c>
      <c r="AB28" s="7">
        <f t="shared" si="21"/>
        <v>1E-3</v>
      </c>
      <c r="AC28" s="7">
        <f t="shared" si="22"/>
        <v>0</v>
      </c>
      <c r="AD28" s="7">
        <f t="shared" si="23"/>
        <v>1E-3</v>
      </c>
      <c r="AE28" s="7"/>
      <c r="AF28" s="8">
        <f t="shared" si="24"/>
        <v>14.32</v>
      </c>
      <c r="AG28" s="8">
        <f t="shared" si="25"/>
        <v>-19.475200000000001</v>
      </c>
      <c r="AH28" s="14">
        <f t="shared" si="26"/>
        <v>-19.475200000000001</v>
      </c>
      <c r="AJ28" s="15">
        <f t="shared" si="39"/>
        <v>0.17183999999999999</v>
      </c>
      <c r="AK28" s="5">
        <f t="shared" si="27"/>
        <v>-0.2337024</v>
      </c>
      <c r="AM28" s="9" t="e">
        <f t="shared" si="28"/>
        <v>#DIV/0!</v>
      </c>
      <c r="AN28" s="9">
        <f t="shared" si="29"/>
        <v>-1</v>
      </c>
      <c r="AP28" s="7">
        <f t="shared" si="30"/>
        <v>3.0000000000000001E-3</v>
      </c>
      <c r="AQ28" s="7">
        <f t="shared" si="31"/>
        <v>2E-3</v>
      </c>
      <c r="AR28" s="7">
        <f t="shared" si="32"/>
        <v>1E-3</v>
      </c>
      <c r="AT28" s="4">
        <f t="shared" si="33"/>
        <v>3.3700000000000002E-3</v>
      </c>
      <c r="AU28" s="4">
        <f t="shared" si="34"/>
        <v>2.3000000000000001E-4</v>
      </c>
      <c r="AV28" s="4">
        <f t="shared" si="35"/>
        <v>1.7740000000000002E-3</v>
      </c>
      <c r="AX28" s="8">
        <f t="shared" si="40"/>
        <v>2.5638167428380338</v>
      </c>
      <c r="AY28" s="8">
        <f t="shared" si="36"/>
        <v>29.926294290027528</v>
      </c>
      <c r="AZ28" s="8">
        <f t="shared" si="37"/>
        <v>6.7709923664122149</v>
      </c>
      <c r="BB28" s="4">
        <f t="shared" si="38"/>
        <v>10.229999999999999</v>
      </c>
    </row>
    <row r="29" spans="1:54" ht="15" x14ac:dyDescent="0.25">
      <c r="A29" t="s">
        <v>87</v>
      </c>
      <c r="B29" s="11">
        <v>44083</v>
      </c>
      <c r="C29">
        <v>790</v>
      </c>
      <c r="D29" s="4">
        <v>6</v>
      </c>
      <c r="E29"/>
      <c r="F29">
        <v>19</v>
      </c>
      <c r="G29" t="s">
        <v>11</v>
      </c>
      <c r="H29">
        <v>1E-3</v>
      </c>
      <c r="I29">
        <v>6.6000000000000003E-2</v>
      </c>
      <c r="J29">
        <v>6.6000000000000003E-2</v>
      </c>
      <c r="K29">
        <v>6.5000000000000002E-2</v>
      </c>
      <c r="L29">
        <v>2.3E-2</v>
      </c>
      <c r="M29">
        <v>1.7999999999999999E-2</v>
      </c>
      <c r="N29">
        <v>3.1E-2</v>
      </c>
      <c r="O29">
        <v>8.6999999999999994E-2</v>
      </c>
      <c r="P29"/>
      <c r="Q29" t="s">
        <v>48</v>
      </c>
      <c r="R29" t="s">
        <v>11</v>
      </c>
      <c r="S29">
        <v>2E-3</v>
      </c>
      <c r="T29">
        <v>4.1000000000000002E-2</v>
      </c>
      <c r="U29">
        <v>0.04</v>
      </c>
      <c r="V29">
        <v>3.9E-2</v>
      </c>
      <c r="W29">
        <v>1.4E-2</v>
      </c>
      <c r="X29">
        <v>8.0000000000000002E-3</v>
      </c>
      <c r="Y29">
        <v>0.03</v>
      </c>
      <c r="Z29">
        <v>9.8000000000000004E-2</v>
      </c>
      <c r="AB29" s="7">
        <f t="shared" si="21"/>
        <v>6.5000000000000002E-2</v>
      </c>
      <c r="AC29" s="7">
        <f t="shared" si="22"/>
        <v>3.9E-2</v>
      </c>
      <c r="AD29" s="7">
        <f t="shared" si="23"/>
        <v>2.6000000000000002E-2</v>
      </c>
      <c r="AE29" s="7"/>
      <c r="AF29" s="8">
        <f t="shared" si="24"/>
        <v>730.32</v>
      </c>
      <c r="AG29" s="8">
        <f t="shared" si="25"/>
        <v>68.735999999999962</v>
      </c>
      <c r="AH29" s="14">
        <f t="shared" si="26"/>
        <v>68.735999999999976</v>
      </c>
      <c r="AJ29" s="15">
        <f t="shared" si="39"/>
        <v>5.5467341772151899</v>
      </c>
      <c r="AK29" s="5">
        <f t="shared" si="27"/>
        <v>0.52204556962025284</v>
      </c>
      <c r="AM29" s="9">
        <f t="shared" si="28"/>
        <v>1.6666666666666667</v>
      </c>
      <c r="AN29" s="9">
        <f t="shared" si="29"/>
        <v>1.6580645161290324</v>
      </c>
      <c r="AP29" s="7">
        <f t="shared" si="30"/>
        <v>8.5999999999999993E-2</v>
      </c>
      <c r="AQ29" s="7">
        <f t="shared" si="31"/>
        <v>0.03</v>
      </c>
      <c r="AR29" s="7">
        <f t="shared" si="32"/>
        <v>6.4000000000000001E-2</v>
      </c>
      <c r="AT29" s="4">
        <f t="shared" si="33"/>
        <v>0.13189999999999999</v>
      </c>
      <c r="AU29" s="4">
        <f t="shared" si="34"/>
        <v>4.2360000000000002E-2</v>
      </c>
      <c r="AV29" s="4">
        <f t="shared" si="35"/>
        <v>2.2055999999999999E-2</v>
      </c>
      <c r="AX29" s="8">
        <f t="shared" si="40"/>
        <v>472.18816185486571</v>
      </c>
      <c r="AY29" s="8">
        <f t="shared" si="36"/>
        <v>1171.29917414084</v>
      </c>
      <c r="AZ29" s="8">
        <f t="shared" si="37"/>
        <v>84.18320610687023</v>
      </c>
      <c r="BB29" s="4">
        <f t="shared" si="38"/>
        <v>735.01</v>
      </c>
    </row>
    <row r="30" spans="1:54" ht="15" x14ac:dyDescent="0.25">
      <c r="A30" t="s">
        <v>88</v>
      </c>
      <c r="B30" s="11">
        <v>44083</v>
      </c>
      <c r="C30">
        <v>600</v>
      </c>
      <c r="D30" s="4">
        <v>6</v>
      </c>
      <c r="E30"/>
      <c r="F30">
        <v>20</v>
      </c>
      <c r="G30" t="s">
        <v>11</v>
      </c>
      <c r="H30">
        <v>1E-3</v>
      </c>
      <c r="I30">
        <v>5.6000000000000001E-2</v>
      </c>
      <c r="J30">
        <v>5.6000000000000001E-2</v>
      </c>
      <c r="K30">
        <v>5.5E-2</v>
      </c>
      <c r="L30">
        <v>1.9E-2</v>
      </c>
      <c r="M30">
        <v>1.6E-2</v>
      </c>
      <c r="N30">
        <v>3.5999999999999997E-2</v>
      </c>
      <c r="O30">
        <v>8.3000000000000004E-2</v>
      </c>
      <c r="P30"/>
      <c r="Q30" t="s">
        <v>63</v>
      </c>
      <c r="R30" t="s">
        <v>11</v>
      </c>
      <c r="S30">
        <v>1E-3</v>
      </c>
      <c r="T30">
        <v>3.5000000000000003E-2</v>
      </c>
      <c r="U30">
        <v>3.4000000000000002E-2</v>
      </c>
      <c r="V30">
        <v>3.3000000000000002E-2</v>
      </c>
      <c r="W30">
        <v>1.2E-2</v>
      </c>
      <c r="X30">
        <v>6.0000000000000001E-3</v>
      </c>
      <c r="Y30">
        <v>3.1E-2</v>
      </c>
      <c r="Z30">
        <v>0.09</v>
      </c>
      <c r="AB30" s="7">
        <f t="shared" si="21"/>
        <v>5.5E-2</v>
      </c>
      <c r="AC30" s="7">
        <f t="shared" si="22"/>
        <v>3.4000000000000002E-2</v>
      </c>
      <c r="AD30" s="7">
        <f t="shared" si="23"/>
        <v>2.0999999999999998E-2</v>
      </c>
      <c r="AE30" s="7"/>
      <c r="AF30" s="8">
        <f t="shared" si="24"/>
        <v>587.11999999999989</v>
      </c>
      <c r="AG30" s="8">
        <f t="shared" si="25"/>
        <v>108.83200000000011</v>
      </c>
      <c r="AH30" s="14">
        <f t="shared" si="26"/>
        <v>108.83200000000014</v>
      </c>
      <c r="AJ30" s="15">
        <f t="shared" si="39"/>
        <v>5.8711999999999991</v>
      </c>
      <c r="AK30" s="5">
        <f t="shared" si="27"/>
        <v>1.0883200000000013</v>
      </c>
      <c r="AM30" s="9">
        <f t="shared" si="28"/>
        <v>1.6176470588235292</v>
      </c>
      <c r="AN30" s="9">
        <f t="shared" si="29"/>
        <v>1.6074074074074074</v>
      </c>
      <c r="AP30" s="7">
        <f t="shared" si="30"/>
        <v>8.2000000000000003E-2</v>
      </c>
      <c r="AQ30" s="7">
        <f t="shared" si="31"/>
        <v>3.4999999999999996E-2</v>
      </c>
      <c r="AR30" s="7">
        <f t="shared" si="32"/>
        <v>5.3999999999999999E-2</v>
      </c>
      <c r="AT30" s="4">
        <f t="shared" si="33"/>
        <v>0.11849</v>
      </c>
      <c r="AU30" s="4">
        <f t="shared" si="34"/>
        <v>3.329E-2</v>
      </c>
      <c r="AV30" s="4">
        <f t="shared" si="35"/>
        <v>2.7735999999999997E-2</v>
      </c>
      <c r="AX30" s="8">
        <f t="shared" si="40"/>
        <v>371.0846059525137</v>
      </c>
      <c r="AY30" s="8">
        <f t="shared" si="36"/>
        <v>1052.2156114021845</v>
      </c>
      <c r="AZ30" s="8">
        <f t="shared" si="37"/>
        <v>105.86259541984731</v>
      </c>
      <c r="BB30" s="4">
        <f t="shared" si="38"/>
        <v>622.83000000000004</v>
      </c>
    </row>
    <row r="31" spans="1:54" ht="15" x14ac:dyDescent="0.25">
      <c r="A31" t="s">
        <v>89</v>
      </c>
      <c r="B31" s="11">
        <v>44083</v>
      </c>
      <c r="C31">
        <v>755</v>
      </c>
      <c r="D31" s="4">
        <v>6</v>
      </c>
      <c r="E31"/>
      <c r="F31">
        <v>21</v>
      </c>
      <c r="G31" t="s">
        <v>11</v>
      </c>
      <c r="H31">
        <v>2E-3</v>
      </c>
      <c r="I31">
        <v>0.1</v>
      </c>
      <c r="J31">
        <v>0.1</v>
      </c>
      <c r="K31">
        <v>9.8000000000000004E-2</v>
      </c>
      <c r="L31">
        <v>3.2000000000000001E-2</v>
      </c>
      <c r="M31">
        <v>2.5999999999999999E-2</v>
      </c>
      <c r="N31">
        <v>4.7E-2</v>
      </c>
      <c r="O31">
        <v>0.127</v>
      </c>
      <c r="P31"/>
      <c r="Q31" t="s">
        <v>51</v>
      </c>
      <c r="R31" t="s">
        <v>11</v>
      </c>
      <c r="S31">
        <v>3.0000000000000001E-3</v>
      </c>
      <c r="T31">
        <v>6.2E-2</v>
      </c>
      <c r="U31">
        <v>6.0999999999999999E-2</v>
      </c>
      <c r="V31">
        <v>5.8999999999999997E-2</v>
      </c>
      <c r="W31">
        <v>0.02</v>
      </c>
      <c r="X31">
        <v>1.2E-2</v>
      </c>
      <c r="Y31">
        <v>4.7E-2</v>
      </c>
      <c r="Z31">
        <v>0.14599999999999999</v>
      </c>
      <c r="AB31" s="7">
        <f t="shared" si="21"/>
        <v>9.8000000000000004E-2</v>
      </c>
      <c r="AC31" s="7">
        <f t="shared" si="22"/>
        <v>5.8999999999999997E-2</v>
      </c>
      <c r="AD31" s="7">
        <f t="shared" si="23"/>
        <v>3.9000000000000007E-2</v>
      </c>
      <c r="AE31" s="7"/>
      <c r="AF31" s="8">
        <f t="shared" si="24"/>
        <v>1102.6400000000003</v>
      </c>
      <c r="AG31" s="8">
        <f t="shared" si="25"/>
        <v>108.83199999999951</v>
      </c>
      <c r="AH31" s="14">
        <f t="shared" si="26"/>
        <v>108.83199999999954</v>
      </c>
      <c r="AJ31" s="15">
        <f t="shared" si="39"/>
        <v>8.7627019867549691</v>
      </c>
      <c r="AK31" s="5">
        <f t="shared" si="27"/>
        <v>0.86489006622516162</v>
      </c>
      <c r="AM31" s="9">
        <f t="shared" si="28"/>
        <v>1.6610169491525426</v>
      </c>
      <c r="AN31" s="9">
        <f t="shared" si="29"/>
        <v>1.6553191489361703</v>
      </c>
      <c r="AP31" s="7">
        <f t="shared" si="30"/>
        <v>0.125</v>
      </c>
      <c r="AQ31" s="7">
        <f t="shared" si="31"/>
        <v>4.4999999999999998E-2</v>
      </c>
      <c r="AR31" s="7">
        <f t="shared" si="32"/>
        <v>9.6000000000000002E-2</v>
      </c>
      <c r="AT31" s="4">
        <f t="shared" si="33"/>
        <v>0.19369000000000003</v>
      </c>
      <c r="AU31" s="4">
        <f t="shared" si="34"/>
        <v>6.4620000000000011E-2</v>
      </c>
      <c r="AV31" s="4">
        <f t="shared" si="35"/>
        <v>3.3403999999999996E-2</v>
      </c>
      <c r="AX31" s="8">
        <f t="shared" si="40"/>
        <v>720.32103444432073</v>
      </c>
      <c r="AY31" s="8">
        <f t="shared" si="36"/>
        <v>1720.0071041648168</v>
      </c>
      <c r="AZ31" s="8">
        <f t="shared" si="37"/>
        <v>127.49618320610685</v>
      </c>
      <c r="BB31" s="4">
        <f t="shared" si="38"/>
        <v>1113.18</v>
      </c>
    </row>
    <row r="32" spans="1:54" ht="15" x14ac:dyDescent="0.25">
      <c r="A32" t="s">
        <v>90</v>
      </c>
      <c r="B32" s="11">
        <v>44083</v>
      </c>
      <c r="C32">
        <v>1995</v>
      </c>
      <c r="D32" s="4">
        <v>6</v>
      </c>
      <c r="E32"/>
      <c r="F32">
        <v>22</v>
      </c>
      <c r="G32" t="s">
        <v>11</v>
      </c>
      <c r="H32">
        <v>1E-3</v>
      </c>
      <c r="I32">
        <v>1.2999999999999999E-2</v>
      </c>
      <c r="J32">
        <v>1.2999999999999999E-2</v>
      </c>
      <c r="K32">
        <v>1.2999999999999999E-2</v>
      </c>
      <c r="L32">
        <v>6.0000000000000001E-3</v>
      </c>
      <c r="M32">
        <v>4.0000000000000001E-3</v>
      </c>
      <c r="N32">
        <v>1.7999999999999999E-2</v>
      </c>
      <c r="O32">
        <v>3.5000000000000003E-2</v>
      </c>
      <c r="P32"/>
      <c r="Q32" t="s">
        <v>42</v>
      </c>
      <c r="R32" t="s">
        <v>11</v>
      </c>
      <c r="S32">
        <v>2E-3</v>
      </c>
      <c r="T32">
        <v>0.01</v>
      </c>
      <c r="U32">
        <v>0.01</v>
      </c>
      <c r="V32">
        <v>0.01</v>
      </c>
      <c r="W32">
        <v>5.0000000000000001E-3</v>
      </c>
      <c r="X32">
        <v>4.0000000000000001E-3</v>
      </c>
      <c r="Y32">
        <v>1.7000000000000001E-2</v>
      </c>
      <c r="Z32">
        <v>3.4000000000000002E-2</v>
      </c>
      <c r="AB32" s="7">
        <f t="shared" si="21"/>
        <v>1.2E-2</v>
      </c>
      <c r="AC32" s="7">
        <f t="shared" si="22"/>
        <v>8.0000000000000002E-3</v>
      </c>
      <c r="AD32" s="7">
        <f t="shared" si="23"/>
        <v>4.0000000000000001E-3</v>
      </c>
      <c r="AE32" s="7"/>
      <c r="AF32" s="8">
        <f t="shared" si="24"/>
        <v>100.24000000000001</v>
      </c>
      <c r="AG32" s="8">
        <f t="shared" si="25"/>
        <v>59.571199999999983</v>
      </c>
      <c r="AH32" s="14">
        <f t="shared" si="26"/>
        <v>59.571200000000005</v>
      </c>
      <c r="AJ32" s="15">
        <f t="shared" si="39"/>
        <v>0.30147368421052634</v>
      </c>
      <c r="AK32" s="5">
        <f t="shared" si="27"/>
        <v>0.17916150375939843</v>
      </c>
      <c r="AM32" s="9">
        <f t="shared" si="28"/>
        <v>1.5</v>
      </c>
      <c r="AN32" s="9">
        <f t="shared" si="29"/>
        <v>1.4516129032258065</v>
      </c>
      <c r="AP32" s="7">
        <f t="shared" si="30"/>
        <v>3.4000000000000002E-2</v>
      </c>
      <c r="AQ32" s="7">
        <f t="shared" si="31"/>
        <v>1.6999999999999998E-2</v>
      </c>
      <c r="AR32" s="7">
        <f t="shared" si="32"/>
        <v>1.2E-2</v>
      </c>
      <c r="AT32" s="4">
        <f t="shared" si="33"/>
        <v>4.0250000000000008E-2</v>
      </c>
      <c r="AU32" s="4">
        <f t="shared" si="34"/>
        <v>3.2300000000000002E-3</v>
      </c>
      <c r="AV32" s="4">
        <f t="shared" si="35"/>
        <v>1.4307999999999998E-2</v>
      </c>
      <c r="AX32" s="8">
        <f t="shared" si="40"/>
        <v>36.004904692899352</v>
      </c>
      <c r="AY32" s="8">
        <f t="shared" si="36"/>
        <v>357.4282923363823</v>
      </c>
      <c r="AZ32" s="8">
        <f t="shared" si="37"/>
        <v>54.610687022900755</v>
      </c>
      <c r="BB32" s="4">
        <f t="shared" si="38"/>
        <v>134.26</v>
      </c>
    </row>
    <row r="33" spans="1:54" ht="15" x14ac:dyDescent="0.25">
      <c r="A33" t="s">
        <v>91</v>
      </c>
      <c r="B33" s="11">
        <v>44083</v>
      </c>
      <c r="C33">
        <v>600</v>
      </c>
      <c r="D33" s="4">
        <v>6</v>
      </c>
      <c r="E33"/>
      <c r="F33">
        <v>23</v>
      </c>
      <c r="G33" t="s">
        <v>11</v>
      </c>
      <c r="H33">
        <v>1E-3</v>
      </c>
      <c r="I33">
        <v>0.107</v>
      </c>
      <c r="J33">
        <v>0.107</v>
      </c>
      <c r="K33">
        <v>0.105</v>
      </c>
      <c r="L33">
        <v>3.5000000000000003E-2</v>
      </c>
      <c r="M33">
        <v>2.8000000000000001E-2</v>
      </c>
      <c r="N33">
        <v>4.3999999999999997E-2</v>
      </c>
      <c r="O33">
        <v>0.13700000000000001</v>
      </c>
      <c r="P33"/>
      <c r="Q33" t="s">
        <v>43</v>
      </c>
      <c r="R33" t="s">
        <v>11</v>
      </c>
      <c r="S33">
        <v>2E-3</v>
      </c>
      <c r="T33">
        <v>6.4000000000000001E-2</v>
      </c>
      <c r="U33">
        <v>6.3E-2</v>
      </c>
      <c r="V33">
        <v>6.0999999999999999E-2</v>
      </c>
      <c r="W33">
        <v>2.1000000000000001E-2</v>
      </c>
      <c r="X33">
        <v>1.0999999999999999E-2</v>
      </c>
      <c r="Y33">
        <v>4.2999999999999997E-2</v>
      </c>
      <c r="Z33">
        <v>0.155</v>
      </c>
      <c r="AB33" s="7">
        <f t="shared" si="21"/>
        <v>0.106</v>
      </c>
      <c r="AC33" s="7">
        <f t="shared" si="22"/>
        <v>6.2E-2</v>
      </c>
      <c r="AD33" s="7">
        <f t="shared" si="23"/>
        <v>4.3999999999999997E-2</v>
      </c>
      <c r="AE33" s="7"/>
      <c r="AF33" s="8">
        <f t="shared" si="24"/>
        <v>1245.8399999999999</v>
      </c>
      <c r="AG33" s="8">
        <f t="shared" si="25"/>
        <v>27.494400000000049</v>
      </c>
      <c r="AH33" s="14">
        <f t="shared" si="26"/>
        <v>27.494400000000073</v>
      </c>
      <c r="AJ33" s="15">
        <f t="shared" si="39"/>
        <v>12.458399999999999</v>
      </c>
      <c r="AK33" s="5">
        <f t="shared" si="27"/>
        <v>0.27494400000000052</v>
      </c>
      <c r="AM33" s="9">
        <f t="shared" si="28"/>
        <v>1.7096774193548387</v>
      </c>
      <c r="AN33" s="9">
        <f t="shared" si="29"/>
        <v>1.7044534412955465</v>
      </c>
      <c r="AP33" s="7">
        <f t="shared" si="30"/>
        <v>0.13600000000000001</v>
      </c>
      <c r="AQ33" s="7">
        <f t="shared" si="31"/>
        <v>4.2999999999999997E-2</v>
      </c>
      <c r="AR33" s="7">
        <f t="shared" si="32"/>
        <v>0.104</v>
      </c>
      <c r="AT33" s="4">
        <f t="shared" si="33"/>
        <v>0.21199000000000001</v>
      </c>
      <c r="AU33" s="4">
        <f t="shared" si="34"/>
        <v>6.9789999999999991E-2</v>
      </c>
      <c r="AV33" s="4">
        <f t="shared" si="35"/>
        <v>3.0275999999999997E-2</v>
      </c>
      <c r="AX33" s="8">
        <f t="shared" si="40"/>
        <v>777.95117601159279</v>
      </c>
      <c r="AY33" s="8">
        <f t="shared" si="36"/>
        <v>1882.5148743450848</v>
      </c>
      <c r="AZ33" s="8">
        <f t="shared" si="37"/>
        <v>115.55725190839694</v>
      </c>
      <c r="BB33" s="4">
        <f t="shared" si="38"/>
        <v>1201.5800000000002</v>
      </c>
    </row>
    <row r="34" spans="1:54" ht="15" x14ac:dyDescent="0.25">
      <c r="A34" t="s">
        <v>92</v>
      </c>
      <c r="B34" s="11">
        <v>44083</v>
      </c>
      <c r="C34">
        <v>500</v>
      </c>
      <c r="D34" s="4">
        <v>6</v>
      </c>
      <c r="E34"/>
      <c r="F34" t="s">
        <v>40</v>
      </c>
      <c r="G34" t="s">
        <v>11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/>
      <c r="Q34" t="s">
        <v>41</v>
      </c>
      <c r="R34" t="s">
        <v>11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0"/>
      <c r="AB34" s="7">
        <f t="shared" si="21"/>
        <v>0</v>
      </c>
      <c r="AC34" s="7">
        <f t="shared" si="22"/>
        <v>0</v>
      </c>
      <c r="AD34" s="7">
        <f t="shared" si="23"/>
        <v>0</v>
      </c>
      <c r="AE34" s="7"/>
      <c r="AF34" s="8">
        <f t="shared" si="24"/>
        <v>-14.32</v>
      </c>
      <c r="AG34" s="8">
        <f t="shared" si="25"/>
        <v>9.1647999999999996</v>
      </c>
      <c r="AH34" s="14">
        <f t="shared" si="26"/>
        <v>9.1648000000000014</v>
      </c>
      <c r="AJ34" s="15">
        <f t="shared" si="39"/>
        <v>-0.17183999999999999</v>
      </c>
      <c r="AK34" s="5">
        <f t="shared" si="27"/>
        <v>0.10997759999999999</v>
      </c>
      <c r="AM34" s="9" t="e">
        <f t="shared" si="28"/>
        <v>#DIV/0!</v>
      </c>
      <c r="AN34" s="9">
        <f t="shared" si="29"/>
        <v>3</v>
      </c>
      <c r="AP34" s="7">
        <f t="shared" si="30"/>
        <v>0</v>
      </c>
      <c r="AQ34" s="7">
        <f t="shared" si="31"/>
        <v>0</v>
      </c>
      <c r="AR34" s="7">
        <f t="shared" si="32"/>
        <v>0</v>
      </c>
      <c r="AT34" s="4">
        <f t="shared" si="33"/>
        <v>0</v>
      </c>
      <c r="AU34" s="4">
        <f t="shared" si="34"/>
        <v>0</v>
      </c>
      <c r="AV34" s="4">
        <f t="shared" si="35"/>
        <v>0</v>
      </c>
      <c r="AX34" s="8">
        <f t="shared" si="40"/>
        <v>0</v>
      </c>
      <c r="AY34" s="8">
        <f t="shared" si="36"/>
        <v>0</v>
      </c>
      <c r="AZ34" s="8">
        <f t="shared" si="37"/>
        <v>0</v>
      </c>
      <c r="BB34" s="4">
        <f t="shared" si="38"/>
        <v>0</v>
      </c>
    </row>
    <row r="35" spans="1:54" ht="15" x14ac:dyDescent="0.25">
      <c r="A35"/>
      <c r="B35" s="11"/>
      <c r="C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B35" s="7"/>
      <c r="AC35" s="7"/>
      <c r="AD35" s="7"/>
      <c r="AE35" s="7"/>
      <c r="AF35" s="8"/>
      <c r="AG35" s="8"/>
      <c r="AH35" s="14"/>
      <c r="AJ35" s="15"/>
      <c r="AM35" s="9"/>
      <c r="AN35" s="9"/>
      <c r="AP35" s="7"/>
      <c r="AQ35" s="7"/>
      <c r="AR35" s="7"/>
      <c r="AX35" s="8"/>
      <c r="AY35" s="8"/>
      <c r="AZ35" s="8"/>
    </row>
    <row r="36" spans="1:54" ht="15" x14ac:dyDescent="0.25">
      <c r="A36"/>
      <c r="B36" s="11"/>
      <c r="C36"/>
      <c r="F36"/>
      <c r="G36"/>
      <c r="AB36" s="7"/>
      <c r="AC36" s="7"/>
      <c r="AD36" s="7"/>
      <c r="AE36" s="7"/>
      <c r="AF36" s="8"/>
      <c r="AG36" s="8"/>
      <c r="AH36" s="8"/>
      <c r="AJ36" s="15"/>
      <c r="AM36" s="9"/>
      <c r="AN36" s="9"/>
      <c r="AP36" s="7"/>
      <c r="AQ36" s="7"/>
      <c r="AR36" s="7"/>
      <c r="AX36" s="8"/>
      <c r="AY36" s="8"/>
      <c r="AZ36" s="8"/>
    </row>
    <row r="37" spans="1:54" x14ac:dyDescent="0.2">
      <c r="AB37" s="7"/>
      <c r="AC37" s="7"/>
      <c r="AD37" s="7"/>
      <c r="AE37" s="7"/>
      <c r="AF37" s="8"/>
      <c r="AG37" s="8"/>
      <c r="AH37" s="8"/>
      <c r="AJ37" s="15" t="e">
        <f t="shared" ref="AJ37:AJ44" si="41">(AF37*D37/1000)/((C37/1000)*1)</f>
        <v>#DIV/0!</v>
      </c>
      <c r="AK37" s="5" t="e">
        <f t="shared" ref="AK37:AK44" si="42">(AG37*D37/1000)/((C37/1000)*1)</f>
        <v>#DIV/0!</v>
      </c>
      <c r="AM37" s="9"/>
      <c r="AN37" s="9"/>
      <c r="AP37" s="7"/>
      <c r="AQ37" s="7"/>
      <c r="AR37" s="7"/>
      <c r="AX37" s="8"/>
      <c r="AY37" s="8"/>
      <c r="AZ37" s="8"/>
    </row>
    <row r="38" spans="1:54" x14ac:dyDescent="0.2">
      <c r="AB38" s="7"/>
      <c r="AC38" s="7"/>
      <c r="AD38" s="7"/>
      <c r="AE38" s="7"/>
      <c r="AF38" s="8"/>
      <c r="AG38" s="8"/>
      <c r="AH38" s="8"/>
      <c r="AJ38" s="15" t="e">
        <f t="shared" si="41"/>
        <v>#DIV/0!</v>
      </c>
      <c r="AK38" s="5" t="e">
        <f t="shared" si="42"/>
        <v>#DIV/0!</v>
      </c>
      <c r="AM38" s="9"/>
      <c r="AN38" s="9"/>
      <c r="AP38" s="7"/>
      <c r="AQ38" s="7"/>
      <c r="AR38" s="7"/>
      <c r="AX38" s="8"/>
      <c r="AY38" s="8"/>
      <c r="AZ38" s="8"/>
    </row>
    <row r="39" spans="1:54" x14ac:dyDescent="0.2">
      <c r="AB39" s="7"/>
      <c r="AC39" s="7"/>
      <c r="AD39" s="7"/>
      <c r="AE39" s="7"/>
      <c r="AF39" s="8"/>
      <c r="AG39" s="8"/>
      <c r="AH39" s="8"/>
      <c r="AJ39" s="15" t="e">
        <f t="shared" si="41"/>
        <v>#DIV/0!</v>
      </c>
      <c r="AK39" s="5" t="e">
        <f t="shared" si="42"/>
        <v>#DIV/0!</v>
      </c>
      <c r="AM39" s="9"/>
      <c r="AN39" s="9"/>
      <c r="AP39" s="7"/>
      <c r="AQ39" s="7"/>
      <c r="AR39" s="7"/>
      <c r="AX39" s="8"/>
      <c r="AY39" s="8"/>
      <c r="AZ39" s="8"/>
    </row>
    <row r="40" spans="1:54" x14ac:dyDescent="0.2">
      <c r="AB40" s="7"/>
      <c r="AC40" s="7"/>
      <c r="AD40" s="7"/>
      <c r="AE40" s="7"/>
      <c r="AF40" s="8"/>
      <c r="AG40" s="8"/>
      <c r="AH40" s="8"/>
      <c r="AJ40" s="15" t="e">
        <f t="shared" si="41"/>
        <v>#DIV/0!</v>
      </c>
      <c r="AK40" s="5" t="e">
        <f t="shared" si="42"/>
        <v>#DIV/0!</v>
      </c>
      <c r="AM40" s="9"/>
      <c r="AN40" s="9"/>
      <c r="AP40" s="7"/>
      <c r="AQ40" s="7"/>
      <c r="AR40" s="7"/>
      <c r="AX40" s="8"/>
      <c r="AY40" s="8"/>
      <c r="AZ40" s="8"/>
    </row>
    <row r="41" spans="1:54" x14ac:dyDescent="0.2">
      <c r="AB41" s="7"/>
      <c r="AC41" s="7"/>
      <c r="AD41" s="7"/>
      <c r="AE41" s="7"/>
      <c r="AF41" s="8"/>
      <c r="AG41" s="8"/>
      <c r="AH41" s="8"/>
      <c r="AJ41" s="15" t="e">
        <f t="shared" si="41"/>
        <v>#DIV/0!</v>
      </c>
      <c r="AK41" s="5" t="e">
        <f t="shared" si="42"/>
        <v>#DIV/0!</v>
      </c>
      <c r="AM41" s="9"/>
      <c r="AN41" s="9"/>
      <c r="AP41" s="7"/>
      <c r="AQ41" s="7"/>
      <c r="AR41" s="7"/>
      <c r="AX41" s="8"/>
      <c r="AY41" s="8"/>
      <c r="AZ41" s="8"/>
    </row>
    <row r="42" spans="1:54" x14ac:dyDescent="0.2">
      <c r="AJ42" s="15" t="e">
        <f t="shared" si="41"/>
        <v>#DIV/0!</v>
      </c>
      <c r="AK42" s="5" t="e">
        <f t="shared" si="42"/>
        <v>#DIV/0!</v>
      </c>
      <c r="AN42" s="9"/>
    </row>
    <row r="43" spans="1:54" x14ac:dyDescent="0.2">
      <c r="AJ43" s="15" t="e">
        <f t="shared" si="41"/>
        <v>#DIV/0!</v>
      </c>
      <c r="AK43" s="5" t="e">
        <f t="shared" si="42"/>
        <v>#DIV/0!</v>
      </c>
      <c r="AN43" s="9"/>
    </row>
    <row r="44" spans="1:54" x14ac:dyDescent="0.2">
      <c r="AJ44" s="15" t="e">
        <f t="shared" si="41"/>
        <v>#DIV/0!</v>
      </c>
      <c r="AK44" s="5" t="e">
        <f t="shared" si="42"/>
        <v>#DIV/0!</v>
      </c>
      <c r="AN44" s="9"/>
    </row>
  </sheetData>
  <sortState ref="A10:BB33">
    <sortCondition ref="F10:F33"/>
  </sortState>
  <conditionalFormatting sqref="H11:H44 S11:S44">
    <cfRule type="cellIs" dxfId="5" priority="7" operator="lessThan">
      <formula>-0.005</formula>
    </cfRule>
    <cfRule type="cellIs" dxfId="4" priority="8" operator="greaterThan">
      <formula>0.005</formula>
    </cfRule>
  </conditionalFormatting>
  <conditionalFormatting sqref="J11:J44 T11:T44">
    <cfRule type="cellIs" dxfId="3" priority="6" operator="lessThan">
      <formula>0.03</formula>
    </cfRule>
  </conditionalFormatting>
  <conditionalFormatting sqref="AF11:AH44">
    <cfRule type="cellIs" dxfId="2" priority="4" operator="lessThan">
      <formula>34</formula>
    </cfRule>
  </conditionalFormatting>
  <conditionalFormatting sqref="AM4:AN44">
    <cfRule type="cellIs" dxfId="1" priority="3" operator="between">
      <formula>1</formula>
      <formula>1.72</formula>
    </cfRule>
  </conditionalFormatting>
  <conditionalFormatting sqref="AF4:AH7">
    <cfRule type="cellIs" dxfId="0" priority="1" operator="lessThan">
      <formula>34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selection activeCell="L9" sqref="L9"/>
    </sheetView>
  </sheetViews>
  <sheetFormatPr defaultRowHeight="15" x14ac:dyDescent="0.25"/>
  <cols>
    <col min="1" max="1" width="14" bestFit="1" customWidth="1"/>
    <col min="2" max="2" width="8.85546875" customWidth="1"/>
    <col min="3" max="10" width="8" customWidth="1"/>
    <col min="11" max="11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40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1" x14ac:dyDescent="0.25">
      <c r="A3" t="s">
        <v>41</v>
      </c>
      <c r="B3" t="s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1" x14ac:dyDescent="0.25">
      <c r="A4">
        <v>22</v>
      </c>
      <c r="B4" t="s">
        <v>11</v>
      </c>
      <c r="C4">
        <v>1E-3</v>
      </c>
      <c r="D4">
        <v>1.2999999999999999E-2</v>
      </c>
      <c r="E4">
        <v>1.2999999999999999E-2</v>
      </c>
      <c r="F4">
        <v>1.2999999999999999E-2</v>
      </c>
      <c r="G4">
        <v>6.0000000000000001E-3</v>
      </c>
      <c r="H4">
        <v>4.0000000000000001E-3</v>
      </c>
      <c r="I4">
        <v>1.7999999999999999E-2</v>
      </c>
      <c r="J4">
        <v>3.5000000000000003E-2</v>
      </c>
    </row>
    <row r="5" spans="1:11" x14ac:dyDescent="0.25">
      <c r="A5" t="s">
        <v>42</v>
      </c>
      <c r="B5" t="s">
        <v>11</v>
      </c>
      <c r="C5">
        <v>2E-3</v>
      </c>
      <c r="D5">
        <v>0.01</v>
      </c>
      <c r="E5">
        <v>0.01</v>
      </c>
      <c r="F5">
        <v>0.01</v>
      </c>
      <c r="G5">
        <v>5.0000000000000001E-3</v>
      </c>
      <c r="H5">
        <v>4.0000000000000001E-3</v>
      </c>
      <c r="I5">
        <v>1.7000000000000001E-2</v>
      </c>
      <c r="J5">
        <v>3.4000000000000002E-2</v>
      </c>
    </row>
    <row r="6" spans="1:11" x14ac:dyDescent="0.25">
      <c r="A6">
        <v>23</v>
      </c>
      <c r="B6" t="s">
        <v>11</v>
      </c>
      <c r="C6">
        <v>1E-3</v>
      </c>
      <c r="D6">
        <v>0.107</v>
      </c>
      <c r="E6">
        <v>0.107</v>
      </c>
      <c r="F6">
        <v>0.105</v>
      </c>
      <c r="G6">
        <v>3.5000000000000003E-2</v>
      </c>
      <c r="H6">
        <v>2.8000000000000001E-2</v>
      </c>
      <c r="I6">
        <v>4.3999999999999997E-2</v>
      </c>
      <c r="J6">
        <v>0.13700000000000001</v>
      </c>
    </row>
    <row r="7" spans="1:11" x14ac:dyDescent="0.25">
      <c r="A7" t="s">
        <v>43</v>
      </c>
      <c r="B7" t="s">
        <v>11</v>
      </c>
      <c r="C7">
        <v>2E-3</v>
      </c>
      <c r="D7">
        <v>6.4000000000000001E-2</v>
      </c>
      <c r="E7">
        <v>6.3E-2</v>
      </c>
      <c r="F7">
        <v>6.0999999999999999E-2</v>
      </c>
      <c r="G7">
        <v>2.1000000000000001E-2</v>
      </c>
      <c r="H7">
        <v>1.0999999999999999E-2</v>
      </c>
      <c r="I7">
        <v>4.2999999999999997E-2</v>
      </c>
      <c r="J7">
        <v>0.155</v>
      </c>
    </row>
    <row r="8" spans="1:11" x14ac:dyDescent="0.25">
      <c r="A8">
        <v>18</v>
      </c>
      <c r="B8" t="s">
        <v>11</v>
      </c>
      <c r="C8">
        <v>0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2E-3</v>
      </c>
      <c r="J8">
        <v>3.0000000000000001E-3</v>
      </c>
    </row>
    <row r="9" spans="1:11" x14ac:dyDescent="0.25">
      <c r="A9" t="s">
        <v>44</v>
      </c>
      <c r="B9" t="s">
        <v>11</v>
      </c>
      <c r="C9">
        <v>1E-3</v>
      </c>
      <c r="D9">
        <v>1E-3</v>
      </c>
      <c r="E9">
        <v>1E-3</v>
      </c>
      <c r="F9">
        <v>1E-3</v>
      </c>
      <c r="G9">
        <v>0</v>
      </c>
      <c r="H9">
        <v>0</v>
      </c>
      <c r="I9">
        <v>1E-3</v>
      </c>
      <c r="J9">
        <v>3.0000000000000001E-3</v>
      </c>
    </row>
    <row r="10" spans="1:11" x14ac:dyDescent="0.25">
      <c r="A10">
        <v>13</v>
      </c>
      <c r="B10" t="s">
        <v>11</v>
      </c>
      <c r="C10">
        <v>5.0000000000000001E-3</v>
      </c>
      <c r="D10">
        <v>1.6E-2</v>
      </c>
      <c r="E10">
        <v>1.6E-2</v>
      </c>
      <c r="F10">
        <v>1.6E-2</v>
      </c>
      <c r="G10">
        <v>0.01</v>
      </c>
      <c r="H10">
        <v>8.9999999999999993E-3</v>
      </c>
      <c r="I10">
        <v>2.1999999999999999E-2</v>
      </c>
      <c r="J10">
        <v>4.3999999999999997E-2</v>
      </c>
    </row>
    <row r="11" spans="1:11" x14ac:dyDescent="0.25">
      <c r="A11" t="s">
        <v>45</v>
      </c>
      <c r="B11" t="s">
        <v>11</v>
      </c>
      <c r="C11">
        <v>5.0000000000000001E-3</v>
      </c>
      <c r="D11">
        <v>1.2E-2</v>
      </c>
      <c r="E11">
        <v>1.2E-2</v>
      </c>
      <c r="F11">
        <v>1.2E-2</v>
      </c>
      <c r="G11">
        <v>8.0000000000000002E-3</v>
      </c>
      <c r="H11">
        <v>7.0000000000000001E-3</v>
      </c>
      <c r="I11">
        <v>0.02</v>
      </c>
      <c r="J11">
        <v>4.1000000000000002E-2</v>
      </c>
    </row>
    <row r="12" spans="1:11" x14ac:dyDescent="0.25">
      <c r="A12">
        <v>6</v>
      </c>
      <c r="B12" t="s">
        <v>11</v>
      </c>
      <c r="C12">
        <v>2E-3</v>
      </c>
      <c r="D12">
        <v>0.04</v>
      </c>
      <c r="E12">
        <v>3.9E-2</v>
      </c>
      <c r="F12">
        <v>3.9E-2</v>
      </c>
      <c r="G12">
        <v>1.4999999999999999E-2</v>
      </c>
      <c r="H12">
        <v>1.2E-2</v>
      </c>
      <c r="I12">
        <v>2.5999999999999999E-2</v>
      </c>
      <c r="J12">
        <v>6.3E-2</v>
      </c>
    </row>
    <row r="13" spans="1:11" x14ac:dyDescent="0.25">
      <c r="A13" t="s">
        <v>46</v>
      </c>
      <c r="B13" t="s">
        <v>11</v>
      </c>
      <c r="C13">
        <v>2E-3</v>
      </c>
      <c r="D13">
        <v>2.5000000000000001E-2</v>
      </c>
      <c r="E13">
        <v>2.5000000000000001E-2</v>
      </c>
      <c r="F13">
        <v>2.4E-2</v>
      </c>
      <c r="G13">
        <v>8.9999999999999993E-3</v>
      </c>
      <c r="H13">
        <v>6.0000000000000001E-3</v>
      </c>
      <c r="I13">
        <v>2.3E-2</v>
      </c>
      <c r="J13">
        <v>6.7000000000000004E-2</v>
      </c>
    </row>
    <row r="14" spans="1:11" x14ac:dyDescent="0.25">
      <c r="A14">
        <v>16</v>
      </c>
      <c r="B14" t="s">
        <v>11</v>
      </c>
      <c r="C14">
        <v>0</v>
      </c>
      <c r="D14">
        <v>3.6999999999999998E-2</v>
      </c>
      <c r="E14">
        <v>3.6999999999999998E-2</v>
      </c>
      <c r="F14">
        <v>3.5999999999999997E-2</v>
      </c>
      <c r="G14">
        <v>1.2E-2</v>
      </c>
      <c r="H14">
        <v>0.01</v>
      </c>
      <c r="I14">
        <v>2.1000000000000001E-2</v>
      </c>
      <c r="J14">
        <v>5.1999999999999998E-2</v>
      </c>
    </row>
    <row r="15" spans="1:11" x14ac:dyDescent="0.25">
      <c r="A15" t="s">
        <v>47</v>
      </c>
      <c r="B15" t="s">
        <v>11</v>
      </c>
      <c r="C15">
        <v>1E-3</v>
      </c>
      <c r="D15">
        <v>2.3E-2</v>
      </c>
      <c r="E15">
        <v>2.3E-2</v>
      </c>
      <c r="F15">
        <v>2.1999999999999999E-2</v>
      </c>
      <c r="G15">
        <v>8.0000000000000002E-3</v>
      </c>
      <c r="H15">
        <v>4.0000000000000001E-3</v>
      </c>
      <c r="I15">
        <v>1.9E-2</v>
      </c>
      <c r="J15">
        <v>5.8000000000000003E-2</v>
      </c>
    </row>
    <row r="16" spans="1:11" x14ac:dyDescent="0.25">
      <c r="A16">
        <v>19</v>
      </c>
      <c r="B16" t="s">
        <v>11</v>
      </c>
      <c r="C16">
        <v>1E-3</v>
      </c>
      <c r="D16">
        <v>6.6000000000000003E-2</v>
      </c>
      <c r="E16">
        <v>6.6000000000000003E-2</v>
      </c>
      <c r="F16">
        <v>6.5000000000000002E-2</v>
      </c>
      <c r="G16">
        <v>2.3E-2</v>
      </c>
      <c r="H16">
        <v>1.7999999999999999E-2</v>
      </c>
      <c r="I16">
        <v>3.1E-2</v>
      </c>
      <c r="J16">
        <v>8.6999999999999994E-2</v>
      </c>
    </row>
    <row r="17" spans="1:10" x14ac:dyDescent="0.25">
      <c r="A17" t="s">
        <v>48</v>
      </c>
      <c r="B17" t="s">
        <v>11</v>
      </c>
      <c r="C17">
        <v>2E-3</v>
      </c>
      <c r="D17">
        <v>4.1000000000000002E-2</v>
      </c>
      <c r="E17">
        <v>0.04</v>
      </c>
      <c r="F17">
        <v>3.9E-2</v>
      </c>
      <c r="G17">
        <v>1.4E-2</v>
      </c>
      <c r="H17">
        <v>8.0000000000000002E-3</v>
      </c>
      <c r="I17">
        <v>0.03</v>
      </c>
      <c r="J17">
        <v>9.8000000000000004E-2</v>
      </c>
    </row>
    <row r="18" spans="1:10" x14ac:dyDescent="0.25">
      <c r="A18">
        <v>11</v>
      </c>
      <c r="B18" t="s">
        <v>11</v>
      </c>
      <c r="C18">
        <v>0.01</v>
      </c>
      <c r="D18">
        <v>5.1999999999999998E-2</v>
      </c>
      <c r="E18">
        <v>5.1999999999999998E-2</v>
      </c>
      <c r="F18">
        <v>5.0999999999999997E-2</v>
      </c>
      <c r="G18">
        <v>2.5000000000000001E-2</v>
      </c>
      <c r="H18">
        <v>2.3E-2</v>
      </c>
      <c r="I18">
        <v>4.1000000000000002E-2</v>
      </c>
      <c r="J18">
        <v>8.3000000000000004E-2</v>
      </c>
    </row>
    <row r="19" spans="1:10" x14ac:dyDescent="0.25">
      <c r="A19" t="s">
        <v>49</v>
      </c>
      <c r="B19" t="s">
        <v>11</v>
      </c>
      <c r="C19">
        <v>0.01</v>
      </c>
      <c r="D19">
        <v>3.5999999999999997E-2</v>
      </c>
      <c r="E19">
        <v>3.5000000000000003E-2</v>
      </c>
      <c r="F19">
        <v>3.5000000000000003E-2</v>
      </c>
      <c r="G19">
        <v>1.9E-2</v>
      </c>
      <c r="H19">
        <v>1.6E-2</v>
      </c>
      <c r="I19">
        <v>3.6999999999999998E-2</v>
      </c>
      <c r="J19">
        <v>8.6999999999999994E-2</v>
      </c>
    </row>
    <row r="20" spans="1:10" x14ac:dyDescent="0.25">
      <c r="A20">
        <v>5</v>
      </c>
      <c r="B20" t="s">
        <v>11</v>
      </c>
      <c r="C20">
        <v>6.0000000000000001E-3</v>
      </c>
      <c r="D20">
        <v>0.33700000000000002</v>
      </c>
      <c r="E20">
        <v>0.33700000000000002</v>
      </c>
      <c r="F20">
        <v>0.33300000000000002</v>
      </c>
      <c r="G20">
        <v>0.11700000000000001</v>
      </c>
      <c r="H20">
        <v>8.5999999999999993E-2</v>
      </c>
      <c r="I20">
        <v>0.127</v>
      </c>
      <c r="J20">
        <v>0.41899999999999998</v>
      </c>
    </row>
    <row r="21" spans="1:10" x14ac:dyDescent="0.25">
      <c r="A21" t="s">
        <v>50</v>
      </c>
      <c r="B21" t="s">
        <v>11</v>
      </c>
      <c r="C21">
        <v>6.0000000000000001E-3</v>
      </c>
      <c r="D21">
        <v>0.20599999999999999</v>
      </c>
      <c r="E21">
        <v>0.20300000000000001</v>
      </c>
      <c r="F21">
        <v>0.19900000000000001</v>
      </c>
      <c r="G21">
        <v>6.9000000000000006E-2</v>
      </c>
      <c r="H21">
        <v>3.7999999999999999E-2</v>
      </c>
      <c r="I21">
        <v>0.123</v>
      </c>
      <c r="J21">
        <v>0.47699999999999998</v>
      </c>
    </row>
    <row r="22" spans="1:10" x14ac:dyDescent="0.25">
      <c r="A22">
        <v>21</v>
      </c>
      <c r="B22" t="s">
        <v>11</v>
      </c>
      <c r="C22">
        <v>2E-3</v>
      </c>
      <c r="D22">
        <v>0.1</v>
      </c>
      <c r="E22">
        <v>0.1</v>
      </c>
      <c r="F22">
        <v>9.8000000000000004E-2</v>
      </c>
      <c r="G22">
        <v>3.2000000000000001E-2</v>
      </c>
      <c r="H22">
        <v>2.5999999999999999E-2</v>
      </c>
      <c r="I22">
        <v>4.7E-2</v>
      </c>
      <c r="J22">
        <v>0.127</v>
      </c>
    </row>
    <row r="23" spans="1:10" x14ac:dyDescent="0.25">
      <c r="A23" t="s">
        <v>51</v>
      </c>
      <c r="B23" t="s">
        <v>11</v>
      </c>
      <c r="C23">
        <v>3.0000000000000001E-3</v>
      </c>
      <c r="D23">
        <v>6.2E-2</v>
      </c>
      <c r="E23">
        <v>6.0999999999999999E-2</v>
      </c>
      <c r="F23">
        <v>5.8999999999999997E-2</v>
      </c>
      <c r="G23">
        <v>0.02</v>
      </c>
      <c r="H23">
        <v>1.2E-2</v>
      </c>
      <c r="I23">
        <v>4.7E-2</v>
      </c>
      <c r="J23">
        <v>0.14599999999999999</v>
      </c>
    </row>
    <row r="24" spans="1:10" x14ac:dyDescent="0.25">
      <c r="A24">
        <v>15</v>
      </c>
      <c r="B24" t="s">
        <v>11</v>
      </c>
      <c r="C24">
        <v>3.0000000000000001E-3</v>
      </c>
      <c r="D24">
        <v>4.7E-2</v>
      </c>
      <c r="E24">
        <v>4.5999999999999999E-2</v>
      </c>
      <c r="F24">
        <v>4.4999999999999998E-2</v>
      </c>
      <c r="G24">
        <v>1.7000000000000001E-2</v>
      </c>
      <c r="H24">
        <v>1.2E-2</v>
      </c>
      <c r="I24">
        <v>3.1E-2</v>
      </c>
      <c r="J24">
        <v>7.2999999999999995E-2</v>
      </c>
    </row>
    <row r="25" spans="1:10" x14ac:dyDescent="0.25">
      <c r="A25" t="s">
        <v>52</v>
      </c>
      <c r="B25" t="s">
        <v>11</v>
      </c>
      <c r="C25">
        <v>3.0000000000000001E-3</v>
      </c>
      <c r="D25">
        <v>3.3000000000000002E-2</v>
      </c>
      <c r="E25">
        <v>3.2000000000000001E-2</v>
      </c>
      <c r="F25">
        <v>3.1E-2</v>
      </c>
      <c r="G25">
        <v>1.2E-2</v>
      </c>
      <c r="H25">
        <v>7.0000000000000001E-3</v>
      </c>
      <c r="I25">
        <v>2.8000000000000001E-2</v>
      </c>
      <c r="J25">
        <v>7.5999999999999998E-2</v>
      </c>
    </row>
    <row r="26" spans="1:10" x14ac:dyDescent="0.25">
      <c r="A26">
        <v>2</v>
      </c>
      <c r="B26" t="s">
        <v>11</v>
      </c>
      <c r="C26">
        <v>2E-3</v>
      </c>
      <c r="D26">
        <v>0.06</v>
      </c>
      <c r="E26">
        <v>0.06</v>
      </c>
      <c r="F26">
        <v>5.8999999999999997E-2</v>
      </c>
      <c r="G26">
        <v>2.1999999999999999E-2</v>
      </c>
      <c r="H26">
        <v>0.02</v>
      </c>
      <c r="I26">
        <v>4.4999999999999998E-2</v>
      </c>
      <c r="J26">
        <v>0.10199999999999999</v>
      </c>
    </row>
    <row r="27" spans="1:10" x14ac:dyDescent="0.25">
      <c r="A27" t="s">
        <v>53</v>
      </c>
      <c r="B27" t="s">
        <v>11</v>
      </c>
      <c r="C27">
        <v>2E-3</v>
      </c>
      <c r="D27">
        <v>3.7999999999999999E-2</v>
      </c>
      <c r="E27">
        <v>3.6999999999999998E-2</v>
      </c>
      <c r="F27">
        <v>3.5999999999999997E-2</v>
      </c>
      <c r="G27">
        <v>1.4E-2</v>
      </c>
      <c r="H27">
        <v>8.9999999999999993E-3</v>
      </c>
      <c r="I27">
        <v>0.04</v>
      </c>
      <c r="J27">
        <v>0.109</v>
      </c>
    </row>
    <row r="28" spans="1:10" x14ac:dyDescent="0.25">
      <c r="A28">
        <v>1</v>
      </c>
      <c r="B28" t="s">
        <v>11</v>
      </c>
      <c r="C28">
        <v>2E-3</v>
      </c>
      <c r="D28">
        <v>2.5999999999999999E-2</v>
      </c>
      <c r="E28">
        <v>2.5999999999999999E-2</v>
      </c>
      <c r="F28">
        <v>2.5000000000000001E-2</v>
      </c>
      <c r="G28">
        <v>1.0999999999999999E-2</v>
      </c>
      <c r="H28">
        <v>8.0000000000000002E-3</v>
      </c>
      <c r="I28">
        <v>1.9E-2</v>
      </c>
      <c r="J28">
        <v>5.1999999999999998E-2</v>
      </c>
    </row>
    <row r="29" spans="1:10" x14ac:dyDescent="0.25">
      <c r="A29" t="s">
        <v>54</v>
      </c>
      <c r="B29" t="s">
        <v>11</v>
      </c>
      <c r="C29">
        <v>3.0000000000000001E-3</v>
      </c>
      <c r="D29">
        <v>1.7999999999999999E-2</v>
      </c>
      <c r="E29">
        <v>1.7999999999999999E-2</v>
      </c>
      <c r="F29">
        <v>1.7999999999999999E-2</v>
      </c>
      <c r="G29">
        <v>8.0000000000000002E-3</v>
      </c>
      <c r="H29">
        <v>5.0000000000000001E-3</v>
      </c>
      <c r="I29">
        <v>1.7000000000000001E-2</v>
      </c>
      <c r="J29">
        <v>5.0999999999999997E-2</v>
      </c>
    </row>
    <row r="30" spans="1:10" x14ac:dyDescent="0.25">
      <c r="A30">
        <v>8</v>
      </c>
      <c r="B30" t="s">
        <v>11</v>
      </c>
      <c r="C30">
        <v>2E-3</v>
      </c>
      <c r="D30">
        <v>9.2999999999999999E-2</v>
      </c>
      <c r="E30">
        <v>9.2999999999999999E-2</v>
      </c>
      <c r="F30">
        <v>9.1999999999999998E-2</v>
      </c>
      <c r="G30">
        <v>3.3000000000000002E-2</v>
      </c>
      <c r="H30">
        <v>2.5999999999999999E-2</v>
      </c>
      <c r="I30">
        <v>4.2000000000000003E-2</v>
      </c>
      <c r="J30">
        <v>0.128</v>
      </c>
    </row>
    <row r="31" spans="1:10" x14ac:dyDescent="0.25">
      <c r="A31" t="s">
        <v>55</v>
      </c>
      <c r="B31" t="s">
        <v>11</v>
      </c>
      <c r="C31">
        <v>3.0000000000000001E-3</v>
      </c>
      <c r="D31">
        <v>5.7000000000000002E-2</v>
      </c>
      <c r="E31">
        <v>5.6000000000000001E-2</v>
      </c>
      <c r="F31">
        <v>5.5E-2</v>
      </c>
      <c r="G31">
        <v>0.02</v>
      </c>
      <c r="H31">
        <v>1.2E-2</v>
      </c>
      <c r="I31">
        <v>0.04</v>
      </c>
      <c r="J31">
        <v>0.14199999999999999</v>
      </c>
    </row>
    <row r="32" spans="1:10" x14ac:dyDescent="0.25">
      <c r="A32">
        <v>9</v>
      </c>
      <c r="B32" t="s">
        <v>11</v>
      </c>
      <c r="C32">
        <v>2E-3</v>
      </c>
      <c r="D32">
        <v>6.9000000000000006E-2</v>
      </c>
      <c r="E32">
        <v>6.9000000000000006E-2</v>
      </c>
      <c r="F32">
        <v>6.8000000000000005E-2</v>
      </c>
      <c r="G32">
        <v>2.5000000000000001E-2</v>
      </c>
      <c r="H32">
        <v>0.02</v>
      </c>
      <c r="I32">
        <v>3.4000000000000002E-2</v>
      </c>
      <c r="J32">
        <v>9.8000000000000004E-2</v>
      </c>
    </row>
    <row r="33" spans="1:10" x14ac:dyDescent="0.25">
      <c r="A33" t="s">
        <v>56</v>
      </c>
      <c r="B33" t="s">
        <v>11</v>
      </c>
      <c r="C33">
        <v>3.0000000000000001E-3</v>
      </c>
      <c r="D33">
        <v>4.2000000000000003E-2</v>
      </c>
      <c r="E33">
        <v>4.2000000000000003E-2</v>
      </c>
      <c r="F33">
        <v>4.1000000000000002E-2</v>
      </c>
      <c r="G33">
        <v>1.4999999999999999E-2</v>
      </c>
      <c r="H33">
        <v>8.9999999999999993E-3</v>
      </c>
      <c r="I33">
        <v>3.2000000000000001E-2</v>
      </c>
      <c r="J33">
        <v>0.107</v>
      </c>
    </row>
    <row r="34" spans="1:10" x14ac:dyDescent="0.25">
      <c r="A34">
        <v>10</v>
      </c>
      <c r="B34" t="s">
        <v>11</v>
      </c>
      <c r="C34">
        <v>1E-3</v>
      </c>
      <c r="D34">
        <v>2E-3</v>
      </c>
      <c r="E34">
        <v>2E-3</v>
      </c>
      <c r="F34">
        <v>2E-3</v>
      </c>
      <c r="G34">
        <v>1E-3</v>
      </c>
      <c r="H34">
        <v>1E-3</v>
      </c>
      <c r="I34">
        <v>3.0000000000000001E-3</v>
      </c>
      <c r="J34">
        <v>4.0000000000000001E-3</v>
      </c>
    </row>
    <row r="35" spans="1:10" x14ac:dyDescent="0.25">
      <c r="A35" t="s">
        <v>57</v>
      </c>
      <c r="B35" t="s">
        <v>11</v>
      </c>
      <c r="C35">
        <v>1E-3</v>
      </c>
      <c r="D35">
        <v>1E-3</v>
      </c>
      <c r="E35">
        <v>1E-3</v>
      </c>
      <c r="F35">
        <v>1E-3</v>
      </c>
      <c r="G35">
        <v>1E-3</v>
      </c>
      <c r="H35">
        <v>1E-3</v>
      </c>
      <c r="I35">
        <v>2E-3</v>
      </c>
      <c r="J35">
        <v>4.0000000000000001E-3</v>
      </c>
    </row>
    <row r="36" spans="1:10" x14ac:dyDescent="0.25">
      <c r="A36">
        <v>7</v>
      </c>
      <c r="B36" t="s">
        <v>11</v>
      </c>
      <c r="C36">
        <v>1E-3</v>
      </c>
      <c r="D36">
        <v>1.7999999999999999E-2</v>
      </c>
      <c r="E36">
        <v>1.7999999999999999E-2</v>
      </c>
      <c r="F36">
        <v>1.7999999999999999E-2</v>
      </c>
      <c r="G36">
        <v>8.0000000000000002E-3</v>
      </c>
      <c r="H36">
        <v>6.0000000000000001E-3</v>
      </c>
      <c r="I36">
        <v>2.3E-2</v>
      </c>
      <c r="J36">
        <v>4.8000000000000001E-2</v>
      </c>
    </row>
    <row r="37" spans="1:10" x14ac:dyDescent="0.25">
      <c r="A37" t="s">
        <v>58</v>
      </c>
      <c r="B37" t="s">
        <v>11</v>
      </c>
      <c r="C37">
        <v>2E-3</v>
      </c>
      <c r="D37">
        <v>1.2999999999999999E-2</v>
      </c>
      <c r="E37">
        <v>1.2999999999999999E-2</v>
      </c>
      <c r="F37">
        <v>1.2999999999999999E-2</v>
      </c>
      <c r="G37">
        <v>6.0000000000000001E-3</v>
      </c>
      <c r="H37">
        <v>4.0000000000000001E-3</v>
      </c>
      <c r="I37">
        <v>2.1000000000000001E-2</v>
      </c>
      <c r="J37">
        <v>4.5999999999999999E-2</v>
      </c>
    </row>
    <row r="38" spans="1:10" x14ac:dyDescent="0.25">
      <c r="A38">
        <v>3</v>
      </c>
      <c r="B38" t="s">
        <v>11</v>
      </c>
      <c r="C38">
        <v>6.0000000000000001E-3</v>
      </c>
      <c r="D38">
        <v>8.9999999999999993E-3</v>
      </c>
      <c r="E38">
        <v>8.9999999999999993E-3</v>
      </c>
      <c r="F38">
        <v>8.9999999999999993E-3</v>
      </c>
      <c r="G38">
        <v>8.9999999999999993E-3</v>
      </c>
      <c r="H38">
        <v>0.01</v>
      </c>
      <c r="I38">
        <v>2.1000000000000001E-2</v>
      </c>
      <c r="J38">
        <v>4.2000000000000003E-2</v>
      </c>
    </row>
    <row r="39" spans="1:10" x14ac:dyDescent="0.25">
      <c r="A39" t="s">
        <v>59</v>
      </c>
      <c r="B39" t="s">
        <v>11</v>
      </c>
      <c r="C39">
        <v>6.0000000000000001E-3</v>
      </c>
      <c r="D39">
        <v>8.0000000000000002E-3</v>
      </c>
      <c r="E39">
        <v>8.0000000000000002E-3</v>
      </c>
      <c r="F39">
        <v>8.0000000000000002E-3</v>
      </c>
      <c r="G39">
        <v>8.9999999999999993E-3</v>
      </c>
      <c r="H39">
        <v>0.01</v>
      </c>
      <c r="I39">
        <v>0.02</v>
      </c>
      <c r="J39">
        <v>3.9E-2</v>
      </c>
    </row>
    <row r="40" spans="1:10" x14ac:dyDescent="0.25">
      <c r="A40">
        <v>4</v>
      </c>
      <c r="B40" t="s">
        <v>11</v>
      </c>
      <c r="C40">
        <v>1E-3</v>
      </c>
      <c r="D40">
        <v>2E-3</v>
      </c>
      <c r="E40">
        <v>2E-3</v>
      </c>
      <c r="F40">
        <v>2E-3</v>
      </c>
      <c r="G40">
        <v>2E-3</v>
      </c>
      <c r="H40">
        <v>2E-3</v>
      </c>
      <c r="I40">
        <v>3.0000000000000001E-3</v>
      </c>
      <c r="J40">
        <v>6.0000000000000001E-3</v>
      </c>
    </row>
    <row r="41" spans="1:10" x14ac:dyDescent="0.25">
      <c r="A41" t="s">
        <v>60</v>
      </c>
      <c r="B41" t="s">
        <v>11</v>
      </c>
      <c r="C41">
        <v>1E-3</v>
      </c>
      <c r="D41">
        <v>2E-3</v>
      </c>
      <c r="E41">
        <v>1E-3</v>
      </c>
      <c r="F41">
        <v>1E-3</v>
      </c>
      <c r="G41">
        <v>1E-3</v>
      </c>
      <c r="H41">
        <v>1E-3</v>
      </c>
      <c r="I41">
        <v>3.0000000000000001E-3</v>
      </c>
      <c r="J41">
        <v>4.0000000000000001E-3</v>
      </c>
    </row>
    <row r="42" spans="1:10" x14ac:dyDescent="0.25">
      <c r="A42">
        <v>17</v>
      </c>
      <c r="B42" t="s">
        <v>11</v>
      </c>
      <c r="C42">
        <v>1E-3</v>
      </c>
      <c r="D42">
        <v>0.106</v>
      </c>
      <c r="E42">
        <v>0.106</v>
      </c>
      <c r="F42">
        <v>0.105</v>
      </c>
      <c r="G42">
        <v>3.4000000000000002E-2</v>
      </c>
      <c r="H42">
        <v>2.7E-2</v>
      </c>
      <c r="I42">
        <v>4.7E-2</v>
      </c>
      <c r="J42">
        <v>0.129</v>
      </c>
    </row>
    <row r="43" spans="1:10" x14ac:dyDescent="0.25">
      <c r="A43" t="s">
        <v>61</v>
      </c>
      <c r="B43" t="s">
        <v>11</v>
      </c>
      <c r="C43">
        <v>2E-3</v>
      </c>
      <c r="D43">
        <v>6.3E-2</v>
      </c>
      <c r="E43">
        <v>6.2E-2</v>
      </c>
      <c r="F43">
        <v>6.0999999999999999E-2</v>
      </c>
      <c r="G43">
        <v>1.9E-2</v>
      </c>
      <c r="H43">
        <v>1.0999999999999999E-2</v>
      </c>
      <c r="I43">
        <v>4.5999999999999999E-2</v>
      </c>
      <c r="J43">
        <v>0.14699999999999999</v>
      </c>
    </row>
    <row r="44" spans="1:10" x14ac:dyDescent="0.25">
      <c r="A44">
        <v>12</v>
      </c>
      <c r="B44" t="s">
        <v>11</v>
      </c>
      <c r="C44">
        <v>2E-3</v>
      </c>
      <c r="D44">
        <v>0.05</v>
      </c>
      <c r="E44">
        <v>0.05</v>
      </c>
      <c r="F44">
        <v>0.05</v>
      </c>
      <c r="G44">
        <v>1.9E-2</v>
      </c>
      <c r="H44">
        <v>1.6E-2</v>
      </c>
      <c r="I44">
        <v>3.5000000000000003E-2</v>
      </c>
      <c r="J44">
        <v>8.1000000000000003E-2</v>
      </c>
    </row>
    <row r="45" spans="1:10" x14ac:dyDescent="0.25">
      <c r="A45" t="s">
        <v>62</v>
      </c>
      <c r="B45" t="s">
        <v>11</v>
      </c>
      <c r="C45">
        <v>2E-3</v>
      </c>
      <c r="D45">
        <v>3.2000000000000001E-2</v>
      </c>
      <c r="E45">
        <v>3.2000000000000001E-2</v>
      </c>
      <c r="F45">
        <v>3.1E-2</v>
      </c>
      <c r="G45">
        <v>1.2E-2</v>
      </c>
      <c r="H45">
        <v>8.0000000000000002E-3</v>
      </c>
      <c r="I45">
        <v>3.1E-2</v>
      </c>
      <c r="J45">
        <v>8.7999999999999995E-2</v>
      </c>
    </row>
    <row r="46" spans="1:10" x14ac:dyDescent="0.25">
      <c r="A46">
        <v>20</v>
      </c>
      <c r="B46" t="s">
        <v>11</v>
      </c>
      <c r="C46">
        <v>1E-3</v>
      </c>
      <c r="D46">
        <v>5.6000000000000001E-2</v>
      </c>
      <c r="E46">
        <v>5.6000000000000001E-2</v>
      </c>
      <c r="F46">
        <v>5.5E-2</v>
      </c>
      <c r="G46">
        <v>1.9E-2</v>
      </c>
      <c r="H46">
        <v>1.6E-2</v>
      </c>
      <c r="I46">
        <v>3.5999999999999997E-2</v>
      </c>
      <c r="J46">
        <v>8.3000000000000004E-2</v>
      </c>
    </row>
    <row r="47" spans="1:10" x14ac:dyDescent="0.25">
      <c r="A47" t="s">
        <v>63</v>
      </c>
      <c r="B47" t="s">
        <v>11</v>
      </c>
      <c r="C47">
        <v>1E-3</v>
      </c>
      <c r="D47">
        <v>3.5000000000000003E-2</v>
      </c>
      <c r="E47">
        <v>3.4000000000000002E-2</v>
      </c>
      <c r="F47">
        <v>3.3000000000000002E-2</v>
      </c>
      <c r="G47">
        <v>1.2E-2</v>
      </c>
      <c r="H47">
        <v>6.0000000000000001E-3</v>
      </c>
      <c r="I47">
        <v>3.1E-2</v>
      </c>
      <c r="J47">
        <v>0.09</v>
      </c>
    </row>
    <row r="48" spans="1:10" x14ac:dyDescent="0.25">
      <c r="A48">
        <v>14</v>
      </c>
      <c r="B48" t="s">
        <v>11</v>
      </c>
      <c r="C48">
        <v>6.0000000000000001E-3</v>
      </c>
      <c r="D48">
        <v>3.9E-2</v>
      </c>
      <c r="E48">
        <v>3.9E-2</v>
      </c>
      <c r="F48">
        <v>3.9E-2</v>
      </c>
      <c r="G48">
        <v>1.9E-2</v>
      </c>
      <c r="H48">
        <v>1.7000000000000001E-2</v>
      </c>
      <c r="I48">
        <v>0.04</v>
      </c>
      <c r="J48">
        <v>9.0999999999999998E-2</v>
      </c>
    </row>
    <row r="49" spans="1:10" x14ac:dyDescent="0.25">
      <c r="A49" t="s">
        <v>64</v>
      </c>
      <c r="B49" t="s">
        <v>11</v>
      </c>
      <c r="C49">
        <v>7.0000000000000001E-3</v>
      </c>
      <c r="D49">
        <v>0.03</v>
      </c>
      <c r="E49">
        <v>0.03</v>
      </c>
      <c r="F49">
        <v>0.03</v>
      </c>
      <c r="G49">
        <v>1.7000000000000001E-2</v>
      </c>
      <c r="H49">
        <v>1.4E-2</v>
      </c>
      <c r="I49">
        <v>3.7999999999999999E-2</v>
      </c>
      <c r="J49">
        <v>9.0999999999999998E-2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"/>
  <sheetViews>
    <sheetView workbookViewId="0">
      <selection activeCell="M35" sqref="M35"/>
    </sheetView>
  </sheetViews>
  <sheetFormatPr defaultRowHeight="15" x14ac:dyDescent="0.25"/>
  <cols>
    <col min="1" max="1" width="14" bestFit="1" customWidth="1"/>
    <col min="2" max="2" width="8.85546875" customWidth="1"/>
    <col min="3" max="10" width="8" customWidth="1"/>
    <col min="11" max="11" width="9.85546875" bestFit="1" customWidth="1"/>
    <col min="12" max="12" width="18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25">
      <c r="A2" t="s">
        <v>40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t="s">
        <v>41</v>
      </c>
      <c r="M2" t="s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22</v>
      </c>
      <c r="B3" t="s">
        <v>11</v>
      </c>
      <c r="C3">
        <v>1E-3</v>
      </c>
      <c r="D3">
        <v>1.2999999999999999E-2</v>
      </c>
      <c r="E3">
        <v>1.2999999999999999E-2</v>
      </c>
      <c r="F3">
        <v>1.2999999999999999E-2</v>
      </c>
      <c r="G3">
        <v>6.0000000000000001E-3</v>
      </c>
      <c r="H3">
        <v>4.0000000000000001E-3</v>
      </c>
      <c r="I3">
        <v>1.7999999999999999E-2</v>
      </c>
      <c r="J3">
        <v>3.5000000000000003E-2</v>
      </c>
      <c r="L3" t="s">
        <v>42</v>
      </c>
      <c r="M3" t="s">
        <v>11</v>
      </c>
      <c r="N3">
        <v>2E-3</v>
      </c>
      <c r="O3">
        <v>0.01</v>
      </c>
      <c r="P3">
        <v>0.01</v>
      </c>
      <c r="Q3">
        <v>0.01</v>
      </c>
      <c r="R3">
        <v>5.0000000000000001E-3</v>
      </c>
      <c r="S3">
        <v>4.0000000000000001E-3</v>
      </c>
      <c r="T3">
        <v>1.7000000000000001E-2</v>
      </c>
      <c r="U3">
        <v>3.4000000000000002E-2</v>
      </c>
    </row>
    <row r="4" spans="1:21" x14ac:dyDescent="0.25">
      <c r="A4">
        <v>23</v>
      </c>
      <c r="B4" t="s">
        <v>11</v>
      </c>
      <c r="C4">
        <v>1E-3</v>
      </c>
      <c r="D4">
        <v>0.107</v>
      </c>
      <c r="E4">
        <v>0.107</v>
      </c>
      <c r="F4">
        <v>0.105</v>
      </c>
      <c r="G4">
        <v>3.5000000000000003E-2</v>
      </c>
      <c r="H4">
        <v>2.8000000000000001E-2</v>
      </c>
      <c r="I4">
        <v>4.3999999999999997E-2</v>
      </c>
      <c r="J4">
        <v>0.13700000000000001</v>
      </c>
      <c r="L4" t="s">
        <v>43</v>
      </c>
      <c r="M4" t="s">
        <v>11</v>
      </c>
      <c r="N4">
        <v>2E-3</v>
      </c>
      <c r="O4">
        <v>6.4000000000000001E-2</v>
      </c>
      <c r="P4">
        <v>6.3E-2</v>
      </c>
      <c r="Q4">
        <v>6.0999999999999999E-2</v>
      </c>
      <c r="R4">
        <v>2.1000000000000001E-2</v>
      </c>
      <c r="S4">
        <v>1.0999999999999999E-2</v>
      </c>
      <c r="T4">
        <v>4.2999999999999997E-2</v>
      </c>
      <c r="U4">
        <v>0.155</v>
      </c>
    </row>
    <row r="5" spans="1:21" x14ac:dyDescent="0.25">
      <c r="A5">
        <v>18</v>
      </c>
      <c r="B5" t="s">
        <v>11</v>
      </c>
      <c r="C5">
        <v>0</v>
      </c>
      <c r="D5">
        <v>1E-3</v>
      </c>
      <c r="E5">
        <v>1E-3</v>
      </c>
      <c r="F5">
        <v>1E-3</v>
      </c>
      <c r="G5">
        <v>1E-3</v>
      </c>
      <c r="H5">
        <v>1E-3</v>
      </c>
      <c r="I5">
        <v>2E-3</v>
      </c>
      <c r="J5">
        <v>3.0000000000000001E-3</v>
      </c>
      <c r="L5" t="s">
        <v>44</v>
      </c>
      <c r="M5" t="s">
        <v>11</v>
      </c>
      <c r="N5">
        <v>1E-3</v>
      </c>
      <c r="O5">
        <v>1E-3</v>
      </c>
      <c r="P5">
        <v>1E-3</v>
      </c>
      <c r="Q5">
        <v>1E-3</v>
      </c>
      <c r="R5">
        <v>0</v>
      </c>
      <c r="S5">
        <v>0</v>
      </c>
      <c r="T5">
        <v>1E-3</v>
      </c>
      <c r="U5">
        <v>3.0000000000000001E-3</v>
      </c>
    </row>
    <row r="6" spans="1:21" x14ac:dyDescent="0.25">
      <c r="A6">
        <v>13</v>
      </c>
      <c r="B6" t="s">
        <v>11</v>
      </c>
      <c r="C6">
        <v>5.0000000000000001E-3</v>
      </c>
      <c r="D6">
        <v>1.6E-2</v>
      </c>
      <c r="E6">
        <v>1.6E-2</v>
      </c>
      <c r="F6">
        <v>1.6E-2</v>
      </c>
      <c r="G6">
        <v>0.01</v>
      </c>
      <c r="H6">
        <v>8.9999999999999993E-3</v>
      </c>
      <c r="I6">
        <v>2.1999999999999999E-2</v>
      </c>
      <c r="J6">
        <v>4.3999999999999997E-2</v>
      </c>
      <c r="L6" t="s">
        <v>45</v>
      </c>
      <c r="M6" t="s">
        <v>11</v>
      </c>
      <c r="N6">
        <v>5.0000000000000001E-3</v>
      </c>
      <c r="O6">
        <v>1.2E-2</v>
      </c>
      <c r="P6">
        <v>1.2E-2</v>
      </c>
      <c r="Q6">
        <v>1.2E-2</v>
      </c>
      <c r="R6">
        <v>8.0000000000000002E-3</v>
      </c>
      <c r="S6">
        <v>7.0000000000000001E-3</v>
      </c>
      <c r="T6">
        <v>0.02</v>
      </c>
      <c r="U6">
        <v>4.1000000000000002E-2</v>
      </c>
    </row>
    <row r="7" spans="1:21" x14ac:dyDescent="0.25">
      <c r="A7">
        <v>6</v>
      </c>
      <c r="B7" t="s">
        <v>11</v>
      </c>
      <c r="C7">
        <v>2E-3</v>
      </c>
      <c r="D7">
        <v>0.04</v>
      </c>
      <c r="E7">
        <v>3.9E-2</v>
      </c>
      <c r="F7">
        <v>3.9E-2</v>
      </c>
      <c r="G7">
        <v>1.4999999999999999E-2</v>
      </c>
      <c r="H7">
        <v>1.2E-2</v>
      </c>
      <c r="I7">
        <v>2.5999999999999999E-2</v>
      </c>
      <c r="J7">
        <v>6.3E-2</v>
      </c>
      <c r="L7" t="s">
        <v>46</v>
      </c>
      <c r="M7" t="s">
        <v>11</v>
      </c>
      <c r="N7">
        <v>2E-3</v>
      </c>
      <c r="O7">
        <v>2.5000000000000001E-2</v>
      </c>
      <c r="P7">
        <v>2.5000000000000001E-2</v>
      </c>
      <c r="Q7">
        <v>2.4E-2</v>
      </c>
      <c r="R7">
        <v>8.9999999999999993E-3</v>
      </c>
      <c r="S7">
        <v>6.0000000000000001E-3</v>
      </c>
      <c r="T7">
        <v>2.3E-2</v>
      </c>
      <c r="U7">
        <v>6.7000000000000004E-2</v>
      </c>
    </row>
    <row r="8" spans="1:21" x14ac:dyDescent="0.25">
      <c r="A8">
        <v>16</v>
      </c>
      <c r="B8" t="s">
        <v>11</v>
      </c>
      <c r="C8">
        <v>0</v>
      </c>
      <c r="D8">
        <v>3.6999999999999998E-2</v>
      </c>
      <c r="E8">
        <v>3.6999999999999998E-2</v>
      </c>
      <c r="F8">
        <v>3.5999999999999997E-2</v>
      </c>
      <c r="G8">
        <v>1.2E-2</v>
      </c>
      <c r="H8">
        <v>0.01</v>
      </c>
      <c r="I8">
        <v>2.1000000000000001E-2</v>
      </c>
      <c r="J8">
        <v>5.1999999999999998E-2</v>
      </c>
      <c r="L8" t="s">
        <v>47</v>
      </c>
      <c r="M8" t="s">
        <v>11</v>
      </c>
      <c r="N8">
        <v>1E-3</v>
      </c>
      <c r="O8">
        <v>2.3E-2</v>
      </c>
      <c r="P8">
        <v>2.3E-2</v>
      </c>
      <c r="Q8">
        <v>2.1999999999999999E-2</v>
      </c>
      <c r="R8">
        <v>8.0000000000000002E-3</v>
      </c>
      <c r="S8">
        <v>4.0000000000000001E-3</v>
      </c>
      <c r="T8">
        <v>1.9E-2</v>
      </c>
      <c r="U8">
        <v>5.8000000000000003E-2</v>
      </c>
    </row>
    <row r="9" spans="1:21" x14ac:dyDescent="0.25">
      <c r="A9">
        <v>19</v>
      </c>
      <c r="B9" t="s">
        <v>11</v>
      </c>
      <c r="C9">
        <v>1E-3</v>
      </c>
      <c r="D9">
        <v>6.6000000000000003E-2</v>
      </c>
      <c r="E9">
        <v>6.6000000000000003E-2</v>
      </c>
      <c r="F9">
        <v>6.5000000000000002E-2</v>
      </c>
      <c r="G9">
        <v>2.3E-2</v>
      </c>
      <c r="H9">
        <v>1.7999999999999999E-2</v>
      </c>
      <c r="I9">
        <v>3.1E-2</v>
      </c>
      <c r="J9">
        <v>8.6999999999999994E-2</v>
      </c>
      <c r="L9" t="s">
        <v>48</v>
      </c>
      <c r="M9" t="s">
        <v>11</v>
      </c>
      <c r="N9">
        <v>2E-3</v>
      </c>
      <c r="O9">
        <v>4.1000000000000002E-2</v>
      </c>
      <c r="P9">
        <v>0.04</v>
      </c>
      <c r="Q9">
        <v>3.9E-2</v>
      </c>
      <c r="R9">
        <v>1.4E-2</v>
      </c>
      <c r="S9">
        <v>8.0000000000000002E-3</v>
      </c>
      <c r="T9">
        <v>0.03</v>
      </c>
      <c r="U9">
        <v>9.8000000000000004E-2</v>
      </c>
    </row>
    <row r="10" spans="1:21" x14ac:dyDescent="0.25">
      <c r="A10">
        <v>11</v>
      </c>
      <c r="B10" t="s">
        <v>11</v>
      </c>
      <c r="C10">
        <v>0.01</v>
      </c>
      <c r="D10">
        <v>5.1999999999999998E-2</v>
      </c>
      <c r="E10">
        <v>5.1999999999999998E-2</v>
      </c>
      <c r="F10">
        <v>5.0999999999999997E-2</v>
      </c>
      <c r="G10">
        <v>2.5000000000000001E-2</v>
      </c>
      <c r="H10">
        <v>2.3E-2</v>
      </c>
      <c r="I10">
        <v>4.1000000000000002E-2</v>
      </c>
      <c r="J10">
        <v>8.3000000000000004E-2</v>
      </c>
      <c r="L10" t="s">
        <v>49</v>
      </c>
      <c r="M10" t="s">
        <v>11</v>
      </c>
      <c r="N10">
        <v>0.01</v>
      </c>
      <c r="O10">
        <v>3.5999999999999997E-2</v>
      </c>
      <c r="P10">
        <v>3.5000000000000003E-2</v>
      </c>
      <c r="Q10">
        <v>3.5000000000000003E-2</v>
      </c>
      <c r="R10">
        <v>1.9E-2</v>
      </c>
      <c r="S10">
        <v>1.6E-2</v>
      </c>
      <c r="T10">
        <v>3.6999999999999998E-2</v>
      </c>
      <c r="U10">
        <v>8.6999999999999994E-2</v>
      </c>
    </row>
    <row r="11" spans="1:21" x14ac:dyDescent="0.25">
      <c r="A11">
        <v>5</v>
      </c>
      <c r="B11" t="s">
        <v>11</v>
      </c>
      <c r="C11">
        <v>6.0000000000000001E-3</v>
      </c>
      <c r="D11">
        <v>0.33700000000000002</v>
      </c>
      <c r="E11">
        <v>0.33700000000000002</v>
      </c>
      <c r="F11">
        <v>0.33300000000000002</v>
      </c>
      <c r="G11">
        <v>0.11700000000000001</v>
      </c>
      <c r="H11">
        <v>8.5999999999999993E-2</v>
      </c>
      <c r="I11">
        <v>0.127</v>
      </c>
      <c r="J11">
        <v>0.41899999999999998</v>
      </c>
      <c r="L11" t="s">
        <v>50</v>
      </c>
      <c r="M11" t="s">
        <v>11</v>
      </c>
      <c r="N11">
        <v>6.0000000000000001E-3</v>
      </c>
      <c r="O11">
        <v>0.20599999999999999</v>
      </c>
      <c r="P11">
        <v>0.20300000000000001</v>
      </c>
      <c r="Q11">
        <v>0.19900000000000001</v>
      </c>
      <c r="R11">
        <v>6.9000000000000006E-2</v>
      </c>
      <c r="S11">
        <v>3.7999999999999999E-2</v>
      </c>
      <c r="T11">
        <v>0.123</v>
      </c>
      <c r="U11">
        <v>0.47699999999999998</v>
      </c>
    </row>
    <row r="12" spans="1:21" x14ac:dyDescent="0.25">
      <c r="A12">
        <v>21</v>
      </c>
      <c r="B12" t="s">
        <v>11</v>
      </c>
      <c r="C12">
        <v>2E-3</v>
      </c>
      <c r="D12">
        <v>0.1</v>
      </c>
      <c r="E12">
        <v>0.1</v>
      </c>
      <c r="F12">
        <v>9.8000000000000004E-2</v>
      </c>
      <c r="G12">
        <v>3.2000000000000001E-2</v>
      </c>
      <c r="H12">
        <v>2.5999999999999999E-2</v>
      </c>
      <c r="I12">
        <v>4.7E-2</v>
      </c>
      <c r="J12">
        <v>0.127</v>
      </c>
      <c r="L12" t="s">
        <v>51</v>
      </c>
      <c r="M12" t="s">
        <v>11</v>
      </c>
      <c r="N12">
        <v>3.0000000000000001E-3</v>
      </c>
      <c r="O12">
        <v>6.2E-2</v>
      </c>
      <c r="P12">
        <v>6.0999999999999999E-2</v>
      </c>
      <c r="Q12">
        <v>5.8999999999999997E-2</v>
      </c>
      <c r="R12">
        <v>0.02</v>
      </c>
      <c r="S12">
        <v>1.2E-2</v>
      </c>
      <c r="T12">
        <v>4.7E-2</v>
      </c>
      <c r="U12">
        <v>0.14599999999999999</v>
      </c>
    </row>
    <row r="13" spans="1:21" x14ac:dyDescent="0.25">
      <c r="A13">
        <v>15</v>
      </c>
      <c r="B13" t="s">
        <v>11</v>
      </c>
      <c r="C13">
        <v>3.0000000000000001E-3</v>
      </c>
      <c r="D13">
        <v>4.7E-2</v>
      </c>
      <c r="E13">
        <v>4.5999999999999999E-2</v>
      </c>
      <c r="F13">
        <v>4.4999999999999998E-2</v>
      </c>
      <c r="G13">
        <v>1.7000000000000001E-2</v>
      </c>
      <c r="H13">
        <v>1.2E-2</v>
      </c>
      <c r="I13">
        <v>3.1E-2</v>
      </c>
      <c r="J13">
        <v>7.2999999999999995E-2</v>
      </c>
      <c r="L13" t="s">
        <v>52</v>
      </c>
      <c r="M13" t="s">
        <v>11</v>
      </c>
      <c r="N13">
        <v>3.0000000000000001E-3</v>
      </c>
      <c r="O13">
        <v>3.3000000000000002E-2</v>
      </c>
      <c r="P13">
        <v>3.2000000000000001E-2</v>
      </c>
      <c r="Q13">
        <v>3.1E-2</v>
      </c>
      <c r="R13">
        <v>1.2E-2</v>
      </c>
      <c r="S13">
        <v>7.0000000000000001E-3</v>
      </c>
      <c r="T13">
        <v>2.8000000000000001E-2</v>
      </c>
      <c r="U13">
        <v>7.5999999999999998E-2</v>
      </c>
    </row>
    <row r="14" spans="1:21" x14ac:dyDescent="0.25">
      <c r="A14">
        <v>2</v>
      </c>
      <c r="B14" t="s">
        <v>11</v>
      </c>
      <c r="C14">
        <v>2E-3</v>
      </c>
      <c r="D14">
        <v>0.06</v>
      </c>
      <c r="E14">
        <v>0.06</v>
      </c>
      <c r="F14">
        <v>5.8999999999999997E-2</v>
      </c>
      <c r="G14">
        <v>2.1999999999999999E-2</v>
      </c>
      <c r="H14">
        <v>0.02</v>
      </c>
      <c r="I14">
        <v>4.4999999999999998E-2</v>
      </c>
      <c r="J14">
        <v>0.10199999999999999</v>
      </c>
      <c r="L14" t="s">
        <v>53</v>
      </c>
      <c r="M14" t="s">
        <v>11</v>
      </c>
      <c r="N14">
        <v>2E-3</v>
      </c>
      <c r="O14">
        <v>3.7999999999999999E-2</v>
      </c>
      <c r="P14">
        <v>3.6999999999999998E-2</v>
      </c>
      <c r="Q14">
        <v>3.5999999999999997E-2</v>
      </c>
      <c r="R14">
        <v>1.4E-2</v>
      </c>
      <c r="S14">
        <v>8.9999999999999993E-3</v>
      </c>
      <c r="T14">
        <v>0.04</v>
      </c>
      <c r="U14">
        <v>0.109</v>
      </c>
    </row>
    <row r="15" spans="1:21" x14ac:dyDescent="0.25">
      <c r="A15">
        <v>1</v>
      </c>
      <c r="B15" t="s">
        <v>11</v>
      </c>
      <c r="C15">
        <v>2E-3</v>
      </c>
      <c r="D15">
        <v>2.5999999999999999E-2</v>
      </c>
      <c r="E15">
        <v>2.5999999999999999E-2</v>
      </c>
      <c r="F15">
        <v>2.5000000000000001E-2</v>
      </c>
      <c r="G15">
        <v>1.0999999999999999E-2</v>
      </c>
      <c r="H15">
        <v>8.0000000000000002E-3</v>
      </c>
      <c r="I15">
        <v>1.9E-2</v>
      </c>
      <c r="J15">
        <v>5.1999999999999998E-2</v>
      </c>
      <c r="L15" t="s">
        <v>54</v>
      </c>
      <c r="M15" t="s">
        <v>11</v>
      </c>
      <c r="N15">
        <v>3.0000000000000001E-3</v>
      </c>
      <c r="O15">
        <v>1.7999999999999999E-2</v>
      </c>
      <c r="P15">
        <v>1.7999999999999999E-2</v>
      </c>
      <c r="Q15">
        <v>1.7999999999999999E-2</v>
      </c>
      <c r="R15">
        <v>8.0000000000000002E-3</v>
      </c>
      <c r="S15">
        <v>5.0000000000000001E-3</v>
      </c>
      <c r="T15">
        <v>1.7000000000000001E-2</v>
      </c>
      <c r="U15">
        <v>5.0999999999999997E-2</v>
      </c>
    </row>
    <row r="16" spans="1:21" x14ac:dyDescent="0.25">
      <c r="A16">
        <v>8</v>
      </c>
      <c r="B16" t="s">
        <v>11</v>
      </c>
      <c r="C16">
        <v>2E-3</v>
      </c>
      <c r="D16">
        <v>9.2999999999999999E-2</v>
      </c>
      <c r="E16">
        <v>9.2999999999999999E-2</v>
      </c>
      <c r="F16">
        <v>9.1999999999999998E-2</v>
      </c>
      <c r="G16">
        <v>3.3000000000000002E-2</v>
      </c>
      <c r="H16">
        <v>2.5999999999999999E-2</v>
      </c>
      <c r="I16">
        <v>4.2000000000000003E-2</v>
      </c>
      <c r="J16">
        <v>0.128</v>
      </c>
      <c r="L16" t="s">
        <v>55</v>
      </c>
      <c r="M16" t="s">
        <v>11</v>
      </c>
      <c r="N16">
        <v>3.0000000000000001E-3</v>
      </c>
      <c r="O16">
        <v>5.7000000000000002E-2</v>
      </c>
      <c r="P16">
        <v>5.6000000000000001E-2</v>
      </c>
      <c r="Q16">
        <v>5.5E-2</v>
      </c>
      <c r="R16">
        <v>0.02</v>
      </c>
      <c r="S16">
        <v>1.2E-2</v>
      </c>
      <c r="T16">
        <v>0.04</v>
      </c>
      <c r="U16">
        <v>0.14199999999999999</v>
      </c>
    </row>
    <row r="17" spans="1:21" x14ac:dyDescent="0.25">
      <c r="A17">
        <v>9</v>
      </c>
      <c r="B17" t="s">
        <v>11</v>
      </c>
      <c r="C17">
        <v>2E-3</v>
      </c>
      <c r="D17">
        <v>6.9000000000000006E-2</v>
      </c>
      <c r="E17">
        <v>6.9000000000000006E-2</v>
      </c>
      <c r="F17">
        <v>6.8000000000000005E-2</v>
      </c>
      <c r="G17">
        <v>2.5000000000000001E-2</v>
      </c>
      <c r="H17">
        <v>0.02</v>
      </c>
      <c r="I17">
        <v>3.4000000000000002E-2</v>
      </c>
      <c r="J17">
        <v>9.8000000000000004E-2</v>
      </c>
      <c r="L17" t="s">
        <v>56</v>
      </c>
      <c r="M17" t="s">
        <v>11</v>
      </c>
      <c r="N17">
        <v>3.0000000000000001E-3</v>
      </c>
      <c r="O17">
        <v>4.2000000000000003E-2</v>
      </c>
      <c r="P17">
        <v>4.2000000000000003E-2</v>
      </c>
      <c r="Q17">
        <v>4.1000000000000002E-2</v>
      </c>
      <c r="R17">
        <v>1.4999999999999999E-2</v>
      </c>
      <c r="S17">
        <v>8.9999999999999993E-3</v>
      </c>
      <c r="T17">
        <v>3.2000000000000001E-2</v>
      </c>
      <c r="U17">
        <v>0.107</v>
      </c>
    </row>
    <row r="18" spans="1:21" x14ac:dyDescent="0.25">
      <c r="A18">
        <v>10</v>
      </c>
      <c r="B18" t="s">
        <v>11</v>
      </c>
      <c r="C18">
        <v>1E-3</v>
      </c>
      <c r="D18">
        <v>2E-3</v>
      </c>
      <c r="E18">
        <v>2E-3</v>
      </c>
      <c r="F18">
        <v>2E-3</v>
      </c>
      <c r="G18">
        <v>1E-3</v>
      </c>
      <c r="H18">
        <v>1E-3</v>
      </c>
      <c r="I18">
        <v>3.0000000000000001E-3</v>
      </c>
      <c r="J18">
        <v>4.0000000000000001E-3</v>
      </c>
      <c r="L18" t="s">
        <v>57</v>
      </c>
      <c r="M18" t="s">
        <v>11</v>
      </c>
      <c r="N18">
        <v>1E-3</v>
      </c>
      <c r="O18">
        <v>1E-3</v>
      </c>
      <c r="P18">
        <v>1E-3</v>
      </c>
      <c r="Q18">
        <v>1E-3</v>
      </c>
      <c r="R18">
        <v>1E-3</v>
      </c>
      <c r="S18">
        <v>1E-3</v>
      </c>
      <c r="T18">
        <v>2E-3</v>
      </c>
      <c r="U18">
        <v>4.0000000000000001E-3</v>
      </c>
    </row>
    <row r="19" spans="1:21" x14ac:dyDescent="0.25">
      <c r="A19">
        <v>7</v>
      </c>
      <c r="B19" t="s">
        <v>11</v>
      </c>
      <c r="C19">
        <v>1E-3</v>
      </c>
      <c r="D19">
        <v>1.7999999999999999E-2</v>
      </c>
      <c r="E19">
        <v>1.7999999999999999E-2</v>
      </c>
      <c r="F19">
        <v>1.7999999999999999E-2</v>
      </c>
      <c r="G19">
        <v>8.0000000000000002E-3</v>
      </c>
      <c r="H19">
        <v>6.0000000000000001E-3</v>
      </c>
      <c r="I19">
        <v>2.3E-2</v>
      </c>
      <c r="J19">
        <v>4.8000000000000001E-2</v>
      </c>
      <c r="L19" t="s">
        <v>58</v>
      </c>
      <c r="M19" t="s">
        <v>11</v>
      </c>
      <c r="N19">
        <v>2E-3</v>
      </c>
      <c r="O19">
        <v>1.2999999999999999E-2</v>
      </c>
      <c r="P19">
        <v>1.2999999999999999E-2</v>
      </c>
      <c r="Q19">
        <v>1.2999999999999999E-2</v>
      </c>
      <c r="R19">
        <v>6.0000000000000001E-3</v>
      </c>
      <c r="S19">
        <v>4.0000000000000001E-3</v>
      </c>
      <c r="T19">
        <v>2.1000000000000001E-2</v>
      </c>
      <c r="U19">
        <v>4.5999999999999999E-2</v>
      </c>
    </row>
    <row r="20" spans="1:21" x14ac:dyDescent="0.25">
      <c r="A20">
        <v>3</v>
      </c>
      <c r="B20" t="s">
        <v>11</v>
      </c>
      <c r="C20">
        <v>6.0000000000000001E-3</v>
      </c>
      <c r="D20">
        <v>8.9999999999999993E-3</v>
      </c>
      <c r="E20">
        <v>8.9999999999999993E-3</v>
      </c>
      <c r="F20">
        <v>8.9999999999999993E-3</v>
      </c>
      <c r="G20">
        <v>8.9999999999999993E-3</v>
      </c>
      <c r="H20">
        <v>0.01</v>
      </c>
      <c r="I20">
        <v>2.1000000000000001E-2</v>
      </c>
      <c r="J20">
        <v>4.2000000000000003E-2</v>
      </c>
      <c r="L20" t="s">
        <v>59</v>
      </c>
      <c r="M20" t="s">
        <v>11</v>
      </c>
      <c r="N20">
        <v>6.0000000000000001E-3</v>
      </c>
      <c r="O20">
        <v>8.0000000000000002E-3</v>
      </c>
      <c r="P20">
        <v>8.0000000000000002E-3</v>
      </c>
      <c r="Q20">
        <v>8.0000000000000002E-3</v>
      </c>
      <c r="R20">
        <v>8.9999999999999993E-3</v>
      </c>
      <c r="S20">
        <v>0.01</v>
      </c>
      <c r="T20">
        <v>0.02</v>
      </c>
      <c r="U20">
        <v>3.9E-2</v>
      </c>
    </row>
    <row r="21" spans="1:21" x14ac:dyDescent="0.25">
      <c r="A21">
        <v>4</v>
      </c>
      <c r="B21" t="s">
        <v>11</v>
      </c>
      <c r="C21">
        <v>1E-3</v>
      </c>
      <c r="D21">
        <v>2E-3</v>
      </c>
      <c r="E21">
        <v>2E-3</v>
      </c>
      <c r="F21">
        <v>2E-3</v>
      </c>
      <c r="G21">
        <v>2E-3</v>
      </c>
      <c r="H21">
        <v>2E-3</v>
      </c>
      <c r="I21">
        <v>3.0000000000000001E-3</v>
      </c>
      <c r="J21">
        <v>6.0000000000000001E-3</v>
      </c>
      <c r="L21" t="s">
        <v>60</v>
      </c>
      <c r="M21" t="s">
        <v>11</v>
      </c>
      <c r="N21">
        <v>1E-3</v>
      </c>
      <c r="O21">
        <v>2E-3</v>
      </c>
      <c r="P21">
        <v>1E-3</v>
      </c>
      <c r="Q21">
        <v>1E-3</v>
      </c>
      <c r="R21">
        <v>1E-3</v>
      </c>
      <c r="S21">
        <v>1E-3</v>
      </c>
      <c r="T21">
        <v>3.0000000000000001E-3</v>
      </c>
      <c r="U21">
        <v>4.0000000000000001E-3</v>
      </c>
    </row>
    <row r="22" spans="1:21" x14ac:dyDescent="0.25">
      <c r="A22">
        <v>17</v>
      </c>
      <c r="B22" t="s">
        <v>11</v>
      </c>
      <c r="C22">
        <v>1E-3</v>
      </c>
      <c r="D22">
        <v>0.106</v>
      </c>
      <c r="E22">
        <v>0.106</v>
      </c>
      <c r="F22">
        <v>0.105</v>
      </c>
      <c r="G22">
        <v>3.4000000000000002E-2</v>
      </c>
      <c r="H22">
        <v>2.7E-2</v>
      </c>
      <c r="I22">
        <v>4.7E-2</v>
      </c>
      <c r="J22">
        <v>0.129</v>
      </c>
      <c r="L22" t="s">
        <v>61</v>
      </c>
      <c r="M22" t="s">
        <v>11</v>
      </c>
      <c r="N22">
        <v>2E-3</v>
      </c>
      <c r="O22">
        <v>6.3E-2</v>
      </c>
      <c r="P22">
        <v>6.2E-2</v>
      </c>
      <c r="Q22">
        <v>6.0999999999999999E-2</v>
      </c>
      <c r="R22">
        <v>1.9E-2</v>
      </c>
      <c r="S22">
        <v>1.0999999999999999E-2</v>
      </c>
      <c r="T22">
        <v>4.5999999999999999E-2</v>
      </c>
      <c r="U22">
        <v>0.14699999999999999</v>
      </c>
    </row>
    <row r="23" spans="1:21" x14ac:dyDescent="0.25">
      <c r="A23">
        <v>12</v>
      </c>
      <c r="B23" t="s">
        <v>11</v>
      </c>
      <c r="C23">
        <v>2E-3</v>
      </c>
      <c r="D23">
        <v>0.05</v>
      </c>
      <c r="E23">
        <v>0.05</v>
      </c>
      <c r="F23">
        <v>0.05</v>
      </c>
      <c r="G23">
        <v>1.9E-2</v>
      </c>
      <c r="H23">
        <v>1.6E-2</v>
      </c>
      <c r="I23">
        <v>3.5000000000000003E-2</v>
      </c>
      <c r="J23">
        <v>8.1000000000000003E-2</v>
      </c>
      <c r="L23" t="s">
        <v>62</v>
      </c>
      <c r="M23" t="s">
        <v>11</v>
      </c>
      <c r="N23">
        <v>2E-3</v>
      </c>
      <c r="O23">
        <v>3.2000000000000001E-2</v>
      </c>
      <c r="P23">
        <v>3.2000000000000001E-2</v>
      </c>
      <c r="Q23">
        <v>3.1E-2</v>
      </c>
      <c r="R23">
        <v>1.2E-2</v>
      </c>
      <c r="S23">
        <v>8.0000000000000002E-3</v>
      </c>
      <c r="T23">
        <v>3.1E-2</v>
      </c>
      <c r="U23">
        <v>8.7999999999999995E-2</v>
      </c>
    </row>
    <row r="24" spans="1:21" x14ac:dyDescent="0.25">
      <c r="A24">
        <v>20</v>
      </c>
      <c r="B24" t="s">
        <v>11</v>
      </c>
      <c r="C24">
        <v>1E-3</v>
      </c>
      <c r="D24">
        <v>5.6000000000000001E-2</v>
      </c>
      <c r="E24">
        <v>5.6000000000000001E-2</v>
      </c>
      <c r="F24">
        <v>5.5E-2</v>
      </c>
      <c r="G24">
        <v>1.9E-2</v>
      </c>
      <c r="H24">
        <v>1.6E-2</v>
      </c>
      <c r="I24">
        <v>3.5999999999999997E-2</v>
      </c>
      <c r="J24">
        <v>8.3000000000000004E-2</v>
      </c>
      <c r="L24" t="s">
        <v>63</v>
      </c>
      <c r="M24" t="s">
        <v>11</v>
      </c>
      <c r="N24">
        <v>1E-3</v>
      </c>
      <c r="O24">
        <v>3.5000000000000003E-2</v>
      </c>
      <c r="P24">
        <v>3.4000000000000002E-2</v>
      </c>
      <c r="Q24">
        <v>3.3000000000000002E-2</v>
      </c>
      <c r="R24">
        <v>1.2E-2</v>
      </c>
      <c r="S24">
        <v>6.0000000000000001E-3</v>
      </c>
      <c r="T24">
        <v>3.1E-2</v>
      </c>
      <c r="U24">
        <v>0.09</v>
      </c>
    </row>
    <row r="25" spans="1:21" x14ac:dyDescent="0.25">
      <c r="A25">
        <v>14</v>
      </c>
      <c r="B25" t="s">
        <v>11</v>
      </c>
      <c r="C25">
        <v>6.0000000000000001E-3</v>
      </c>
      <c r="D25">
        <v>3.9E-2</v>
      </c>
      <c r="E25">
        <v>3.9E-2</v>
      </c>
      <c r="F25">
        <v>3.9E-2</v>
      </c>
      <c r="G25">
        <v>1.9E-2</v>
      </c>
      <c r="H25">
        <v>1.7000000000000001E-2</v>
      </c>
      <c r="I25">
        <v>0.04</v>
      </c>
      <c r="J25">
        <v>9.0999999999999998E-2</v>
      </c>
      <c r="L25" t="s">
        <v>64</v>
      </c>
      <c r="M25" t="s">
        <v>11</v>
      </c>
      <c r="N25">
        <v>7.0000000000000001E-3</v>
      </c>
      <c r="O25">
        <v>0.03</v>
      </c>
      <c r="P25">
        <v>0.03</v>
      </c>
      <c r="Q25">
        <v>0.03</v>
      </c>
      <c r="R25">
        <v>1.7000000000000001E-2</v>
      </c>
      <c r="S25">
        <v>1.4E-2</v>
      </c>
      <c r="T25">
        <v>3.7999999999999999E-2</v>
      </c>
      <c r="U25">
        <v>9.0999999999999998E-2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activeCell="J12" sqref="J12"/>
    </sheetView>
  </sheetViews>
  <sheetFormatPr defaultRowHeight="15" x14ac:dyDescent="0.25"/>
  <sheetData>
    <row r="1" spans="1:5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5" x14ac:dyDescent="0.25">
      <c r="A2" s="16">
        <v>44082</v>
      </c>
      <c r="B2" t="s">
        <v>70</v>
      </c>
      <c r="C2">
        <v>2000</v>
      </c>
      <c r="D2">
        <v>1</v>
      </c>
      <c r="E2" t="s">
        <v>71</v>
      </c>
    </row>
    <row r="3" spans="1:5" x14ac:dyDescent="0.25">
      <c r="A3" s="16">
        <v>44082</v>
      </c>
      <c r="B3" t="s">
        <v>72</v>
      </c>
      <c r="C3">
        <v>500</v>
      </c>
      <c r="D3">
        <v>2</v>
      </c>
    </row>
    <row r="4" spans="1:5" x14ac:dyDescent="0.25">
      <c r="A4" s="16">
        <v>44082</v>
      </c>
      <c r="B4" t="s">
        <v>73</v>
      </c>
      <c r="C4">
        <v>2000</v>
      </c>
      <c r="D4">
        <v>3</v>
      </c>
    </row>
    <row r="5" spans="1:5" x14ac:dyDescent="0.25">
      <c r="A5" s="16">
        <v>44082</v>
      </c>
      <c r="B5" t="s">
        <v>74</v>
      </c>
      <c r="D5">
        <v>4</v>
      </c>
    </row>
    <row r="6" spans="1:5" x14ac:dyDescent="0.25">
      <c r="A6" s="16">
        <v>44082</v>
      </c>
      <c r="B6" t="s">
        <v>75</v>
      </c>
      <c r="C6">
        <v>2000</v>
      </c>
      <c r="D6">
        <v>5</v>
      </c>
      <c r="E6" t="s">
        <v>71</v>
      </c>
    </row>
    <row r="7" spans="1:5" x14ac:dyDescent="0.25">
      <c r="A7" s="16">
        <v>44082</v>
      </c>
      <c r="B7" t="s">
        <v>76</v>
      </c>
      <c r="C7">
        <v>500</v>
      </c>
      <c r="D7">
        <v>6</v>
      </c>
    </row>
    <row r="8" spans="1:5" x14ac:dyDescent="0.25">
      <c r="A8" s="16">
        <v>44082</v>
      </c>
      <c r="B8" t="s">
        <v>77</v>
      </c>
      <c r="C8">
        <v>2000</v>
      </c>
      <c r="D8">
        <v>7</v>
      </c>
    </row>
    <row r="9" spans="1:5" x14ac:dyDescent="0.25">
      <c r="A9" s="16">
        <v>44082</v>
      </c>
      <c r="B9" t="s">
        <v>78</v>
      </c>
      <c r="C9">
        <v>600</v>
      </c>
      <c r="D9">
        <v>8</v>
      </c>
    </row>
    <row r="10" spans="1:5" x14ac:dyDescent="0.25">
      <c r="A10" s="16">
        <v>44082</v>
      </c>
      <c r="B10" t="s">
        <v>79</v>
      </c>
      <c r="C10">
        <v>600</v>
      </c>
      <c r="D10">
        <v>9</v>
      </c>
    </row>
    <row r="11" spans="1:5" x14ac:dyDescent="0.25">
      <c r="A11" s="16">
        <v>44082</v>
      </c>
      <c r="B11" t="s">
        <v>74</v>
      </c>
      <c r="D11">
        <v>10</v>
      </c>
    </row>
    <row r="12" spans="1:5" x14ac:dyDescent="0.25">
      <c r="A12" s="16">
        <v>44082</v>
      </c>
      <c r="B12" t="s">
        <v>80</v>
      </c>
      <c r="C12">
        <v>500</v>
      </c>
      <c r="D12">
        <v>11</v>
      </c>
    </row>
    <row r="13" spans="1:5" x14ac:dyDescent="0.25">
      <c r="A13" s="16">
        <v>44082</v>
      </c>
      <c r="B13" t="s">
        <v>81</v>
      </c>
      <c r="C13">
        <v>500</v>
      </c>
      <c r="D13">
        <v>12</v>
      </c>
    </row>
    <row r="14" spans="1:5" x14ac:dyDescent="0.25">
      <c r="A14" s="16">
        <v>44082</v>
      </c>
      <c r="B14" t="s">
        <v>82</v>
      </c>
      <c r="C14">
        <v>2000</v>
      </c>
      <c r="D14">
        <v>13</v>
      </c>
    </row>
    <row r="15" spans="1:5" x14ac:dyDescent="0.25">
      <c r="A15" s="16">
        <v>44082</v>
      </c>
      <c r="B15" t="s">
        <v>83</v>
      </c>
      <c r="C15">
        <v>1755</v>
      </c>
      <c r="D15">
        <v>14</v>
      </c>
      <c r="E15" t="s">
        <v>71</v>
      </c>
    </row>
    <row r="16" spans="1:5" x14ac:dyDescent="0.25">
      <c r="A16" s="16">
        <v>44082</v>
      </c>
      <c r="B16" t="s">
        <v>84</v>
      </c>
      <c r="C16">
        <v>1785</v>
      </c>
      <c r="D16">
        <v>15</v>
      </c>
      <c r="E16" t="s">
        <v>71</v>
      </c>
    </row>
    <row r="17" spans="1:4" x14ac:dyDescent="0.25">
      <c r="A17" s="16">
        <v>44082</v>
      </c>
      <c r="B17" t="s">
        <v>85</v>
      </c>
      <c r="C17">
        <v>500</v>
      </c>
      <c r="D17">
        <v>16</v>
      </c>
    </row>
    <row r="18" spans="1:4" x14ac:dyDescent="0.25">
      <c r="A18" s="16">
        <v>44082</v>
      </c>
      <c r="B18" t="s">
        <v>86</v>
      </c>
      <c r="C18">
        <v>660</v>
      </c>
      <c r="D18">
        <v>17</v>
      </c>
    </row>
    <row r="19" spans="1:4" x14ac:dyDescent="0.25">
      <c r="A19" s="16">
        <v>44082</v>
      </c>
      <c r="B19" t="s">
        <v>74</v>
      </c>
      <c r="D19">
        <v>18</v>
      </c>
    </row>
    <row r="20" spans="1:4" x14ac:dyDescent="0.25">
      <c r="A20" s="16">
        <v>44082</v>
      </c>
      <c r="B20" t="s">
        <v>87</v>
      </c>
      <c r="C20">
        <v>790</v>
      </c>
      <c r="D20">
        <v>19</v>
      </c>
    </row>
    <row r="21" spans="1:4" x14ac:dyDescent="0.25">
      <c r="A21" s="16">
        <v>44082</v>
      </c>
      <c r="B21" t="s">
        <v>88</v>
      </c>
      <c r="C21">
        <v>600</v>
      </c>
      <c r="D21">
        <v>20</v>
      </c>
    </row>
    <row r="22" spans="1:4" x14ac:dyDescent="0.25">
      <c r="A22" s="16">
        <v>44082</v>
      </c>
      <c r="B22" t="s">
        <v>89</v>
      </c>
      <c r="C22">
        <v>755</v>
      </c>
      <c r="D22">
        <v>21</v>
      </c>
    </row>
    <row r="23" spans="1:4" x14ac:dyDescent="0.25">
      <c r="A23" s="16">
        <v>44082</v>
      </c>
      <c r="B23" t="s">
        <v>90</v>
      </c>
      <c r="C23">
        <v>1995</v>
      </c>
      <c r="D23">
        <v>22</v>
      </c>
    </row>
    <row r="24" spans="1:4" x14ac:dyDescent="0.25">
      <c r="A24" s="16">
        <v>44082</v>
      </c>
      <c r="B24" t="s">
        <v>91</v>
      </c>
      <c r="C24">
        <v>600</v>
      </c>
      <c r="D2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 for export</vt:lpstr>
      <vt:lpstr>calculations</vt:lpstr>
      <vt:lpstr>raw data</vt:lpstr>
      <vt:lpstr>rearranged</vt:lpstr>
      <vt:lpstr>Sample IDs</vt:lpstr>
      <vt:lpstr>'raw data'!BNchl_Whitney09sep20</vt:lpstr>
      <vt:lpstr>rearranged!BNchl_Whitney09sep20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Bobbie</cp:lastModifiedBy>
  <dcterms:created xsi:type="dcterms:W3CDTF">2018-10-18T17:53:27Z</dcterms:created>
  <dcterms:modified xsi:type="dcterms:W3CDTF">2020-09-09T19:42:51Z</dcterms:modified>
</cp:coreProperties>
</file>