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A141755D-D8C8-4283-82D4-9475470912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44" i="2" l="1"/>
  <c r="AG45" i="2"/>
  <c r="AH48" i="2"/>
  <c r="AG53" i="2"/>
  <c r="AH56" i="2"/>
  <c r="Y38" i="2"/>
  <c r="AA38" i="2" s="1"/>
  <c r="Z38" i="2"/>
  <c r="AH38" i="2" s="1"/>
  <c r="Y39" i="2"/>
  <c r="AA39" i="2" s="1"/>
  <c r="Z39" i="2"/>
  <c r="AH39" i="2" s="1"/>
  <c r="Y40" i="2"/>
  <c r="Z40" i="2"/>
  <c r="Y41" i="2"/>
  <c r="Z41" i="2"/>
  <c r="Y42" i="2"/>
  <c r="AA42" i="2" s="1"/>
  <c r="Z42" i="2"/>
  <c r="Y43" i="2"/>
  <c r="Z43" i="2"/>
  <c r="AH43" i="2" s="1"/>
  <c r="AA43" i="2"/>
  <c r="AG43" i="2" s="1"/>
  <c r="Y44" i="2"/>
  <c r="Z44" i="2"/>
  <c r="Y45" i="2"/>
  <c r="AA45" i="2" s="1"/>
  <c r="Z45" i="2"/>
  <c r="Y46" i="2"/>
  <c r="Z46" i="2"/>
  <c r="AA46" i="2"/>
  <c r="Y47" i="2"/>
  <c r="AA47" i="2" s="1"/>
  <c r="Z47" i="2"/>
  <c r="AH47" i="2" s="1"/>
  <c r="Y48" i="2"/>
  <c r="AA48" i="2" s="1"/>
  <c r="AG48" i="2" s="1"/>
  <c r="Z48" i="2"/>
  <c r="Y49" i="2"/>
  <c r="Z49" i="2"/>
  <c r="Y50" i="2"/>
  <c r="AA50" i="2" s="1"/>
  <c r="Z50" i="2"/>
  <c r="AH50" i="2" s="1"/>
  <c r="Y51" i="2"/>
  <c r="AA51" i="2" s="1"/>
  <c r="Z51" i="2"/>
  <c r="Y52" i="2"/>
  <c r="Z52" i="2"/>
  <c r="Y53" i="2"/>
  <c r="AA53" i="2" s="1"/>
  <c r="Z53" i="2"/>
  <c r="Y54" i="2"/>
  <c r="AA54" i="2" s="1"/>
  <c r="Z54" i="2"/>
  <c r="Y55" i="2"/>
  <c r="AA55" i="2" s="1"/>
  <c r="Z55" i="2"/>
  <c r="Y56" i="2"/>
  <c r="AA56" i="2" s="1"/>
  <c r="AG56" i="2" s="1"/>
  <c r="Z56" i="2"/>
  <c r="Z4" i="2"/>
  <c r="AG42" i="2" l="1"/>
  <c r="AG38" i="2"/>
  <c r="AG39" i="2"/>
  <c r="AG51" i="2"/>
  <c r="AG47" i="2"/>
  <c r="AG54" i="2"/>
  <c r="AG50" i="2"/>
  <c r="AG55" i="2"/>
  <c r="AA49" i="2"/>
  <c r="AH40" i="2"/>
  <c r="AA40" i="2"/>
  <c r="AH55" i="2"/>
  <c r="AH51" i="2"/>
  <c r="AH52" i="2"/>
  <c r="AA52" i="2"/>
  <c r="AH54" i="2"/>
  <c r="AH46" i="2"/>
  <c r="AH42" i="2"/>
  <c r="AG46" i="2"/>
  <c r="AA44" i="2"/>
  <c r="AA41" i="2"/>
  <c r="AH53" i="2"/>
  <c r="AH49" i="2"/>
  <c r="AH45" i="2"/>
  <c r="AH41" i="2"/>
  <c r="Y13" i="2"/>
  <c r="AG40" i="2" l="1"/>
  <c r="AG49" i="2"/>
  <c r="AG52" i="2"/>
  <c r="AG44" i="2"/>
  <c r="AG41" i="2"/>
  <c r="AH11" i="2"/>
  <c r="AH10" i="2"/>
  <c r="Y25" i="6" l="1"/>
  <c r="Z25" i="6"/>
  <c r="AD25" i="6" s="1"/>
  <c r="AO25" i="6"/>
  <c r="AT25" i="6" s="1"/>
  <c r="AW25" i="6" s="1"/>
  <c r="AP25" i="6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P28" i="6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P31" i="6"/>
  <c r="AQ31" i="6"/>
  <c r="AT31" i="6" s="1"/>
  <c r="AW31" i="6" s="1"/>
  <c r="BA31" i="6"/>
  <c r="Y32" i="6"/>
  <c r="Z32" i="6"/>
  <c r="AO32" i="6"/>
  <c r="AP32" i="6"/>
  <c r="AQ32" i="6"/>
  <c r="BA32" i="6"/>
  <c r="Y33" i="6"/>
  <c r="Z33" i="6"/>
  <c r="AD33" i="6" s="1"/>
  <c r="AO33" i="6"/>
  <c r="AP33" i="6"/>
  <c r="AQ33" i="6"/>
  <c r="BA33" i="6"/>
  <c r="Y34" i="6"/>
  <c r="Z34" i="6"/>
  <c r="AO34" i="6"/>
  <c r="AP34" i="6"/>
  <c r="AQ34" i="6"/>
  <c r="BA34" i="6"/>
  <c r="Y35" i="6"/>
  <c r="Z35" i="6"/>
  <c r="AO35" i="6"/>
  <c r="AP35" i="6"/>
  <c r="AQ35" i="6"/>
  <c r="BA35" i="6"/>
  <c r="AD11" i="2"/>
  <c r="AU28" i="6" l="1"/>
  <c r="AY28" i="6" s="1"/>
  <c r="AS28" i="6"/>
  <c r="AX28" i="6" s="1"/>
  <c r="AU25" i="6"/>
  <c r="AY25" i="6" s="1"/>
  <c r="AA35" i="6"/>
  <c r="AJ25" i="6"/>
  <c r="AA34" i="6"/>
  <c r="AG34" i="6" s="1"/>
  <c r="AS29" i="6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G27" i="6"/>
  <c r="AC33" i="6"/>
  <c r="AG33" i="6"/>
  <c r="AC35" i="6"/>
  <c r="AG35" i="6"/>
  <c r="AC25" i="6"/>
  <c r="AG2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G30" i="6" l="1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Q13" i="2"/>
  <c r="AP13" i="2"/>
  <c r="AO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13" i="2"/>
  <c r="Z5" i="2"/>
  <c r="Z6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5" i="2"/>
  <c r="Y6" i="2"/>
  <c r="AJ6" i="2" s="1"/>
  <c r="Y4" i="2"/>
  <c r="AD23" i="2" l="1"/>
  <c r="AD32" i="2"/>
  <c r="AD27" i="2"/>
  <c r="Z8" i="2"/>
  <c r="Y8" i="2"/>
  <c r="AJ5" i="2"/>
  <c r="AH5" i="2"/>
  <c r="AD5" i="2"/>
  <c r="AH17" i="2"/>
  <c r="AG10" i="2"/>
  <c r="AH16" i="2"/>
  <c r="AH18" i="2"/>
  <c r="AH13" i="2"/>
  <c r="AH24" i="2"/>
  <c r="AH31" i="2"/>
  <c r="AH23" i="2"/>
  <c r="AH15" i="2"/>
  <c r="AH34" i="2"/>
  <c r="AH33" i="2"/>
  <c r="AH32" i="2"/>
  <c r="AH30" i="2"/>
  <c r="AH22" i="2"/>
  <c r="AH14" i="2"/>
  <c r="AH26" i="2"/>
  <c r="AH25" i="2"/>
  <c r="AH37" i="2"/>
  <c r="AH29" i="2"/>
  <c r="AH21" i="2"/>
  <c r="AH4" i="2"/>
  <c r="AD4" i="2"/>
  <c r="AD8" i="2" s="1"/>
  <c r="AD16" i="2" s="1"/>
  <c r="AH36" i="2"/>
  <c r="AH28" i="2"/>
  <c r="AH20" i="2"/>
  <c r="AH6" i="2"/>
  <c r="AD6" i="2"/>
  <c r="AH35" i="2"/>
  <c r="AH27" i="2"/>
  <c r="AH19" i="2"/>
  <c r="AD50" i="6"/>
  <c r="AD51" i="6"/>
  <c r="AT10" i="2"/>
  <c r="AW10" i="2" s="1"/>
  <c r="BA10" i="2"/>
  <c r="BA11" i="2"/>
  <c r="BA13" i="2"/>
  <c r="AD35" i="2" l="1"/>
  <c r="AD26" i="2"/>
  <c r="AD31" i="2"/>
  <c r="AD20" i="2"/>
  <c r="AD14" i="2"/>
  <c r="AD10" i="2"/>
  <c r="AD54" i="2"/>
  <c r="AD39" i="2"/>
  <c r="AD44" i="2"/>
  <c r="AD38" i="2"/>
  <c r="AD46" i="2"/>
  <c r="AD50" i="2"/>
  <c r="AD42" i="2"/>
  <c r="AD56" i="2"/>
  <c r="AD47" i="2"/>
  <c r="AD55" i="2"/>
  <c r="AD51" i="2"/>
  <c r="AD53" i="2"/>
  <c r="AD41" i="2"/>
  <c r="AD52" i="2"/>
  <c r="AD48" i="2"/>
  <c r="AD45" i="2"/>
  <c r="AD49" i="2"/>
  <c r="AD40" i="2"/>
  <c r="AD43" i="2"/>
  <c r="AD28" i="2"/>
  <c r="AD22" i="2"/>
  <c r="AD24" i="2"/>
  <c r="AD36" i="2"/>
  <c r="AD30" i="2"/>
  <c r="AD17" i="2"/>
  <c r="AE56" i="2"/>
  <c r="AE48" i="2"/>
  <c r="AE40" i="2"/>
  <c r="AE47" i="2"/>
  <c r="AE42" i="2"/>
  <c r="AE54" i="2"/>
  <c r="AE55" i="2"/>
  <c r="AE51" i="2"/>
  <c r="AE52" i="2"/>
  <c r="AE53" i="2"/>
  <c r="AE38" i="2"/>
  <c r="AE44" i="2"/>
  <c r="AE49" i="2"/>
  <c r="AE45" i="2"/>
  <c r="AE39" i="2"/>
  <c r="AE43" i="2"/>
  <c r="AE41" i="2"/>
  <c r="AE46" i="2"/>
  <c r="AE50" i="2"/>
  <c r="AD37" i="2"/>
  <c r="AD13" i="2"/>
  <c r="AD25" i="2"/>
  <c r="AD21" i="2"/>
  <c r="AD34" i="2"/>
  <c r="AD33" i="2"/>
  <c r="AD19" i="2"/>
  <c r="AD29" i="2"/>
  <c r="AD15" i="2"/>
  <c r="AD18" i="2"/>
  <c r="AE17" i="2"/>
  <c r="AE31" i="2"/>
  <c r="AE18" i="2"/>
  <c r="AE29" i="2"/>
  <c r="AE15" i="2"/>
  <c r="AE34" i="2"/>
  <c r="AE14" i="2"/>
  <c r="AE32" i="2"/>
  <c r="AE20" i="2"/>
  <c r="AE26" i="2"/>
  <c r="AE24" i="2"/>
  <c r="AE4" i="2"/>
  <c r="AE8" i="2" s="1"/>
  <c r="AE33" i="2"/>
  <c r="AE16" i="2"/>
  <c r="AE6" i="2"/>
  <c r="AE25" i="2"/>
  <c r="AE27" i="2"/>
  <c r="AE23" i="2"/>
  <c r="AE13" i="2"/>
  <c r="AE21" i="2"/>
  <c r="AE36" i="2"/>
  <c r="AE22" i="2"/>
  <c r="AE5" i="2"/>
  <c r="AE35" i="2"/>
  <c r="AE28" i="2"/>
  <c r="AE37" i="2"/>
  <c r="AE19" i="2"/>
  <c r="AE11" i="2"/>
  <c r="AE30" i="2"/>
  <c r="AU13" i="2"/>
  <c r="AY13" i="2" s="1"/>
  <c r="AJ13" i="2"/>
  <c r="AA11" i="2"/>
  <c r="AC11" i="2" s="1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G13" i="2" l="1"/>
  <c r="AG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4" i="2"/>
  <c r="AA15" i="2"/>
  <c r="BA15" i="2"/>
  <c r="BA16" i="2"/>
  <c r="BA17" i="2"/>
  <c r="BA18" i="2"/>
  <c r="AJ19" i="2"/>
  <c r="BA19" i="2"/>
  <c r="BA20" i="2"/>
  <c r="BA21" i="2"/>
  <c r="BA5" i="2"/>
  <c r="BA22" i="2"/>
  <c r="BA23" i="2"/>
  <c r="BA24" i="2"/>
  <c r="BA25" i="2"/>
  <c r="BA26" i="2"/>
  <c r="AA27" i="2"/>
  <c r="BA27" i="2"/>
  <c r="BA28" i="2"/>
  <c r="BA29" i="2"/>
  <c r="BA30" i="2"/>
  <c r="BA31" i="2"/>
  <c r="AJ32" i="2"/>
  <c r="BA32" i="2"/>
  <c r="AA33" i="2"/>
  <c r="BA33" i="2"/>
  <c r="BA34" i="2"/>
  <c r="AA35" i="2"/>
  <c r="BA35" i="2"/>
  <c r="BA36" i="2"/>
  <c r="BA37" i="2"/>
  <c r="AG35" i="2" l="1"/>
  <c r="AG6" i="2"/>
  <c r="AC6" i="2"/>
  <c r="AG15" i="2"/>
  <c r="AG33" i="2"/>
  <c r="AG27" i="2"/>
  <c r="AG4" i="2"/>
  <c r="AC4" i="2"/>
  <c r="AJ21" i="2"/>
  <c r="AA19" i="2"/>
  <c r="AJ37" i="2"/>
  <c r="AJ29" i="2"/>
  <c r="AA22" i="2"/>
  <c r="AJ36" i="2"/>
  <c r="AA37" i="2"/>
  <c r="AA31" i="2"/>
  <c r="AJ17" i="2"/>
  <c r="AJ28" i="2"/>
  <c r="AA29" i="2"/>
  <c r="AJ25" i="2"/>
  <c r="AJ22" i="2"/>
  <c r="AJ33" i="2"/>
  <c r="AJ24" i="2"/>
  <c r="AA25" i="2"/>
  <c r="AA21" i="2"/>
  <c r="AJ15" i="2"/>
  <c r="AA17" i="2"/>
  <c r="AA36" i="2"/>
  <c r="AA34" i="2"/>
  <c r="AJ34" i="2"/>
  <c r="AA32" i="2"/>
  <c r="AA30" i="2"/>
  <c r="AJ30" i="2"/>
  <c r="AA28" i="2"/>
  <c r="AA26" i="2"/>
  <c r="AJ26" i="2"/>
  <c r="AA24" i="2"/>
  <c r="AA23" i="2"/>
  <c r="AJ23" i="2"/>
  <c r="AJ14" i="2"/>
  <c r="AA14" i="2"/>
  <c r="AJ18" i="2"/>
  <c r="AA18" i="2"/>
  <c r="AJ4" i="2"/>
  <c r="AJ35" i="2"/>
  <c r="AJ31" i="2"/>
  <c r="AJ27" i="2"/>
  <c r="AA20" i="2"/>
  <c r="AJ20" i="2"/>
  <c r="AA5" i="2"/>
  <c r="AA16" i="2"/>
  <c r="AJ16" i="2"/>
  <c r="AG36" i="2" l="1"/>
  <c r="AG23" i="2"/>
  <c r="AG25" i="2"/>
  <c r="AG31" i="2"/>
  <c r="AG24" i="2"/>
  <c r="AG34" i="2"/>
  <c r="AG37" i="2"/>
  <c r="AG18" i="2"/>
  <c r="AA8" i="2"/>
  <c r="AG5" i="2"/>
  <c r="AC5" i="2"/>
  <c r="AC8" i="2" s="1"/>
  <c r="AG28" i="2"/>
  <c r="AG26" i="2"/>
  <c r="AG22" i="2"/>
  <c r="AG14" i="2"/>
  <c r="AG17" i="2"/>
  <c r="AG29" i="2"/>
  <c r="AG16" i="2"/>
  <c r="AG20" i="2"/>
  <c r="AG30" i="2"/>
  <c r="AG19" i="2"/>
  <c r="AG32" i="2"/>
  <c r="AG21" i="2"/>
  <c r="AU28" i="2"/>
  <c r="AY28" i="2" s="1"/>
  <c r="AT24" i="2"/>
  <c r="AW24" i="2" s="1"/>
  <c r="AU29" i="2"/>
  <c r="AY29" i="2" s="1"/>
  <c r="AS14" i="2"/>
  <c r="AX14" i="2" s="1"/>
  <c r="AU36" i="2"/>
  <c r="AY36" i="2" s="1"/>
  <c r="AT28" i="2"/>
  <c r="AW28" i="2" s="1"/>
  <c r="AT36" i="2"/>
  <c r="AW36" i="2" s="1"/>
  <c r="AS33" i="2"/>
  <c r="AX33" i="2" s="1"/>
  <c r="AS29" i="2"/>
  <c r="AX29" i="2" s="1"/>
  <c r="AT18" i="2"/>
  <c r="AW18" i="2" s="1"/>
  <c r="AS4" i="2"/>
  <c r="AX4" i="2" s="1"/>
  <c r="AU34" i="2"/>
  <c r="AY34" i="2" s="1"/>
  <c r="AS22" i="2"/>
  <c r="AX22" i="2" s="1"/>
  <c r="AT35" i="2"/>
  <c r="AW35" i="2" s="1"/>
  <c r="AT23" i="2"/>
  <c r="AW23" i="2" s="1"/>
  <c r="AS37" i="2"/>
  <c r="AX37" i="2" s="1"/>
  <c r="AS15" i="2"/>
  <c r="AX15" i="2" s="1"/>
  <c r="AU18" i="2"/>
  <c r="AY18" i="2" s="1"/>
  <c r="AT14" i="2"/>
  <c r="AW14" i="2" s="1"/>
  <c r="AS21" i="2"/>
  <c r="AX21" i="2" s="1"/>
  <c r="AS19" i="2"/>
  <c r="AX19" i="2" s="1"/>
  <c r="AT15" i="2"/>
  <c r="AW15" i="2" s="1"/>
  <c r="AU15" i="2"/>
  <c r="AY15" i="2" s="1"/>
  <c r="AS28" i="2"/>
  <c r="AX28" i="2" s="1"/>
  <c r="AT30" i="2"/>
  <c r="AW30" i="2" s="1"/>
  <c r="AU21" i="2"/>
  <c r="AY21" i="2" s="1"/>
  <c r="AT31" i="2"/>
  <c r="AW31" i="2" s="1"/>
  <c r="AU27" i="2"/>
  <c r="AY27" i="2" s="1"/>
  <c r="AT25" i="2"/>
  <c r="AW25" i="2" s="1"/>
  <c r="AT33" i="2"/>
  <c r="AW33" i="2" s="1"/>
  <c r="AU20" i="2"/>
  <c r="AY20" i="2" s="1"/>
  <c r="AT37" i="2"/>
  <c r="AW37" i="2" s="1"/>
  <c r="AS24" i="2"/>
  <c r="AX24" i="2" s="1"/>
  <c r="AT5" i="2"/>
  <c r="AW5" i="2" s="1"/>
  <c r="AS32" i="2"/>
  <c r="AX32" i="2" s="1"/>
  <c r="AS16" i="2"/>
  <c r="AX16" i="2" s="1"/>
  <c r="AU26" i="2"/>
  <c r="AY26" i="2" s="1"/>
  <c r="AS35" i="2"/>
  <c r="AX35" i="2" s="1"/>
  <c r="AU25" i="2"/>
  <c r="AY25" i="2" s="1"/>
  <c r="AT19" i="2"/>
  <c r="AW19" i="2" s="1"/>
  <c r="AU22" i="2"/>
  <c r="AY22" i="2" s="1"/>
  <c r="AU5" i="2"/>
  <c r="AY5" i="2" s="1"/>
  <c r="AS17" i="2"/>
  <c r="AX17" i="2" s="1"/>
  <c r="AS25" i="2"/>
  <c r="AX25" i="2" s="1"/>
  <c r="AS27" i="2"/>
  <c r="AX27" i="2" s="1"/>
  <c r="AT20" i="2"/>
  <c r="AW20" i="2" s="1"/>
  <c r="AU33" i="2"/>
  <c r="AY33" i="2" s="1"/>
  <c r="AT34" i="2"/>
  <c r="AW34" i="2" s="1"/>
  <c r="AT26" i="2"/>
  <c r="AW26" i="2" s="1"/>
  <c r="AS34" i="2"/>
  <c r="AX34" i="2" s="1"/>
  <c r="AU35" i="2"/>
  <c r="AY35" i="2" s="1"/>
  <c r="AU37" i="2"/>
  <c r="AY37" i="2" s="1"/>
  <c r="AU24" i="2"/>
  <c r="AY24" i="2" s="1"/>
  <c r="AU19" i="2"/>
  <c r="AY19" i="2" s="1"/>
  <c r="AS5" i="2"/>
  <c r="AX5" i="2" s="1"/>
  <c r="AT17" i="2"/>
  <c r="AW17" i="2" s="1"/>
  <c r="AU23" i="2"/>
  <c r="AY23" i="2" s="1"/>
  <c r="AS36" i="2"/>
  <c r="AX36" i="2" s="1"/>
  <c r="AS26" i="2"/>
  <c r="AX26" i="2" s="1"/>
  <c r="AS20" i="2"/>
  <c r="AX20" i="2" s="1"/>
  <c r="AU16" i="2"/>
  <c r="AY16" i="2" s="1"/>
  <c r="AT29" i="2"/>
  <c r="AW29" i="2" s="1"/>
  <c r="AU14" i="2"/>
  <c r="AY14" i="2" s="1"/>
  <c r="AU32" i="2"/>
  <c r="AY32" i="2" s="1"/>
  <c r="AT4" i="2"/>
  <c r="AW4" i="2" s="1"/>
  <c r="AS23" i="2"/>
  <c r="AX23" i="2" s="1"/>
  <c r="AU4" i="2"/>
  <c r="AY4" i="2" s="1"/>
  <c r="AT21" i="2"/>
  <c r="AW21" i="2" s="1"/>
  <c r="AU31" i="2"/>
  <c r="AY31" i="2" s="1"/>
  <c r="AU17" i="2"/>
  <c r="AY17" i="2" s="1"/>
  <c r="AS31" i="2"/>
  <c r="AX31" i="2" s="1"/>
  <c r="AT16" i="2"/>
  <c r="AW16" i="2" s="1"/>
  <c r="AT27" i="2"/>
  <c r="AW27" i="2" s="1"/>
  <c r="AT32" i="2"/>
  <c r="AW32" i="2" s="1"/>
  <c r="AS30" i="2"/>
  <c r="AX30" i="2" s="1"/>
  <c r="AU30" i="2"/>
  <c r="AY30" i="2" s="1"/>
  <c r="AT22" i="2"/>
  <c r="AW22" i="2" s="1"/>
  <c r="AS18" i="2"/>
  <c r="AX18" i="2" s="1"/>
  <c r="AC42" i="2" l="1"/>
  <c r="AC47" i="2"/>
  <c r="AC43" i="2"/>
  <c r="AC55" i="2"/>
  <c r="AC38" i="2"/>
  <c r="AC54" i="2"/>
  <c r="AC46" i="2"/>
  <c r="AC56" i="2"/>
  <c r="AC39" i="2"/>
  <c r="AC50" i="2"/>
  <c r="AC45" i="2"/>
  <c r="AC53" i="2"/>
  <c r="AC48" i="2"/>
  <c r="AC51" i="2"/>
  <c r="AC40" i="2"/>
  <c r="AC41" i="2"/>
  <c r="AC49" i="2"/>
  <c r="AC44" i="2"/>
  <c r="AC52" i="2"/>
  <c r="AC10" i="2"/>
  <c r="AE10" i="2" s="1"/>
  <c r="AC13" i="2"/>
  <c r="AC33" i="2"/>
  <c r="AC35" i="2"/>
  <c r="AC15" i="2"/>
  <c r="AC27" i="2"/>
  <c r="AC22" i="2"/>
  <c r="AC19" i="2"/>
  <c r="AC20" i="2"/>
  <c r="AC36" i="2"/>
  <c r="AC14" i="2"/>
  <c r="AC25" i="2"/>
  <c r="AC16" i="2"/>
  <c r="AC21" i="2"/>
  <c r="AC31" i="2"/>
  <c r="AC18" i="2"/>
  <c r="AC23" i="2"/>
  <c r="AC32" i="2"/>
  <c r="AC30" i="2"/>
  <c r="AC26" i="2"/>
  <c r="AC24" i="2"/>
  <c r="AC37" i="2"/>
  <c r="AC17" i="2"/>
  <c r="AC29" i="2"/>
  <c r="AC28" i="2"/>
  <c r="AC34" i="2"/>
</calcChain>
</file>

<file path=xl/sharedStrings.xml><?xml version="1.0" encoding="utf-8"?>
<sst xmlns="http://schemas.openxmlformats.org/spreadsheetml/2006/main" count="369" uniqueCount="194">
  <si>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</si>
  <si>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</si>
  <si>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</si>
  <si>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</si>
  <si>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</si>
  <si>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</si>
  <si>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</si>
  <si>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</si>
  <si>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</si>
  <si>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</si>
  <si>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</si>
  <si>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</si>
  <si>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</si>
  <si>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</si>
  <si>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</si>
  <si>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</si>
  <si>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</si>
  <si>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</si>
  <si>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</si>
  <si>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</si>
  <si>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</si>
  <si>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</si>
  <si>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</si>
  <si>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</si>
  <si>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</si>
  <si>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</si>
  <si>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</si>
  <si>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</si>
  <si>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</si>
  <si>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</si>
  <si>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</si>
  <si>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</si>
  <si>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</si>
  <si>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</si>
  <si>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</si>
  <si>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</si>
  <si>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</si>
  <si>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</si>
  <si>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</si>
  <si>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</si>
  <si>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</si>
  <si>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</si>
  <si>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</si>
  <si>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</si>
  <si>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</si>
  <si>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</si>
  <si>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</si>
  <si>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</si>
  <si>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</si>
  <si>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</si>
  <si>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</si>
  <si>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</si>
  <si>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</si>
  <si>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</si>
  <si>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</si>
  <si>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</si>
  <si>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</si>
  <si>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</si>
  <si>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</si>
  <si>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</si>
  <si>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</si>
  <si>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</si>
  <si>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</si>
  <si>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</si>
  <si>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</si>
  <si>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</si>
  <si>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</si>
  <si>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</si>
  <si>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</si>
  <si>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</si>
  <si>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</si>
  <si>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</si>
  <si>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</si>
  <si>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</si>
  <si>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</si>
  <si>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</si>
  <si>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</si>
  <si>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</si>
  <si>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</si>
  <si>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</si>
  <si>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</si>
  <si>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</si>
  <si>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</si>
  <si>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</si>
  <si>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</si>
  <si>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</si>
  <si>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</si>
  <si>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</si>
  <si>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</si>
  <si>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</si>
  <si>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</si>
  <si>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</si>
  <si>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</si>
  <si>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</si>
  <si>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</si>
  <si>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</si>
  <si>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</si>
  <si>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</si>
  <si>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</si>
  <si>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</si>
  <si>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</si>
  <si>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</si>
  <si>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</si>
  <si>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</si>
  <si>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</si>
  <si>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</si>
  <si>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</si>
  <si>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</si>
  <si>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before_2</t>
  </si>
  <si>
    <t>before_3</t>
  </si>
  <si>
    <t>before_4</t>
  </si>
  <si>
    <t>before_5</t>
  </si>
  <si>
    <t>before_7</t>
  </si>
  <si>
    <t>before_8</t>
  </si>
  <si>
    <t>before_9</t>
  </si>
  <si>
    <t>before_10</t>
  </si>
  <si>
    <t>before_11</t>
  </si>
  <si>
    <t>before_12</t>
  </si>
  <si>
    <t>before_14</t>
  </si>
  <si>
    <t>before_15</t>
  </si>
  <si>
    <t>before_17</t>
  </si>
  <si>
    <t>before_18</t>
  </si>
  <si>
    <t>before_19</t>
  </si>
  <si>
    <t>before_20</t>
  </si>
  <si>
    <t>before_21</t>
  </si>
  <si>
    <t>before_22</t>
  </si>
  <si>
    <t>before_23</t>
  </si>
  <si>
    <t>before_24</t>
  </si>
  <si>
    <t>acid_2</t>
  </si>
  <si>
    <t>acid_3</t>
  </si>
  <si>
    <t>acid_4</t>
  </si>
  <si>
    <t>acid_5</t>
  </si>
  <si>
    <t>acid_7</t>
  </si>
  <si>
    <t>acid_8</t>
  </si>
  <si>
    <t>acid_9</t>
  </si>
  <si>
    <t>acid_10</t>
  </si>
  <si>
    <t>acid_11</t>
  </si>
  <si>
    <t>acid_12</t>
  </si>
  <si>
    <t>acid_14</t>
  </si>
  <si>
    <t>acid_15</t>
  </si>
  <si>
    <t>acid_17</t>
  </si>
  <si>
    <t>acid_18</t>
  </si>
  <si>
    <t>acid_19</t>
  </si>
  <si>
    <t>acid_20</t>
  </si>
  <si>
    <t>acid_21</t>
  </si>
  <si>
    <t>acid_22</t>
  </si>
  <si>
    <t>acid_23</t>
  </si>
  <si>
    <t>acid_24</t>
  </si>
  <si>
    <t>before_1</t>
  </si>
  <si>
    <t>before_6</t>
  </si>
  <si>
    <t>before_16</t>
  </si>
  <si>
    <t>before_25</t>
  </si>
  <si>
    <t>before_26</t>
  </si>
  <si>
    <t>before_27</t>
  </si>
  <si>
    <t>before_28</t>
  </si>
  <si>
    <t>before_29</t>
  </si>
  <si>
    <t>before_30</t>
  </si>
  <si>
    <t>before_31</t>
  </si>
  <si>
    <t>before_32</t>
  </si>
  <si>
    <t>before_33</t>
  </si>
  <si>
    <t>before_34</t>
  </si>
  <si>
    <t>before_35</t>
  </si>
  <si>
    <t>before_36</t>
  </si>
  <si>
    <t>before_38</t>
  </si>
  <si>
    <t>before_39</t>
  </si>
  <si>
    <t>before_41</t>
  </si>
  <si>
    <t>before_42</t>
  </si>
  <si>
    <t>before_43</t>
  </si>
  <si>
    <t>acid_1</t>
  </si>
  <si>
    <t>acid_6</t>
  </si>
  <si>
    <t>acid_16</t>
  </si>
  <si>
    <t>the acidification step was diluted with 1 mL of buffered EtOH because sample was spilled--recalculate with dilution</t>
  </si>
  <si>
    <t>before_blank</t>
  </si>
  <si>
    <t>acid_blank</t>
  </si>
  <si>
    <t>acid_25</t>
  </si>
  <si>
    <t>acid_26</t>
  </si>
  <si>
    <t>acid_27</t>
  </si>
  <si>
    <t>acid_28</t>
  </si>
  <si>
    <t>acid_29</t>
  </si>
  <si>
    <t>acid_30</t>
  </si>
  <si>
    <t>acid_31</t>
  </si>
  <si>
    <t>acid_32</t>
  </si>
  <si>
    <t>acid_33</t>
  </si>
  <si>
    <t>acid_34</t>
  </si>
  <si>
    <t>acid_35</t>
  </si>
  <si>
    <t>acid_36</t>
  </si>
  <si>
    <t>acid_38</t>
  </si>
  <si>
    <t>acid_39</t>
  </si>
  <si>
    <t>acid_41</t>
  </si>
  <si>
    <t>acid_42</t>
  </si>
  <si>
    <t>acid_43</t>
  </si>
  <si>
    <t>before_chlorella</t>
  </si>
  <si>
    <t>acid_chlorella</t>
  </si>
  <si>
    <t>check filter log on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</si>
</sst>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6"/>
  <sheetViews>
    <sheetView tabSelected="1" topLeftCell="Y1" workbookViewId="0">
      <pane ySplit="1" topLeftCell="A10" activePane="bottomLeft" state="frozen"/>
      <selection pane="bottomLeft" activeCell="AG13" sqref="AG13:AG56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3" width="14.1796875" style="5" customWidth="1"/>
    <col min="34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>
        <v>-3.0000000000000001E-3</v>
      </c>
      <c r="G4">
        <v>-2E-3</v>
      </c>
      <c r="H4">
        <v>-2E-3</v>
      </c>
      <c r="I4">
        <v>-2E-3</v>
      </c>
      <c r="J4">
        <v>-3.0000000000000001E-3</v>
      </c>
      <c r="K4">
        <v>-3.0000000000000001E-3</v>
      </c>
      <c r="L4">
        <v>-4.0000000000000001E-3</v>
      </c>
      <c r="M4">
        <v>-4.0000000000000001E-3</v>
      </c>
      <c r="N4" s="16"/>
      <c r="O4" s="16" t="s">
        <v>15</v>
      </c>
      <c r="P4">
        <v>-2E-3</v>
      </c>
      <c r="Q4">
        <v>-3.0000000000000001E-3</v>
      </c>
      <c r="R4">
        <v>-2E-3</v>
      </c>
      <c r="S4">
        <v>-2E-3</v>
      </c>
      <c r="T4">
        <v>-3.0000000000000001E-3</v>
      </c>
      <c r="U4">
        <v>-3.0000000000000001E-3</v>
      </c>
      <c r="V4">
        <v>-4.0000000000000001E-3</v>
      </c>
      <c r="W4">
        <v>-4.0000000000000001E-3</v>
      </c>
      <c r="X4" s="18"/>
      <c r="Y4" s="18">
        <f>H4-F4</f>
        <v>1E-3</v>
      </c>
      <c r="Z4" s="18">
        <f>Q4-P4</f>
        <v>-1E-3</v>
      </c>
      <c r="AA4" s="18">
        <f>Y4-Z4</f>
        <v>2E-3</v>
      </c>
      <c r="AB4" s="18"/>
      <c r="AC4" s="19">
        <f>1000*28.64*AA4</f>
        <v>57.28</v>
      </c>
      <c r="AD4" s="19">
        <f>1000*28.64*((1.72*Z4)-Y4)</f>
        <v>-77.900800000000004</v>
      </c>
      <c r="AE4" s="19">
        <f>1000*28.64*(1.72*(Z4-Z$8)-(Y4-Y$8))</f>
        <v>-35.513600000000004</v>
      </c>
      <c r="AF4" s="17"/>
      <c r="AG4" s="20">
        <f>(28.64*AA4*(D4/1000))/(((C4/1000)/1000)*1)</f>
        <v>0.68735999999999997</v>
      </c>
      <c r="AH4" s="20">
        <f>(28.64*(1.72*Z4-Y4)*(D4/1000))/(((C4/1000)/1000)*1)</f>
        <v>-0.93480960000000002</v>
      </c>
      <c r="AI4" s="17"/>
      <c r="AJ4" s="21">
        <f>Y4/Z4</f>
        <v>-1</v>
      </c>
      <c r="AK4" s="17"/>
      <c r="AL4" s="19">
        <v>0</v>
      </c>
      <c r="AM4" s="19">
        <v>0</v>
      </c>
      <c r="AN4" s="17"/>
      <c r="AO4" s="18">
        <f>M4-F4</f>
        <v>-1E-3</v>
      </c>
      <c r="AP4" s="18">
        <f>L4-F4</f>
        <v>-1E-3</v>
      </c>
      <c r="AQ4" s="18">
        <f>I4-F4</f>
        <v>1E-3</v>
      </c>
      <c r="AR4" s="17"/>
      <c r="AS4" s="17">
        <f t="shared" ref="AS4:AS37" si="0">(1.04*AO4)+(0.79*AQ4)-(0.27*AP4)</f>
        <v>1.999999999999989E-5</v>
      </c>
      <c r="AT4" s="17">
        <f t="shared" ref="AT4:AT37" si="1">(1.02*AQ4)-(0.27*AO4)+(0.01*AP4)</f>
        <v>1.2800000000000001E-3</v>
      </c>
      <c r="AU4" s="17">
        <f t="shared" ref="AU4:AU37" si="2">(1.02*AP4)-(0.08*AO4)-(0.026*AQ4)</f>
        <v>-9.6600000000000006E-4</v>
      </c>
      <c r="AV4" s="17"/>
      <c r="AW4" s="19">
        <f t="shared" ref="AW4:AW37" si="3">1000000*AT4/(89.71*1)</f>
        <v>14.268197525359493</v>
      </c>
      <c r="AX4" s="19">
        <f t="shared" ref="AX4:AX37" si="4">1000000*AS4/(112.61*1)</f>
        <v>0.17760412041559268</v>
      </c>
      <c r="AY4" s="19">
        <f t="shared" ref="AY4:AY37" si="5">1000000*AU4/(262*1)</f>
        <v>-3.6870229007633593</v>
      </c>
      <c r="AZ4" s="17"/>
      <c r="BA4" s="17">
        <f>1000*((11.85*(H4-F4))-(1.54*(J4-F4))-(0.08*(K4-F4)))</f>
        <v>11.85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>
        <v>-1E-3</v>
      </c>
      <c r="G5">
        <v>-1E-3</v>
      </c>
      <c r="H5">
        <v>-1E-3</v>
      </c>
      <c r="I5">
        <v>-1E-3</v>
      </c>
      <c r="J5">
        <v>-1E-3</v>
      </c>
      <c r="K5">
        <v>-1E-3</v>
      </c>
      <c r="L5">
        <v>-2E-3</v>
      </c>
      <c r="M5">
        <v>-2E-3</v>
      </c>
      <c r="N5" s="16"/>
      <c r="O5" s="16" t="s">
        <v>15</v>
      </c>
      <c r="P5">
        <v>0</v>
      </c>
      <c r="Q5">
        <v>-1E-3</v>
      </c>
      <c r="R5">
        <v>-1E-3</v>
      </c>
      <c r="S5">
        <v>-1E-3</v>
      </c>
      <c r="T5">
        <v>-1E-3</v>
      </c>
      <c r="U5">
        <v>-1E-3</v>
      </c>
      <c r="V5">
        <v>-2E-3</v>
      </c>
      <c r="W5">
        <v>-2E-3</v>
      </c>
      <c r="X5" s="17"/>
      <c r="Y5" s="18">
        <f t="shared" ref="Y5:Y6" si="6">H5-F5</f>
        <v>0</v>
      </c>
      <c r="Z5" s="18">
        <f t="shared" ref="Z5:Z6" si="7">Q5-P5</f>
        <v>-1E-3</v>
      </c>
      <c r="AA5" s="18">
        <f>Y5-Z5</f>
        <v>1E-3</v>
      </c>
      <c r="AB5" s="18"/>
      <c r="AC5" s="19">
        <f>1000*28.64*AA5</f>
        <v>28.64</v>
      </c>
      <c r="AD5" s="19">
        <f>1000*28.64*((1.72*Z5)-Y5)</f>
        <v>-49.260799999999996</v>
      </c>
      <c r="AE5" s="19">
        <f>1000*28.64*(1.72*(Z5-Z$8)-(Y5-Y$8))</f>
        <v>-6.8736000000000006</v>
      </c>
      <c r="AF5" s="17"/>
      <c r="AG5" s="20">
        <f>(28.64*AA5*(D5/1000))/(((C5/1000)/1000)*1)</f>
        <v>0.34367999999999999</v>
      </c>
      <c r="AH5" s="20">
        <f>(28.64*(1.72*Z5-Y5)*(D5/1000))/(((C5/1000)/1000)*1)</f>
        <v>-0.59112960000000003</v>
      </c>
      <c r="AI5" s="17"/>
      <c r="AJ5" s="21">
        <f>Y5/Z5</f>
        <v>0</v>
      </c>
      <c r="AK5" s="17"/>
      <c r="AL5" s="19">
        <v>0</v>
      </c>
      <c r="AM5" s="19">
        <v>0</v>
      </c>
      <c r="AN5" s="17"/>
      <c r="AO5" s="18">
        <f t="shared" ref="AO5:AO6" si="8">M5-F5</f>
        <v>-1E-3</v>
      </c>
      <c r="AP5" s="18">
        <f t="shared" ref="AP5:AP6" si="9">L5-F5</f>
        <v>-1E-3</v>
      </c>
      <c r="AQ5" s="18">
        <f t="shared" ref="AQ5:AQ6" si="10">I5-F5</f>
        <v>0</v>
      </c>
      <c r="AR5" s="17"/>
      <c r="AS5" s="17">
        <f>(1.04*AO5)+(0.79*AQ5)-(0.27*AP5)</f>
        <v>-7.7000000000000007E-4</v>
      </c>
      <c r="AT5" s="17">
        <f>(1.02*AQ5)-(0.27*AO5)+(0.01*AP5)</f>
        <v>2.5999999999999998E-4</v>
      </c>
      <c r="AU5" s="17">
        <f>(1.02*AP5)-(0.08*AO5)-(0.026*AQ5)</f>
        <v>-9.4000000000000008E-4</v>
      </c>
      <c r="AV5" s="17"/>
      <c r="AW5" s="19">
        <f>1000000*AT5/(89.71*1)</f>
        <v>2.8982276223386472</v>
      </c>
      <c r="AX5" s="19">
        <f>1000000*AS5/(112.61*1)</f>
        <v>-6.8377586360003564</v>
      </c>
      <c r="AY5" s="19">
        <f>1000000*AU5/(262*1)</f>
        <v>-3.5877862595419852</v>
      </c>
      <c r="AZ5" s="17"/>
      <c r="BA5" s="17">
        <f>1000*((11.85*(H5-F5))-(1.54*(J5-F5))-(0.08*(K5-F5)))</f>
        <v>0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>
        <v>-1E-3</v>
      </c>
      <c r="G6">
        <v>-1E-3</v>
      </c>
      <c r="H6">
        <v>-1E-3</v>
      </c>
      <c r="I6">
        <v>-1E-3</v>
      </c>
      <c r="J6">
        <v>-1E-3</v>
      </c>
      <c r="K6">
        <v>-1E-3</v>
      </c>
      <c r="L6">
        <v>-2E-3</v>
      </c>
      <c r="M6">
        <v>-2E-3</v>
      </c>
      <c r="N6" s="16"/>
      <c r="O6" s="16" t="s">
        <v>15</v>
      </c>
      <c r="P6">
        <v>-1E-3</v>
      </c>
      <c r="Q6">
        <v>-1E-3</v>
      </c>
      <c r="R6">
        <v>-1E-3</v>
      </c>
      <c r="S6">
        <v>-1E-3</v>
      </c>
      <c r="T6">
        <v>-1E-3</v>
      </c>
      <c r="U6">
        <v>-1E-3</v>
      </c>
      <c r="V6">
        <v>-2E-3</v>
      </c>
      <c r="W6">
        <v>-3.0000000000000001E-3</v>
      </c>
      <c r="X6" s="24"/>
      <c r="Y6" s="18">
        <f t="shared" si="6"/>
        <v>0</v>
      </c>
      <c r="Z6" s="18">
        <f t="shared" si="7"/>
        <v>0</v>
      </c>
      <c r="AA6" s="18">
        <f t="shared" ref="AA6" si="11">Y6-Z6</f>
        <v>0</v>
      </c>
      <c r="AB6" s="18"/>
      <c r="AC6" s="19">
        <f>1000*28.64*AA6</f>
        <v>0</v>
      </c>
      <c r="AD6" s="19">
        <f>1000*28.64*((1.72*Z6)-Y6)</f>
        <v>0</v>
      </c>
      <c r="AE6" s="19">
        <f>1000*28.64*(1.72*(Z6-Z$8)-(Y6-Y$8))</f>
        <v>42.3872</v>
      </c>
      <c r="AF6" s="17"/>
      <c r="AG6" s="20">
        <f>(28.64*AA6*(D6/1000))/(((C6/1000)/1000)*1)</f>
        <v>0</v>
      </c>
      <c r="AH6" s="20">
        <f>(28.64*(1.72*Z6-Y6)*(D6/1000))/(((C6/1000)/1000)*1)</f>
        <v>0</v>
      </c>
      <c r="AI6" s="17"/>
      <c r="AJ6" s="21" t="e">
        <f>Y6/Z6</f>
        <v>#DIV/0!</v>
      </c>
      <c r="AK6" s="17"/>
      <c r="AL6" s="19">
        <v>0</v>
      </c>
      <c r="AM6" s="19">
        <v>0</v>
      </c>
      <c r="AN6" s="17"/>
      <c r="AO6" s="18">
        <f t="shared" si="8"/>
        <v>-1E-3</v>
      </c>
      <c r="AP6" s="18">
        <f t="shared" si="9"/>
        <v>-1E-3</v>
      </c>
      <c r="AQ6" s="18">
        <f t="shared" si="10"/>
        <v>0</v>
      </c>
      <c r="AR6" s="17"/>
      <c r="AS6" s="17">
        <f t="shared" ref="AS6" si="12">(1.04*AO6)+(0.79*AQ6)-(0.27*AP6)</f>
        <v>-7.7000000000000007E-4</v>
      </c>
      <c r="AT6" s="17">
        <f t="shared" ref="AT6" si="13">(1.02*AQ6)-(0.27*AO6)+(0.01*AP6)</f>
        <v>2.5999999999999998E-4</v>
      </c>
      <c r="AU6" s="17">
        <f t="shared" ref="AU6" si="14">(1.02*AP6)-(0.08*AO6)-(0.026*AQ6)</f>
        <v>-9.4000000000000008E-4</v>
      </c>
      <c r="AV6" s="17"/>
      <c r="AW6" s="19">
        <f t="shared" ref="AW6" si="15">1000000*AT6/(89.71*1)</f>
        <v>2.8982276223386472</v>
      </c>
      <c r="AX6" s="19">
        <f t="shared" ref="AX6" si="16">1000000*AS6/(112.61*1)</f>
        <v>-6.8377586360003564</v>
      </c>
      <c r="AY6" s="19">
        <f t="shared" ref="AY6" si="17">1000000*AU6/(262*1)</f>
        <v>-3.5877862595419852</v>
      </c>
      <c r="AZ6" s="17"/>
      <c r="BA6" s="17">
        <f t="shared" ref="BA6" si="18">1000*((11.85*(H6-F6))-(1.54*(J6-F6))-(0.08*(K6-F6)))</f>
        <v>0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3.3333333333333332E-4</v>
      </c>
      <c r="Z8" s="18">
        <f t="shared" ref="Z8:AA8" si="19">AVERAGE(Z4:Z6)</f>
        <v>-6.6666666666666664E-4</v>
      </c>
      <c r="AA8" s="18">
        <f t="shared" si="19"/>
        <v>1E-3</v>
      </c>
      <c r="AB8" s="18"/>
      <c r="AC8" s="19">
        <f>AVERAGE(AC4:AC6)</f>
        <v>28.64</v>
      </c>
      <c r="AD8" s="19">
        <f t="shared" ref="AD8:AE8" si="20">AVERAGE(AD4:AD6)</f>
        <v>-42.3872</v>
      </c>
      <c r="AE8" s="19">
        <f t="shared" si="20"/>
        <v>0</v>
      </c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1">Y10-Z10</f>
        <v>7.1999999999999994E-4</v>
      </c>
      <c r="AB10" s="14"/>
      <c r="AC10" s="32">
        <f>(1000*28.64*AA10)-AC$8</f>
        <v>-8.0192000000000014</v>
      </c>
      <c r="AD10" s="32">
        <f>(1000*28.64*AB10)-AD$8</f>
        <v>42.3872</v>
      </c>
      <c r="AE10" s="32">
        <f>(1000*28.64*AC10)</f>
        <v>-229669.88800000004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2">(1.04*AO10)+(0.79*AQ10)-(0.27*AP10)</f>
        <v>0</v>
      </c>
      <c r="AT10" s="31">
        <f t="shared" ref="AT10" si="23">(1.02*AQ10)-(0.27*AO10)+(0.01*AP10)</f>
        <v>0</v>
      </c>
      <c r="AU10" s="31">
        <f t="shared" ref="AU10" si="24">(1.02*AP10)-(0.08*AO10)-(0.026*AQ10)</f>
        <v>0</v>
      </c>
      <c r="AW10" s="32">
        <f t="shared" ref="AW10" si="25">1000000*AT10/(89.71*1)</f>
        <v>0</v>
      </c>
      <c r="AX10" s="32">
        <f t="shared" ref="AX10" si="26">1000000*AS10/(112.61*1)</f>
        <v>0</v>
      </c>
      <c r="AY10" s="32">
        <f t="shared" ref="AY10" si="27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1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63.007999999999988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8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9">(1.04*AO11)+(0.79*AQ11)-(0.27*AP11)</f>
        <v>0</v>
      </c>
      <c r="AT11" s="31">
        <f t="shared" ref="AT11" si="30">(1.02*AQ11)-(0.27*AO11)+(0.01*AP11)</f>
        <v>0</v>
      </c>
      <c r="AU11" s="31">
        <f t="shared" ref="AU11" si="31">(1.02*AP11)-(0.08*AO11)-(0.026*AQ11)</f>
        <v>0</v>
      </c>
      <c r="AW11" s="32">
        <f t="shared" ref="AW11" si="32">1000000*AT11/(89.71*1)</f>
        <v>0</v>
      </c>
      <c r="AX11" s="32">
        <f t="shared" ref="AX11" si="33">1000000*AS11/(112.61*1)</f>
        <v>0</v>
      </c>
      <c r="AY11" s="32">
        <f t="shared" ref="AY11" si="34">1000000*AU11/(262*1)</f>
        <v>0</v>
      </c>
      <c r="BA11" s="31">
        <f t="shared" ref="BA11" si="35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 t="s">
        <v>148</v>
      </c>
      <c r="B13" s="25">
        <v>43698</v>
      </c>
      <c r="C13">
        <v>2000</v>
      </c>
      <c r="D13" s="4">
        <v>6</v>
      </c>
      <c r="E13"/>
      <c r="F13">
        <v>0</v>
      </c>
      <c r="G13">
        <v>0.03</v>
      </c>
      <c r="H13">
        <v>2.9000000000000001E-2</v>
      </c>
      <c r="I13">
        <v>2.8000000000000001E-2</v>
      </c>
      <c r="J13">
        <v>8.9999999999999993E-3</v>
      </c>
      <c r="K13">
        <v>5.0000000000000001E-3</v>
      </c>
      <c r="L13">
        <v>1.7000000000000001E-2</v>
      </c>
      <c r="M13">
        <v>6.7000000000000004E-2</v>
      </c>
      <c r="N13"/>
      <c r="O13" t="s">
        <v>168</v>
      </c>
      <c r="P13">
        <v>0</v>
      </c>
      <c r="Q13">
        <v>2.3E-2</v>
      </c>
      <c r="R13">
        <v>2.3E-2</v>
      </c>
      <c r="S13">
        <v>2.1999999999999999E-2</v>
      </c>
      <c r="T13">
        <v>7.0000000000000001E-3</v>
      </c>
      <c r="U13">
        <v>2E-3</v>
      </c>
      <c r="V13">
        <v>1.4999999999999999E-2</v>
      </c>
      <c r="W13">
        <v>6.4000000000000001E-2</v>
      </c>
      <c r="X13" s="14"/>
      <c r="Y13" s="11">
        <f>H13-F13</f>
        <v>2.9000000000000001E-2</v>
      </c>
      <c r="Z13" s="11">
        <f>Q13-P13</f>
        <v>2.3E-2</v>
      </c>
      <c r="AA13" s="11">
        <f t="shared" ref="AA13" si="36">Y13-Z13</f>
        <v>6.0000000000000019E-3</v>
      </c>
      <c r="AB13" s="11"/>
      <c r="AC13" s="12">
        <f>(1000*28.64*AA13)-AC$8</f>
        <v>143.20000000000005</v>
      </c>
      <c r="AD13" s="12">
        <f>(1000*28.64*((1.72*Z13)-Y13))-AD$8</f>
        <v>344.82559999999989</v>
      </c>
      <c r="AE13" s="32">
        <f t="shared" ref="AE13:AE37" si="37">1000*28.64*(1.72*(Z13-Z$8)-(Y13-Y$8))</f>
        <v>344.82559999999984</v>
      </c>
      <c r="AG13" s="5">
        <f t="shared" ref="AG13:AG37" si="38">(28.64*AA13*(D13/1000))/(((C13/1000)/1000)*1)</f>
        <v>0.51552000000000009</v>
      </c>
      <c r="AH13" s="5">
        <f t="shared" ref="AH13:AH37" si="39">(28.64*(1.72*Z13-Y13)*(D13/1000))/(((C13/1000)/1000)*1)</f>
        <v>0.90731519999999966</v>
      </c>
      <c r="AJ13" s="13">
        <f t="shared" ref="AJ13" si="40">Y13/Z13</f>
        <v>1.2608695652173914</v>
      </c>
      <c r="AL13" s="12"/>
      <c r="AM13" s="12"/>
      <c r="AO13" s="11">
        <f>M13-F13</f>
        <v>6.7000000000000004E-2</v>
      </c>
      <c r="AP13" s="11">
        <f>L13-F13</f>
        <v>1.7000000000000001E-2</v>
      </c>
      <c r="AQ13" s="11">
        <f>I13-F13</f>
        <v>2.8000000000000001E-2</v>
      </c>
      <c r="AS13" s="4">
        <f t="shared" ref="AS13" si="41">(1.04*AO13)+(0.79*AQ13)-(0.27*AP13)</f>
        <v>8.721000000000001E-2</v>
      </c>
      <c r="AT13" s="4">
        <f t="shared" ref="AT13" si="42">(1.02*AQ13)-(0.27*AO13)+(0.01*AP13)</f>
        <v>1.064E-2</v>
      </c>
      <c r="AU13" s="4">
        <f t="shared" ref="AU13" si="43">(1.02*AP13)-(0.08*AO13)-(0.026*AQ13)</f>
        <v>1.1252000000000002E-2</v>
      </c>
      <c r="AW13" s="12">
        <f t="shared" ref="AW13" si="44">1000000*AT13/(89.71*1)</f>
        <v>118.60439192955079</v>
      </c>
      <c r="AX13" s="12">
        <f t="shared" ref="AX13" si="45">1000000*AS13/(112.61*1)</f>
        <v>774.44276707219626</v>
      </c>
      <c r="AY13" s="12">
        <f t="shared" ref="AY13" si="46">1000000*AU13/(262*1)</f>
        <v>42.946564885496187</v>
      </c>
      <c r="BA13" s="4">
        <f t="shared" ref="BA13" si="47">1000*((11.85*(H13-F13))-(1.54*(J13-F13))-(0.08*(K13-F13)))</f>
        <v>329.39000000000004</v>
      </c>
    </row>
    <row r="14" spans="1:53" ht="14.5" x14ac:dyDescent="0.35">
      <c r="A14" t="s">
        <v>108</v>
      </c>
      <c r="C14">
        <v>1000</v>
      </c>
      <c r="D14" s="4">
        <v>6</v>
      </c>
      <c r="E14"/>
      <c r="F14">
        <v>-1E-3</v>
      </c>
      <c r="G14">
        <v>0.13700000000000001</v>
      </c>
      <c r="H14">
        <v>0.13600000000000001</v>
      </c>
      <c r="I14">
        <v>0.13300000000000001</v>
      </c>
      <c r="J14">
        <v>3.7999999999999999E-2</v>
      </c>
      <c r="K14">
        <v>2.7E-2</v>
      </c>
      <c r="L14">
        <v>0.126</v>
      </c>
      <c r="M14">
        <v>0.16800000000000001</v>
      </c>
      <c r="N14"/>
      <c r="O14" t="s">
        <v>128</v>
      </c>
      <c r="P14">
        <v>-1E-3</v>
      </c>
      <c r="Q14">
        <v>8.1000000000000003E-2</v>
      </c>
      <c r="R14">
        <v>0.08</v>
      </c>
      <c r="S14">
        <v>7.6999999999999999E-2</v>
      </c>
      <c r="T14">
        <v>2.1000000000000001E-2</v>
      </c>
      <c r="U14">
        <v>0.01</v>
      </c>
      <c r="V14">
        <v>0.12</v>
      </c>
      <c r="W14">
        <v>0.19</v>
      </c>
      <c r="Y14" s="11">
        <f t="shared" ref="Y14:Y37" si="48">H14-F14</f>
        <v>0.13700000000000001</v>
      </c>
      <c r="Z14" s="11">
        <f t="shared" ref="Z14:Z37" si="49">Q14-P14</f>
        <v>8.2000000000000003E-2</v>
      </c>
      <c r="AA14" s="11">
        <f t="shared" ref="AA14:AA37" si="50">Y14-Z14</f>
        <v>5.5000000000000007E-2</v>
      </c>
      <c r="AB14" s="11"/>
      <c r="AC14" s="12">
        <f t="shared" ref="AC14:AC56" si="51">(1000*28.64*AA14)-AC$8</f>
        <v>1546.5600000000002</v>
      </c>
      <c r="AD14" s="12">
        <f t="shared" ref="AD14:AD56" si="52">(1000*28.64*((1.72*Z14)-Y14))-AD$8</f>
        <v>158.09279999999967</v>
      </c>
      <c r="AE14" s="32">
        <f t="shared" si="37"/>
        <v>158.09279999999913</v>
      </c>
      <c r="AG14" s="5">
        <f t="shared" si="38"/>
        <v>9.4512000000000018</v>
      </c>
      <c r="AH14" s="5">
        <f t="shared" si="39"/>
        <v>0.69423359999999801</v>
      </c>
      <c r="AJ14" s="13">
        <f t="shared" ref="AJ14:AJ37" si="53">Y14/Z14</f>
        <v>1.6707317073170733</v>
      </c>
      <c r="AL14" s="12"/>
      <c r="AM14" s="12"/>
      <c r="AO14" s="11">
        <f t="shared" ref="AO14:AO37" si="54">M14-F14</f>
        <v>0.16900000000000001</v>
      </c>
      <c r="AP14" s="11">
        <f t="shared" ref="AP14:AP37" si="55">L14-F14</f>
        <v>0.127</v>
      </c>
      <c r="AQ14" s="11">
        <f t="shared" ref="AQ14:AQ37" si="56">I14-F14</f>
        <v>0.13400000000000001</v>
      </c>
      <c r="AS14" s="4">
        <f t="shared" si="0"/>
        <v>0.24733000000000005</v>
      </c>
      <c r="AT14" s="4">
        <f t="shared" si="1"/>
        <v>9.2320000000000013E-2</v>
      </c>
      <c r="AU14" s="4">
        <f t="shared" si="2"/>
        <v>0.11253600000000001</v>
      </c>
      <c r="AW14" s="12">
        <f t="shared" si="3"/>
        <v>1029.0937465165537</v>
      </c>
      <c r="AX14" s="12">
        <f t="shared" si="4"/>
        <v>2196.3413551194394</v>
      </c>
      <c r="AY14" s="12">
        <f t="shared" si="5"/>
        <v>429.52671755725197</v>
      </c>
      <c r="BA14" s="4">
        <f t="shared" ref="BA14:BA37" si="57">1000*((11.85*(H14-F14))-(1.54*(J14-F14))-(0.08*(K14-F14)))</f>
        <v>1561.15</v>
      </c>
    </row>
    <row r="15" spans="1:53" ht="14.5" x14ac:dyDescent="0.35">
      <c r="A15" t="s">
        <v>109</v>
      </c>
      <c r="C15">
        <v>1850</v>
      </c>
      <c r="D15" s="4">
        <v>6</v>
      </c>
      <c r="E15"/>
      <c r="F15">
        <v>-1E-3</v>
      </c>
      <c r="G15">
        <v>1.0999999999999999E-2</v>
      </c>
      <c r="H15">
        <v>1.2E-2</v>
      </c>
      <c r="I15">
        <v>1.0999999999999999E-2</v>
      </c>
      <c r="J15">
        <v>5.0000000000000001E-3</v>
      </c>
      <c r="K15">
        <v>2E-3</v>
      </c>
      <c r="L15">
        <v>8.9999999999999993E-3</v>
      </c>
      <c r="M15">
        <v>4.2999999999999997E-2</v>
      </c>
      <c r="N15"/>
      <c r="O15" t="s">
        <v>129</v>
      </c>
      <c r="P15">
        <v>0</v>
      </c>
      <c r="Q15">
        <v>0.01</v>
      </c>
      <c r="R15">
        <v>0.01</v>
      </c>
      <c r="S15">
        <v>0.01</v>
      </c>
      <c r="T15">
        <v>4.0000000000000001E-3</v>
      </c>
      <c r="U15">
        <v>2E-3</v>
      </c>
      <c r="V15">
        <v>8.0000000000000002E-3</v>
      </c>
      <c r="W15">
        <v>3.9E-2</v>
      </c>
      <c r="Y15" s="11">
        <f t="shared" si="48"/>
        <v>1.3000000000000001E-2</v>
      </c>
      <c r="Z15" s="11">
        <f t="shared" si="49"/>
        <v>0.01</v>
      </c>
      <c r="AA15" s="11">
        <f t="shared" si="50"/>
        <v>3.0000000000000009E-3</v>
      </c>
      <c r="AB15" s="11"/>
      <c r="AC15" s="12">
        <f t="shared" si="51"/>
        <v>57.28000000000003</v>
      </c>
      <c r="AD15" s="12">
        <f t="shared" si="52"/>
        <v>162.67519999999996</v>
      </c>
      <c r="AE15" s="32">
        <f t="shared" si="37"/>
        <v>162.67519999999999</v>
      </c>
      <c r="AG15" s="5">
        <f t="shared" si="38"/>
        <v>0.27865945945945952</v>
      </c>
      <c r="AH15" s="5">
        <f t="shared" si="39"/>
        <v>0.39012324324324316</v>
      </c>
      <c r="AJ15" s="13">
        <f t="shared" si="53"/>
        <v>1.3</v>
      </c>
      <c r="AL15" s="12"/>
      <c r="AM15" s="12"/>
      <c r="AO15" s="11">
        <f t="shared" si="54"/>
        <v>4.3999999999999997E-2</v>
      </c>
      <c r="AP15" s="11">
        <f t="shared" si="55"/>
        <v>9.9999999999999985E-3</v>
      </c>
      <c r="AQ15" s="11">
        <f t="shared" si="56"/>
        <v>1.2E-2</v>
      </c>
      <c r="AS15" s="4">
        <f t="shared" si="0"/>
        <v>5.2540000000000003E-2</v>
      </c>
      <c r="AT15" s="4">
        <f t="shared" si="1"/>
        <v>4.6000000000000094E-4</v>
      </c>
      <c r="AU15" s="4">
        <f t="shared" si="2"/>
        <v>6.3679999999999995E-3</v>
      </c>
      <c r="AW15" s="12">
        <f t="shared" si="3"/>
        <v>5.1276334856760775</v>
      </c>
      <c r="AX15" s="12">
        <f t="shared" si="4"/>
        <v>466.56602433176448</v>
      </c>
      <c r="AY15" s="12">
        <f t="shared" si="5"/>
        <v>24.305343511450378</v>
      </c>
      <c r="BA15" s="4">
        <f t="shared" si="57"/>
        <v>144.57000000000002</v>
      </c>
    </row>
    <row r="16" spans="1:53" ht="14.5" x14ac:dyDescent="0.35">
      <c r="A16" t="s">
        <v>110</v>
      </c>
      <c r="B16" s="25"/>
      <c r="C16">
        <v>1700</v>
      </c>
      <c r="D16" s="4">
        <v>6</v>
      </c>
      <c r="E16"/>
      <c r="F16">
        <v>-1E-3</v>
      </c>
      <c r="G16">
        <v>0.01</v>
      </c>
      <c r="H16">
        <v>0.01</v>
      </c>
      <c r="I16">
        <v>8.9999999999999993E-3</v>
      </c>
      <c r="J16">
        <v>3.0000000000000001E-3</v>
      </c>
      <c r="K16">
        <v>1E-3</v>
      </c>
      <c r="L16">
        <v>6.0000000000000001E-3</v>
      </c>
      <c r="M16">
        <v>3.1E-2</v>
      </c>
      <c r="N16"/>
      <c r="O16" t="s">
        <v>130</v>
      </c>
      <c r="P16">
        <v>-1E-3</v>
      </c>
      <c r="Q16">
        <v>7.0000000000000001E-3</v>
      </c>
      <c r="R16">
        <v>7.0000000000000001E-3</v>
      </c>
      <c r="S16">
        <v>7.0000000000000001E-3</v>
      </c>
      <c r="T16">
        <v>2E-3</v>
      </c>
      <c r="U16">
        <v>0</v>
      </c>
      <c r="V16">
        <v>5.0000000000000001E-3</v>
      </c>
      <c r="W16">
        <v>2.8000000000000001E-2</v>
      </c>
      <c r="Y16" s="11">
        <f t="shared" si="48"/>
        <v>1.0999999999999999E-2</v>
      </c>
      <c r="Z16" s="11">
        <f t="shared" si="49"/>
        <v>8.0000000000000002E-3</v>
      </c>
      <c r="AA16" s="11">
        <f t="shared" si="50"/>
        <v>2.9999999999999992E-3</v>
      </c>
      <c r="AB16" s="11"/>
      <c r="AC16" s="12">
        <f t="shared" si="51"/>
        <v>57.279999999999973</v>
      </c>
      <c r="AD16" s="12">
        <f t="shared" si="52"/>
        <v>121.43360000000001</v>
      </c>
      <c r="AE16" s="32">
        <f t="shared" si="37"/>
        <v>121.43359999999997</v>
      </c>
      <c r="AG16" s="5">
        <f t="shared" si="38"/>
        <v>0.30324705882352937</v>
      </c>
      <c r="AH16" s="5">
        <f t="shared" si="39"/>
        <v>0.27898729411764711</v>
      </c>
      <c r="AJ16" s="13">
        <f t="shared" si="53"/>
        <v>1.375</v>
      </c>
      <c r="AL16" s="12"/>
      <c r="AM16" s="12"/>
      <c r="AO16" s="11">
        <f t="shared" si="54"/>
        <v>3.2000000000000001E-2</v>
      </c>
      <c r="AP16" s="11">
        <f t="shared" si="55"/>
        <v>7.0000000000000001E-3</v>
      </c>
      <c r="AQ16" s="11">
        <f t="shared" si="56"/>
        <v>9.9999999999999985E-3</v>
      </c>
      <c r="AS16" s="4">
        <f t="shared" si="0"/>
        <v>3.9289999999999999E-2</v>
      </c>
      <c r="AT16" s="4">
        <f t="shared" si="1"/>
        <v>1.6299999999999989E-3</v>
      </c>
      <c r="AU16" s="4">
        <f t="shared" si="2"/>
        <v>4.3200000000000009E-3</v>
      </c>
      <c r="AW16" s="12">
        <f t="shared" si="3"/>
        <v>18.169657786199966</v>
      </c>
      <c r="AX16" s="12">
        <f t="shared" si="4"/>
        <v>348.90329455643371</v>
      </c>
      <c r="AY16" s="12">
        <f t="shared" si="5"/>
        <v>16.488549618320615</v>
      </c>
      <c r="BA16" s="4">
        <f t="shared" si="57"/>
        <v>124.03</v>
      </c>
    </row>
    <row r="17" spans="1:53" ht="14.5" x14ac:dyDescent="0.35">
      <c r="A17" t="s">
        <v>111</v>
      </c>
      <c r="C17">
        <v>800</v>
      </c>
      <c r="D17" s="4">
        <v>6</v>
      </c>
      <c r="F17">
        <v>0</v>
      </c>
      <c r="G17">
        <v>0.109</v>
      </c>
      <c r="H17">
        <v>0.109</v>
      </c>
      <c r="I17">
        <v>0.107</v>
      </c>
      <c r="J17">
        <v>3.1E-2</v>
      </c>
      <c r="K17">
        <v>2.1999999999999999E-2</v>
      </c>
      <c r="L17">
        <v>0.10299999999999999</v>
      </c>
      <c r="M17">
        <v>0.13200000000000001</v>
      </c>
      <c r="N17"/>
      <c r="O17" t="s">
        <v>131</v>
      </c>
      <c r="P17">
        <v>0</v>
      </c>
      <c r="Q17">
        <v>6.5000000000000002E-2</v>
      </c>
      <c r="R17">
        <v>6.3E-2</v>
      </c>
      <c r="S17">
        <v>6.0999999999999999E-2</v>
      </c>
      <c r="T17">
        <v>1.7000000000000001E-2</v>
      </c>
      <c r="U17">
        <v>8.0000000000000002E-3</v>
      </c>
      <c r="V17">
        <v>9.7000000000000003E-2</v>
      </c>
      <c r="W17">
        <v>0.15</v>
      </c>
      <c r="Y17" s="11">
        <f t="shared" si="48"/>
        <v>0.109</v>
      </c>
      <c r="Z17" s="11">
        <f t="shared" si="49"/>
        <v>6.5000000000000002E-2</v>
      </c>
      <c r="AA17" s="11">
        <f t="shared" si="50"/>
        <v>4.3999999999999997E-2</v>
      </c>
      <c r="AB17" s="11"/>
      <c r="AC17" s="12">
        <f t="shared" si="51"/>
        <v>1231.5199999999998</v>
      </c>
      <c r="AD17" s="12">
        <f t="shared" si="52"/>
        <v>122.5791999999999</v>
      </c>
      <c r="AE17" s="32">
        <f t="shared" si="37"/>
        <v>122.57920000000017</v>
      </c>
      <c r="AG17" s="5">
        <f t="shared" si="38"/>
        <v>9.4512</v>
      </c>
      <c r="AH17" s="5">
        <f t="shared" si="39"/>
        <v>0.60143999999999931</v>
      </c>
      <c r="AJ17" s="13">
        <f t="shared" si="53"/>
        <v>1.676923076923077</v>
      </c>
      <c r="AL17" s="12"/>
      <c r="AM17" s="12"/>
      <c r="AO17" s="11">
        <f t="shared" si="54"/>
        <v>0.13200000000000001</v>
      </c>
      <c r="AP17" s="11">
        <f t="shared" si="55"/>
        <v>0.10299999999999999</v>
      </c>
      <c r="AQ17" s="11">
        <f t="shared" si="56"/>
        <v>0.107</v>
      </c>
      <c r="AS17" s="4">
        <f t="shared" si="0"/>
        <v>0.19400000000000001</v>
      </c>
      <c r="AT17" s="4">
        <f t="shared" si="1"/>
        <v>7.4529999999999999E-2</v>
      </c>
      <c r="AU17" s="4">
        <f t="shared" si="2"/>
        <v>9.1717999999999994E-2</v>
      </c>
      <c r="AW17" s="12">
        <f t="shared" si="3"/>
        <v>830.78809497268981</v>
      </c>
      <c r="AX17" s="12">
        <f t="shared" si="4"/>
        <v>1722.7599680312583</v>
      </c>
      <c r="AY17" s="12">
        <f t="shared" si="5"/>
        <v>350.06870229007632</v>
      </c>
      <c r="BA17" s="4">
        <f t="shared" si="57"/>
        <v>1242.1500000000001</v>
      </c>
    </row>
    <row r="18" spans="1:53" ht="14.5" x14ac:dyDescent="0.35">
      <c r="A18" t="s">
        <v>149</v>
      </c>
      <c r="C18">
        <v>1720</v>
      </c>
      <c r="D18" s="4">
        <v>6</v>
      </c>
      <c r="E18"/>
      <c r="F18">
        <v>0</v>
      </c>
      <c r="G18">
        <v>1.6E-2</v>
      </c>
      <c r="H18">
        <v>1.4999999999999999E-2</v>
      </c>
      <c r="I18">
        <v>1.4999999999999999E-2</v>
      </c>
      <c r="J18">
        <v>4.0000000000000001E-3</v>
      </c>
      <c r="K18">
        <v>3.0000000000000001E-3</v>
      </c>
      <c r="L18">
        <v>1.4E-2</v>
      </c>
      <c r="M18">
        <v>2.8000000000000001E-2</v>
      </c>
      <c r="N18"/>
      <c r="O18" t="s">
        <v>169</v>
      </c>
      <c r="P18">
        <v>-1E-3</v>
      </c>
      <c r="Q18">
        <v>0.01</v>
      </c>
      <c r="R18">
        <v>0.01</v>
      </c>
      <c r="S18">
        <v>8.9999999999999993E-3</v>
      </c>
      <c r="T18">
        <v>2E-3</v>
      </c>
      <c r="U18">
        <v>0</v>
      </c>
      <c r="V18">
        <v>1.2E-2</v>
      </c>
      <c r="W18">
        <v>2.9000000000000001E-2</v>
      </c>
      <c r="Y18" s="11">
        <f t="shared" si="48"/>
        <v>1.4999999999999999E-2</v>
      </c>
      <c r="Z18" s="11">
        <f t="shared" si="49"/>
        <v>1.0999999999999999E-2</v>
      </c>
      <c r="AA18" s="11">
        <f t="shared" si="50"/>
        <v>4.0000000000000001E-3</v>
      </c>
      <c r="AB18" s="11"/>
      <c r="AC18" s="12">
        <f t="shared" si="51"/>
        <v>85.92</v>
      </c>
      <c r="AD18" s="12">
        <f t="shared" si="52"/>
        <v>154.65600000000001</v>
      </c>
      <c r="AE18" s="32">
        <f t="shared" si="37"/>
        <v>154.65599999999992</v>
      </c>
      <c r="AG18" s="5">
        <f t="shared" si="38"/>
        <v>0.39962790697674422</v>
      </c>
      <c r="AH18" s="5">
        <f t="shared" si="39"/>
        <v>0.39163534883720935</v>
      </c>
      <c r="AJ18" s="13">
        <f t="shared" si="53"/>
        <v>1.3636363636363638</v>
      </c>
      <c r="AL18" s="12"/>
      <c r="AM18" s="12"/>
      <c r="AO18" s="11">
        <f t="shared" si="54"/>
        <v>2.8000000000000001E-2</v>
      </c>
      <c r="AP18" s="11">
        <f t="shared" si="55"/>
        <v>1.4E-2</v>
      </c>
      <c r="AQ18" s="11">
        <f t="shared" si="56"/>
        <v>1.4999999999999999E-2</v>
      </c>
      <c r="AS18" s="4">
        <f t="shared" si="0"/>
        <v>3.7190000000000001E-2</v>
      </c>
      <c r="AT18" s="4">
        <f t="shared" si="1"/>
        <v>7.8799999999999981E-3</v>
      </c>
      <c r="AU18" s="4">
        <f t="shared" si="2"/>
        <v>1.1650000000000001E-2</v>
      </c>
      <c r="AW18" s="12">
        <f t="shared" si="3"/>
        <v>87.838591015494359</v>
      </c>
      <c r="AX18" s="12">
        <f t="shared" si="4"/>
        <v>330.2548619127964</v>
      </c>
      <c r="AY18" s="12">
        <f t="shared" si="5"/>
        <v>44.465648854961835</v>
      </c>
      <c r="BA18" s="4">
        <f t="shared" si="57"/>
        <v>171.35</v>
      </c>
    </row>
    <row r="19" spans="1:53" ht="14.5" x14ac:dyDescent="0.35">
      <c r="A19" t="s">
        <v>112</v>
      </c>
      <c r="C19">
        <v>1000</v>
      </c>
      <c r="D19" s="4">
        <v>6</v>
      </c>
      <c r="E19"/>
      <c r="F19">
        <v>-1E-3</v>
      </c>
      <c r="G19">
        <v>0.126</v>
      </c>
      <c r="H19">
        <v>0.125</v>
      </c>
      <c r="I19">
        <v>0.122</v>
      </c>
      <c r="J19">
        <v>3.5999999999999997E-2</v>
      </c>
      <c r="K19">
        <v>2.5999999999999999E-2</v>
      </c>
      <c r="L19">
        <v>0.126</v>
      </c>
      <c r="M19">
        <v>0.16</v>
      </c>
      <c r="N19"/>
      <c r="O19" t="s">
        <v>132</v>
      </c>
      <c r="P19">
        <v>-1E-3</v>
      </c>
      <c r="Q19">
        <v>7.4999999999999997E-2</v>
      </c>
      <c r="R19">
        <v>7.2999999999999995E-2</v>
      </c>
      <c r="S19">
        <v>7.0999999999999994E-2</v>
      </c>
      <c r="T19">
        <v>0.02</v>
      </c>
      <c r="U19">
        <v>0.01</v>
      </c>
      <c r="V19">
        <v>0.11899999999999999</v>
      </c>
      <c r="W19">
        <v>0.17799999999999999</v>
      </c>
      <c r="Y19" s="11">
        <f t="shared" si="48"/>
        <v>0.126</v>
      </c>
      <c r="Z19" s="11">
        <f t="shared" si="49"/>
        <v>7.5999999999999998E-2</v>
      </c>
      <c r="AA19" s="11">
        <f t="shared" si="50"/>
        <v>0.05</v>
      </c>
      <c r="AB19" s="11"/>
      <c r="AC19" s="12">
        <f t="shared" si="51"/>
        <v>1403.36</v>
      </c>
      <c r="AD19" s="12">
        <f t="shared" si="52"/>
        <v>177.56800000000007</v>
      </c>
      <c r="AE19" s="32">
        <f t="shared" si="37"/>
        <v>177.56799999999953</v>
      </c>
      <c r="AG19" s="5">
        <f t="shared" si="38"/>
        <v>8.5920000000000005</v>
      </c>
      <c r="AH19" s="5">
        <f t="shared" si="39"/>
        <v>0.81108480000000027</v>
      </c>
      <c r="AJ19" s="13">
        <f t="shared" si="53"/>
        <v>1.6578947368421053</v>
      </c>
      <c r="AL19" s="12"/>
      <c r="AM19" s="12"/>
      <c r="AO19" s="11">
        <f t="shared" si="54"/>
        <v>0.161</v>
      </c>
      <c r="AP19" s="11">
        <f t="shared" si="55"/>
        <v>0.127</v>
      </c>
      <c r="AQ19" s="11">
        <f t="shared" si="56"/>
        <v>0.123</v>
      </c>
      <c r="AS19" s="4">
        <f t="shared" si="0"/>
        <v>0.23032000000000002</v>
      </c>
      <c r="AT19" s="4">
        <f t="shared" si="1"/>
        <v>8.3259999999999973E-2</v>
      </c>
      <c r="AU19" s="4">
        <f t="shared" si="2"/>
        <v>0.11346200000000001</v>
      </c>
      <c r="AW19" s="12">
        <f t="shared" si="3"/>
        <v>928.10166090736789</v>
      </c>
      <c r="AX19" s="12">
        <f t="shared" si="4"/>
        <v>2045.2890507059767</v>
      </c>
      <c r="AY19" s="12">
        <f t="shared" si="5"/>
        <v>433.06106870229013</v>
      </c>
      <c r="BA19" s="4">
        <f t="shared" si="57"/>
        <v>1433.9599999999998</v>
      </c>
    </row>
    <row r="20" spans="1:53" ht="14.5" x14ac:dyDescent="0.35">
      <c r="A20" t="s">
        <v>113</v>
      </c>
      <c r="C20">
        <v>1000</v>
      </c>
      <c r="D20" s="4">
        <v>6</v>
      </c>
      <c r="E20"/>
      <c r="F20">
        <v>-1E-3</v>
      </c>
      <c r="G20">
        <v>0.124</v>
      </c>
      <c r="H20">
        <v>0.124</v>
      </c>
      <c r="I20">
        <v>0.121</v>
      </c>
      <c r="J20">
        <v>3.5999999999999997E-2</v>
      </c>
      <c r="K20">
        <v>2.5999999999999999E-2</v>
      </c>
      <c r="L20">
        <v>0.11600000000000001</v>
      </c>
      <c r="M20">
        <v>0.159</v>
      </c>
      <c r="N20"/>
      <c r="O20" t="s">
        <v>133</v>
      </c>
      <c r="P20">
        <v>-1E-3</v>
      </c>
      <c r="Q20">
        <v>7.3999999999999996E-2</v>
      </c>
      <c r="R20">
        <v>7.2999999999999995E-2</v>
      </c>
      <c r="S20">
        <v>7.0999999999999994E-2</v>
      </c>
      <c r="T20">
        <v>0.02</v>
      </c>
      <c r="U20">
        <v>0.01</v>
      </c>
      <c r="V20">
        <v>0.111</v>
      </c>
      <c r="W20">
        <v>0.17899999999999999</v>
      </c>
      <c r="Y20" s="11">
        <f t="shared" si="48"/>
        <v>0.125</v>
      </c>
      <c r="Z20" s="11">
        <f t="shared" si="49"/>
        <v>7.4999999999999997E-2</v>
      </c>
      <c r="AA20" s="11">
        <f t="shared" si="50"/>
        <v>0.05</v>
      </c>
      <c r="AB20" s="11"/>
      <c r="AC20" s="12">
        <f t="shared" si="51"/>
        <v>1403.36</v>
      </c>
      <c r="AD20" s="12">
        <f t="shared" si="52"/>
        <v>156.94720000000009</v>
      </c>
      <c r="AE20" s="32">
        <f t="shared" si="37"/>
        <v>156.94719999999995</v>
      </c>
      <c r="AG20" s="5">
        <f t="shared" si="38"/>
        <v>8.5920000000000005</v>
      </c>
      <c r="AH20" s="5">
        <f t="shared" si="39"/>
        <v>0.68736000000000064</v>
      </c>
      <c r="AJ20" s="13">
        <f t="shared" si="53"/>
        <v>1.6666666666666667</v>
      </c>
      <c r="AL20" s="12"/>
      <c r="AM20" s="12"/>
      <c r="AO20" s="11">
        <f t="shared" si="54"/>
        <v>0.16</v>
      </c>
      <c r="AP20" s="11">
        <f t="shared" si="55"/>
        <v>0.11700000000000001</v>
      </c>
      <c r="AQ20" s="11">
        <f t="shared" si="56"/>
        <v>0.122</v>
      </c>
      <c r="AS20" s="4">
        <f t="shared" si="0"/>
        <v>0.23119000000000001</v>
      </c>
      <c r="AT20" s="4">
        <f t="shared" si="1"/>
        <v>8.2409999999999997E-2</v>
      </c>
      <c r="AU20" s="4">
        <f t="shared" si="2"/>
        <v>0.10336800000000002</v>
      </c>
      <c r="AW20" s="12">
        <f t="shared" si="3"/>
        <v>918.62668598818425</v>
      </c>
      <c r="AX20" s="12">
        <f t="shared" si="4"/>
        <v>2053.0148299440548</v>
      </c>
      <c r="AY20" s="12">
        <f t="shared" si="5"/>
        <v>394.53435114503822</v>
      </c>
      <c r="BA20" s="4">
        <f t="shared" si="57"/>
        <v>1422.11</v>
      </c>
    </row>
    <row r="21" spans="1:53" ht="14.5" x14ac:dyDescent="0.35">
      <c r="A21" t="s">
        <v>114</v>
      </c>
      <c r="C21">
        <v>1800</v>
      </c>
      <c r="D21" s="4">
        <v>6</v>
      </c>
      <c r="E21"/>
      <c r="F21">
        <v>-2E-3</v>
      </c>
      <c r="G21">
        <v>2.1000000000000001E-2</v>
      </c>
      <c r="H21">
        <v>2.1000000000000001E-2</v>
      </c>
      <c r="I21">
        <v>2.1000000000000001E-2</v>
      </c>
      <c r="J21">
        <v>5.0000000000000001E-3</v>
      </c>
      <c r="K21">
        <v>3.0000000000000001E-3</v>
      </c>
      <c r="L21">
        <v>1.4999999999999999E-2</v>
      </c>
      <c r="M21">
        <v>3.2000000000000001E-2</v>
      </c>
      <c r="N21"/>
      <c r="O21" t="s">
        <v>134</v>
      </c>
      <c r="P21">
        <v>-2E-3</v>
      </c>
      <c r="Q21">
        <v>1.2E-2</v>
      </c>
      <c r="R21">
        <v>1.2E-2</v>
      </c>
      <c r="S21">
        <v>1.2E-2</v>
      </c>
      <c r="T21">
        <v>2E-3</v>
      </c>
      <c r="U21">
        <v>0</v>
      </c>
      <c r="V21">
        <v>1.2999999999999999E-2</v>
      </c>
      <c r="W21">
        <v>3.5000000000000003E-2</v>
      </c>
      <c r="Y21" s="11">
        <f t="shared" si="48"/>
        <v>2.3E-2</v>
      </c>
      <c r="Z21" s="11">
        <f t="shared" si="49"/>
        <v>1.4E-2</v>
      </c>
      <c r="AA21" s="11">
        <f t="shared" si="50"/>
        <v>8.9999999999999993E-3</v>
      </c>
      <c r="AB21" s="11"/>
      <c r="AC21" s="12">
        <f t="shared" si="51"/>
        <v>229.12</v>
      </c>
      <c r="AD21" s="12">
        <f t="shared" si="52"/>
        <v>73.318400000000025</v>
      </c>
      <c r="AE21" s="32">
        <f t="shared" si="37"/>
        <v>73.318399999999997</v>
      </c>
      <c r="AG21" s="5">
        <f t="shared" si="38"/>
        <v>0.85919999999999996</v>
      </c>
      <c r="AH21" s="5">
        <f t="shared" si="39"/>
        <v>0.10310400000000011</v>
      </c>
      <c r="AJ21" s="13">
        <f t="shared" si="53"/>
        <v>1.6428571428571428</v>
      </c>
      <c r="AL21" s="12"/>
      <c r="AM21" s="12"/>
      <c r="AO21" s="11">
        <f t="shared" si="54"/>
        <v>3.4000000000000002E-2</v>
      </c>
      <c r="AP21" s="11">
        <f t="shared" si="55"/>
        <v>1.7000000000000001E-2</v>
      </c>
      <c r="AQ21" s="11">
        <f t="shared" si="56"/>
        <v>2.3E-2</v>
      </c>
      <c r="AS21" s="4">
        <f t="shared" si="0"/>
        <v>4.8940000000000011E-2</v>
      </c>
      <c r="AT21" s="4">
        <f t="shared" si="1"/>
        <v>1.4450000000000001E-2</v>
      </c>
      <c r="AU21" s="4">
        <f t="shared" si="2"/>
        <v>1.4022000000000001E-2</v>
      </c>
      <c r="AW21" s="12">
        <f t="shared" si="3"/>
        <v>161.07457362612868</v>
      </c>
      <c r="AX21" s="12">
        <f t="shared" si="4"/>
        <v>434.59728265695776</v>
      </c>
      <c r="AY21" s="12">
        <f t="shared" si="5"/>
        <v>53.519083969465655</v>
      </c>
      <c r="BA21" s="4">
        <f t="shared" si="57"/>
        <v>261.37</v>
      </c>
    </row>
    <row r="22" spans="1:53" ht="14.5" x14ac:dyDescent="0.35">
      <c r="A22" t="s">
        <v>115</v>
      </c>
      <c r="C22">
        <v>1990</v>
      </c>
      <c r="D22" s="4">
        <v>6</v>
      </c>
      <c r="E22"/>
      <c r="F22">
        <v>-1E-3</v>
      </c>
      <c r="G22">
        <v>7.2999999999999995E-2</v>
      </c>
      <c r="H22">
        <v>7.2999999999999995E-2</v>
      </c>
      <c r="I22">
        <v>7.0999999999999994E-2</v>
      </c>
      <c r="J22">
        <v>0.02</v>
      </c>
      <c r="K22">
        <v>1.2999999999999999E-2</v>
      </c>
      <c r="L22">
        <v>5.2999999999999999E-2</v>
      </c>
      <c r="M22">
        <v>0.10299999999999999</v>
      </c>
      <c r="N22"/>
      <c r="O22" t="s">
        <v>135</v>
      </c>
      <c r="P22">
        <v>-1E-3</v>
      </c>
      <c r="Q22">
        <v>4.7E-2</v>
      </c>
      <c r="R22">
        <v>4.5999999999999999E-2</v>
      </c>
      <c r="S22">
        <v>4.4999999999999998E-2</v>
      </c>
      <c r="T22">
        <v>1.2E-2</v>
      </c>
      <c r="U22">
        <v>5.0000000000000001E-3</v>
      </c>
      <c r="V22">
        <v>4.9000000000000002E-2</v>
      </c>
      <c r="W22">
        <v>0.109</v>
      </c>
      <c r="Y22" s="11">
        <f t="shared" si="48"/>
        <v>7.3999999999999996E-2</v>
      </c>
      <c r="Z22" s="11">
        <f t="shared" si="49"/>
        <v>4.8000000000000001E-2</v>
      </c>
      <c r="AA22" s="11">
        <f t="shared" si="50"/>
        <v>2.5999999999999995E-2</v>
      </c>
      <c r="AB22" s="11"/>
      <c r="AC22" s="12">
        <f t="shared" si="51"/>
        <v>715.99999999999989</v>
      </c>
      <c r="AD22" s="12">
        <f t="shared" si="52"/>
        <v>287.54559999999992</v>
      </c>
      <c r="AE22" s="32">
        <f t="shared" si="37"/>
        <v>287.54560000000021</v>
      </c>
      <c r="AG22" s="5">
        <f t="shared" si="38"/>
        <v>2.2451457286432155</v>
      </c>
      <c r="AH22" s="5">
        <f t="shared" si="39"/>
        <v>0.73917105527638172</v>
      </c>
      <c r="AJ22" s="13">
        <f t="shared" si="53"/>
        <v>1.5416666666666665</v>
      </c>
      <c r="AL22" s="12"/>
      <c r="AM22" s="12"/>
      <c r="AO22" s="11">
        <f t="shared" si="54"/>
        <v>0.104</v>
      </c>
      <c r="AP22" s="11">
        <f t="shared" si="55"/>
        <v>5.3999999999999999E-2</v>
      </c>
      <c r="AQ22" s="11">
        <f t="shared" si="56"/>
        <v>7.1999999999999995E-2</v>
      </c>
      <c r="AS22" s="4">
        <f t="shared" si="0"/>
        <v>0.15045999999999998</v>
      </c>
      <c r="AT22" s="4">
        <f t="shared" si="1"/>
        <v>4.5899999999999989E-2</v>
      </c>
      <c r="AU22" s="4">
        <f t="shared" si="2"/>
        <v>4.4887999999999997E-2</v>
      </c>
      <c r="AW22" s="12">
        <f t="shared" si="3"/>
        <v>511.64864563593795</v>
      </c>
      <c r="AX22" s="12">
        <f t="shared" si="4"/>
        <v>1336.1157978865108</v>
      </c>
      <c r="AY22" s="12">
        <f t="shared" si="5"/>
        <v>171.32824427480915</v>
      </c>
      <c r="BA22" s="4">
        <f t="shared" si="57"/>
        <v>843.43999999999983</v>
      </c>
    </row>
    <row r="23" spans="1:53" ht="14.5" x14ac:dyDescent="0.35">
      <c r="A23" t="s">
        <v>116</v>
      </c>
      <c r="B23" s="4" t="s">
        <v>171</v>
      </c>
      <c r="C23">
        <v>2000</v>
      </c>
      <c r="D23" s="4">
        <v>6</v>
      </c>
      <c r="E23"/>
      <c r="F23">
        <v>-2E-3</v>
      </c>
      <c r="G23">
        <v>2.5000000000000001E-2</v>
      </c>
      <c r="H23">
        <v>2.5000000000000001E-2</v>
      </c>
      <c r="I23">
        <v>2.5000000000000001E-2</v>
      </c>
      <c r="J23">
        <v>7.0000000000000001E-3</v>
      </c>
      <c r="K23">
        <v>5.0000000000000001E-3</v>
      </c>
      <c r="L23">
        <v>2.1000000000000001E-2</v>
      </c>
      <c r="M23">
        <v>4.4999999999999998E-2</v>
      </c>
      <c r="N23"/>
      <c r="O23" t="s">
        <v>136</v>
      </c>
      <c r="P23">
        <v>7.0000000000000001E-3</v>
      </c>
      <c r="Q23">
        <v>2.1000000000000001E-2</v>
      </c>
      <c r="R23">
        <v>2.1000000000000001E-2</v>
      </c>
      <c r="S23">
        <v>2.1000000000000001E-2</v>
      </c>
      <c r="T23">
        <v>1.2E-2</v>
      </c>
      <c r="U23">
        <v>0.01</v>
      </c>
      <c r="V23">
        <v>2.5999999999999999E-2</v>
      </c>
      <c r="W23">
        <v>5.3999999999999999E-2</v>
      </c>
      <c r="Y23" s="11">
        <f t="shared" si="48"/>
        <v>2.7000000000000003E-2</v>
      </c>
      <c r="Z23" s="11">
        <f t="shared" si="49"/>
        <v>1.4000000000000002E-2</v>
      </c>
      <c r="AA23" s="11">
        <f t="shared" si="50"/>
        <v>1.3000000000000001E-2</v>
      </c>
      <c r="AB23" s="11"/>
      <c r="AC23" s="12">
        <f t="shared" si="51"/>
        <v>343.68000000000006</v>
      </c>
      <c r="AD23" s="12">
        <f t="shared" si="52"/>
        <v>-41.24159999999997</v>
      </c>
      <c r="AE23" s="32">
        <f t="shared" si="37"/>
        <v>-41.241600000000005</v>
      </c>
      <c r="AG23" s="5">
        <f t="shared" si="38"/>
        <v>1.1169600000000002</v>
      </c>
      <c r="AH23" s="5">
        <f t="shared" si="39"/>
        <v>-0.25088639999999995</v>
      </c>
      <c r="AJ23" s="13">
        <f t="shared" si="53"/>
        <v>1.9285714285714286</v>
      </c>
      <c r="AL23" s="12"/>
      <c r="AM23" s="12"/>
      <c r="AO23" s="11">
        <f t="shared" si="54"/>
        <v>4.7E-2</v>
      </c>
      <c r="AP23" s="11">
        <f t="shared" si="55"/>
        <v>2.3E-2</v>
      </c>
      <c r="AQ23" s="11">
        <f t="shared" si="56"/>
        <v>2.7000000000000003E-2</v>
      </c>
      <c r="AS23" s="4">
        <f t="shared" si="0"/>
        <v>6.4000000000000001E-2</v>
      </c>
      <c r="AT23" s="4">
        <f t="shared" si="1"/>
        <v>1.508E-2</v>
      </c>
      <c r="AU23" s="4">
        <f t="shared" si="2"/>
        <v>1.8998000000000001E-2</v>
      </c>
      <c r="AW23" s="12">
        <f t="shared" si="3"/>
        <v>168.09720209564153</v>
      </c>
      <c r="AX23" s="12">
        <f t="shared" si="4"/>
        <v>568.33318532989961</v>
      </c>
      <c r="AY23" s="12">
        <f t="shared" si="5"/>
        <v>72.511450381679396</v>
      </c>
      <c r="BA23" s="4">
        <f t="shared" si="57"/>
        <v>305.53000000000003</v>
      </c>
    </row>
    <row r="24" spans="1:53" ht="14.5" x14ac:dyDescent="0.35">
      <c r="A24" t="s">
        <v>117</v>
      </c>
      <c r="C24">
        <v>1000</v>
      </c>
      <c r="D24" s="4">
        <v>6</v>
      </c>
      <c r="E24"/>
      <c r="F24">
        <v>0</v>
      </c>
      <c r="G24">
        <v>0.13800000000000001</v>
      </c>
      <c r="H24">
        <v>0.13700000000000001</v>
      </c>
      <c r="I24">
        <v>0.13500000000000001</v>
      </c>
      <c r="J24">
        <v>3.9E-2</v>
      </c>
      <c r="K24">
        <v>2.9000000000000001E-2</v>
      </c>
      <c r="L24">
        <v>0.13500000000000001</v>
      </c>
      <c r="M24">
        <v>0.16900000000000001</v>
      </c>
      <c r="N24"/>
      <c r="O24" t="s">
        <v>137</v>
      </c>
      <c r="P24">
        <v>0</v>
      </c>
      <c r="Q24">
        <v>8.1000000000000003E-2</v>
      </c>
      <c r="R24">
        <v>0.08</v>
      </c>
      <c r="S24">
        <v>7.6999999999999999E-2</v>
      </c>
      <c r="T24">
        <v>2.1000000000000001E-2</v>
      </c>
      <c r="U24">
        <v>1.0999999999999999E-2</v>
      </c>
      <c r="V24">
        <v>0.126</v>
      </c>
      <c r="W24">
        <v>0.191</v>
      </c>
      <c r="Y24" s="11">
        <f t="shared" si="48"/>
        <v>0.13700000000000001</v>
      </c>
      <c r="Z24" s="11">
        <f t="shared" si="49"/>
        <v>8.1000000000000003E-2</v>
      </c>
      <c r="AA24" s="11">
        <f t="shared" si="50"/>
        <v>5.6000000000000008E-2</v>
      </c>
      <c r="AB24" s="11"/>
      <c r="AC24" s="12">
        <f t="shared" si="51"/>
        <v>1575.2</v>
      </c>
      <c r="AD24" s="12">
        <f t="shared" si="52"/>
        <v>108.83199999999968</v>
      </c>
      <c r="AE24" s="32">
        <f t="shared" si="37"/>
        <v>108.83199999999914</v>
      </c>
      <c r="AG24" s="5">
        <f t="shared" si="38"/>
        <v>9.6230400000000014</v>
      </c>
      <c r="AH24" s="5">
        <f t="shared" si="39"/>
        <v>0.39866879999999805</v>
      </c>
      <c r="AJ24" s="13">
        <f t="shared" si="53"/>
        <v>1.6913580246913582</v>
      </c>
      <c r="AL24" s="12"/>
      <c r="AM24" s="12"/>
      <c r="AO24" s="11">
        <f t="shared" si="54"/>
        <v>0.16900000000000001</v>
      </c>
      <c r="AP24" s="11">
        <f t="shared" si="55"/>
        <v>0.13500000000000001</v>
      </c>
      <c r="AQ24" s="11">
        <f t="shared" si="56"/>
        <v>0.13500000000000001</v>
      </c>
      <c r="AS24" s="4">
        <f t="shared" si="0"/>
        <v>0.24596000000000004</v>
      </c>
      <c r="AT24" s="4">
        <f t="shared" si="1"/>
        <v>9.3420000000000017E-2</v>
      </c>
      <c r="AU24" s="4">
        <f t="shared" si="2"/>
        <v>0.12067000000000001</v>
      </c>
      <c r="AW24" s="12">
        <f t="shared" si="3"/>
        <v>1041.3554787649093</v>
      </c>
      <c r="AX24" s="12">
        <f t="shared" si="4"/>
        <v>2184.1754728709707</v>
      </c>
      <c r="AY24" s="12">
        <f t="shared" si="5"/>
        <v>460.5725190839695</v>
      </c>
      <c r="BA24" s="4">
        <f t="shared" si="57"/>
        <v>1561.07</v>
      </c>
    </row>
    <row r="25" spans="1:53" ht="14.5" x14ac:dyDescent="0.35">
      <c r="A25" t="s">
        <v>172</v>
      </c>
      <c r="C25">
        <v>500</v>
      </c>
      <c r="D25" s="4">
        <v>6</v>
      </c>
      <c r="E25"/>
      <c r="F25">
        <v>-3.0000000000000001E-3</v>
      </c>
      <c r="G25">
        <v>-2E-3</v>
      </c>
      <c r="H25">
        <v>-2E-3</v>
      </c>
      <c r="I25">
        <v>-2E-3</v>
      </c>
      <c r="J25">
        <v>-3.0000000000000001E-3</v>
      </c>
      <c r="K25">
        <v>-3.0000000000000001E-3</v>
      </c>
      <c r="L25">
        <v>-4.0000000000000001E-3</v>
      </c>
      <c r="M25">
        <v>-4.0000000000000001E-3</v>
      </c>
      <c r="N25"/>
      <c r="O25" t="s">
        <v>173</v>
      </c>
      <c r="P25">
        <v>-2E-3</v>
      </c>
      <c r="Q25">
        <v>-3.0000000000000001E-3</v>
      </c>
      <c r="R25">
        <v>-2E-3</v>
      </c>
      <c r="S25">
        <v>-2E-3</v>
      </c>
      <c r="T25">
        <v>-3.0000000000000001E-3</v>
      </c>
      <c r="U25">
        <v>-3.0000000000000001E-3</v>
      </c>
      <c r="V25">
        <v>-4.0000000000000001E-3</v>
      </c>
      <c r="W25">
        <v>-4.0000000000000001E-3</v>
      </c>
      <c r="Y25" s="11">
        <f t="shared" si="48"/>
        <v>1E-3</v>
      </c>
      <c r="Z25" s="11">
        <f t="shared" si="49"/>
        <v>-1E-3</v>
      </c>
      <c r="AA25" s="11">
        <f t="shared" si="50"/>
        <v>2E-3</v>
      </c>
      <c r="AB25" s="11"/>
      <c r="AC25" s="12">
        <f t="shared" si="51"/>
        <v>28.64</v>
      </c>
      <c r="AD25" s="12">
        <f t="shared" si="52"/>
        <v>-35.513600000000004</v>
      </c>
      <c r="AE25" s="32">
        <f t="shared" si="37"/>
        <v>-35.513600000000004</v>
      </c>
      <c r="AG25" s="5">
        <f t="shared" si="38"/>
        <v>0.68735999999999997</v>
      </c>
      <c r="AH25" s="5">
        <f t="shared" si="39"/>
        <v>-0.93480960000000002</v>
      </c>
      <c r="AJ25" s="13">
        <f t="shared" si="53"/>
        <v>-1</v>
      </c>
      <c r="AL25" s="12"/>
      <c r="AM25" s="12"/>
      <c r="AO25" s="11">
        <f t="shared" si="54"/>
        <v>-1E-3</v>
      </c>
      <c r="AP25" s="11">
        <f t="shared" si="55"/>
        <v>-1E-3</v>
      </c>
      <c r="AQ25" s="11">
        <f t="shared" si="56"/>
        <v>1E-3</v>
      </c>
      <c r="AS25" s="4">
        <f t="shared" si="0"/>
        <v>1.999999999999989E-5</v>
      </c>
      <c r="AT25" s="4">
        <f t="shared" si="1"/>
        <v>1.2800000000000001E-3</v>
      </c>
      <c r="AU25" s="4">
        <f t="shared" si="2"/>
        <v>-9.6600000000000006E-4</v>
      </c>
      <c r="AW25" s="12">
        <f t="shared" si="3"/>
        <v>14.268197525359493</v>
      </c>
      <c r="AX25" s="12">
        <f t="shared" si="4"/>
        <v>0.17760412041559268</v>
      </c>
      <c r="AY25" s="12">
        <f t="shared" si="5"/>
        <v>-3.6870229007633593</v>
      </c>
      <c r="BA25" s="4">
        <f t="shared" si="57"/>
        <v>11.85</v>
      </c>
    </row>
    <row r="26" spans="1:53" ht="14.5" x14ac:dyDescent="0.35">
      <c r="A26" t="s">
        <v>118</v>
      </c>
      <c r="C26">
        <v>2000</v>
      </c>
      <c r="D26" s="4">
        <v>6</v>
      </c>
      <c r="E26"/>
      <c r="F26">
        <v>-1E-3</v>
      </c>
      <c r="G26">
        <v>6.0000000000000001E-3</v>
      </c>
      <c r="H26">
        <v>6.0000000000000001E-3</v>
      </c>
      <c r="I26">
        <v>6.0000000000000001E-3</v>
      </c>
      <c r="J26">
        <v>1E-3</v>
      </c>
      <c r="K26">
        <v>0</v>
      </c>
      <c r="L26">
        <v>3.0000000000000001E-3</v>
      </c>
      <c r="M26">
        <v>1.7000000000000001E-2</v>
      </c>
      <c r="N26"/>
      <c r="O26" t="s">
        <v>138</v>
      </c>
      <c r="P26">
        <v>-1E-3</v>
      </c>
      <c r="Q26">
        <v>4.0000000000000001E-3</v>
      </c>
      <c r="R26">
        <v>4.0000000000000001E-3</v>
      </c>
      <c r="S26">
        <v>4.0000000000000001E-3</v>
      </c>
      <c r="T26">
        <v>0</v>
      </c>
      <c r="U26">
        <v>-1E-3</v>
      </c>
      <c r="V26">
        <v>2E-3</v>
      </c>
      <c r="W26">
        <v>1.4999999999999999E-2</v>
      </c>
      <c r="Y26" s="11">
        <f t="shared" si="48"/>
        <v>7.0000000000000001E-3</v>
      </c>
      <c r="Z26" s="11">
        <f t="shared" si="49"/>
        <v>5.0000000000000001E-3</v>
      </c>
      <c r="AA26" s="11">
        <f t="shared" si="50"/>
        <v>2E-3</v>
      </c>
      <c r="AB26" s="11"/>
      <c r="AC26" s="12">
        <f t="shared" si="51"/>
        <v>28.64</v>
      </c>
      <c r="AD26" s="12">
        <f t="shared" si="52"/>
        <v>88.211199999999991</v>
      </c>
      <c r="AE26" s="32">
        <f t="shared" si="37"/>
        <v>88.211200000000005</v>
      </c>
      <c r="AG26" s="5">
        <f t="shared" si="38"/>
        <v>0.17183999999999999</v>
      </c>
      <c r="AH26" s="5">
        <f t="shared" si="39"/>
        <v>0.13747200000000001</v>
      </c>
      <c r="AJ26" s="13">
        <f t="shared" si="53"/>
        <v>1.4</v>
      </c>
      <c r="AL26" s="12"/>
      <c r="AM26" s="12"/>
      <c r="AO26" s="11">
        <f t="shared" si="54"/>
        <v>1.8000000000000002E-2</v>
      </c>
      <c r="AP26" s="11">
        <f t="shared" si="55"/>
        <v>4.0000000000000001E-3</v>
      </c>
      <c r="AQ26" s="11">
        <f t="shared" si="56"/>
        <v>7.0000000000000001E-3</v>
      </c>
      <c r="AS26" s="4">
        <f t="shared" si="0"/>
        <v>2.3170000000000003E-2</v>
      </c>
      <c r="AT26" s="4">
        <f t="shared" si="1"/>
        <v>2.32E-3</v>
      </c>
      <c r="AU26" s="4">
        <f t="shared" si="2"/>
        <v>2.4580000000000001E-3</v>
      </c>
      <c r="AW26" s="12">
        <f t="shared" si="3"/>
        <v>25.86110801471408</v>
      </c>
      <c r="AX26" s="12">
        <f t="shared" si="4"/>
        <v>205.75437350146527</v>
      </c>
      <c r="AY26" s="12">
        <f t="shared" si="5"/>
        <v>9.3816793893129766</v>
      </c>
      <c r="BA26" s="4">
        <f t="shared" si="57"/>
        <v>79.790000000000006</v>
      </c>
    </row>
    <row r="27" spans="1:53" ht="14.5" x14ac:dyDescent="0.35">
      <c r="A27" t="s">
        <v>119</v>
      </c>
      <c r="C27">
        <v>1500</v>
      </c>
      <c r="D27" s="4">
        <v>6</v>
      </c>
      <c r="E27"/>
      <c r="F27">
        <v>-1E-3</v>
      </c>
      <c r="G27">
        <v>4.3999999999999997E-2</v>
      </c>
      <c r="H27">
        <v>4.2999999999999997E-2</v>
      </c>
      <c r="I27">
        <v>4.2999999999999997E-2</v>
      </c>
      <c r="J27">
        <v>1.4E-2</v>
      </c>
      <c r="K27">
        <v>8.9999999999999993E-3</v>
      </c>
      <c r="L27">
        <v>3.3000000000000002E-2</v>
      </c>
      <c r="M27">
        <v>6.3E-2</v>
      </c>
      <c r="N27"/>
      <c r="O27" t="s">
        <v>139</v>
      </c>
      <c r="P27">
        <v>0</v>
      </c>
      <c r="Q27">
        <v>2.8000000000000001E-2</v>
      </c>
      <c r="R27">
        <v>2.8000000000000001E-2</v>
      </c>
      <c r="S27">
        <v>2.7E-2</v>
      </c>
      <c r="T27">
        <v>8.0000000000000002E-3</v>
      </c>
      <c r="U27">
        <v>3.0000000000000001E-3</v>
      </c>
      <c r="V27">
        <v>2.9000000000000001E-2</v>
      </c>
      <c r="W27">
        <v>6.8000000000000005E-2</v>
      </c>
      <c r="Y27" s="11">
        <f t="shared" si="48"/>
        <v>4.3999999999999997E-2</v>
      </c>
      <c r="Z27" s="11">
        <f t="shared" si="49"/>
        <v>2.8000000000000001E-2</v>
      </c>
      <c r="AA27" s="11">
        <f t="shared" si="50"/>
        <v>1.5999999999999997E-2</v>
      </c>
      <c r="AB27" s="11"/>
      <c r="AC27" s="12">
        <f t="shared" si="51"/>
        <v>429.59999999999991</v>
      </c>
      <c r="AD27" s="12">
        <f t="shared" si="52"/>
        <v>161.5296000000001</v>
      </c>
      <c r="AE27" s="32">
        <f t="shared" si="37"/>
        <v>161.52959999999999</v>
      </c>
      <c r="AG27" s="5">
        <f t="shared" si="38"/>
        <v>1.8329599999999997</v>
      </c>
      <c r="AH27" s="5">
        <f t="shared" si="39"/>
        <v>0.47656960000000043</v>
      </c>
      <c r="AJ27" s="13">
        <f t="shared" si="53"/>
        <v>1.5714285714285714</v>
      </c>
      <c r="AL27" s="12"/>
      <c r="AM27" s="12"/>
      <c r="AO27" s="11">
        <f t="shared" si="54"/>
        <v>6.4000000000000001E-2</v>
      </c>
      <c r="AP27" s="11">
        <f t="shared" si="55"/>
        <v>3.4000000000000002E-2</v>
      </c>
      <c r="AQ27" s="11">
        <f t="shared" si="56"/>
        <v>4.3999999999999997E-2</v>
      </c>
      <c r="AS27" s="4">
        <f t="shared" si="0"/>
        <v>9.214E-2</v>
      </c>
      <c r="AT27" s="4">
        <f t="shared" si="1"/>
        <v>2.7939999999999996E-2</v>
      </c>
      <c r="AU27" s="4">
        <f t="shared" si="2"/>
        <v>2.8416000000000004E-2</v>
      </c>
      <c r="AW27" s="12">
        <f t="shared" si="3"/>
        <v>311.44799910823764</v>
      </c>
      <c r="AX27" s="12">
        <f t="shared" si="4"/>
        <v>818.2221827546399</v>
      </c>
      <c r="AY27" s="12">
        <f t="shared" si="5"/>
        <v>108.45801526717558</v>
      </c>
      <c r="BA27" s="4">
        <f t="shared" si="57"/>
        <v>497.49999999999994</v>
      </c>
    </row>
    <row r="28" spans="1:53" ht="14.5" x14ac:dyDescent="0.35">
      <c r="A28" t="s">
        <v>150</v>
      </c>
      <c r="C28">
        <v>500</v>
      </c>
      <c r="D28" s="4">
        <v>6</v>
      </c>
      <c r="E28"/>
      <c r="F28">
        <v>0</v>
      </c>
      <c r="G28">
        <v>0.108</v>
      </c>
      <c r="H28">
        <v>0.108</v>
      </c>
      <c r="I28">
        <v>0.106</v>
      </c>
      <c r="J28">
        <v>4.2000000000000003E-2</v>
      </c>
      <c r="K28">
        <v>2.5000000000000001E-2</v>
      </c>
      <c r="L28">
        <v>7.3999999999999996E-2</v>
      </c>
      <c r="M28">
        <v>0.11600000000000001</v>
      </c>
      <c r="N28"/>
      <c r="O28" t="s">
        <v>170</v>
      </c>
      <c r="P28">
        <v>1E-3</v>
      </c>
      <c r="Q28">
        <v>6.4000000000000001E-2</v>
      </c>
      <c r="R28">
        <v>6.4000000000000001E-2</v>
      </c>
      <c r="S28">
        <v>6.3E-2</v>
      </c>
      <c r="T28">
        <v>2.5999999999999999E-2</v>
      </c>
      <c r="U28">
        <v>0.01</v>
      </c>
      <c r="V28">
        <v>6.7000000000000004E-2</v>
      </c>
      <c r="W28">
        <v>0.13700000000000001</v>
      </c>
      <c r="Y28" s="11">
        <f t="shared" si="48"/>
        <v>0.108</v>
      </c>
      <c r="Z28" s="11">
        <f t="shared" si="49"/>
        <v>6.3E-2</v>
      </c>
      <c r="AA28" s="11">
        <f t="shared" si="50"/>
        <v>4.4999999999999998E-2</v>
      </c>
      <c r="AB28" s="11"/>
      <c r="AC28" s="12">
        <f t="shared" si="51"/>
        <v>1260.1599999999999</v>
      </c>
      <c r="AD28" s="12">
        <f t="shared" si="52"/>
        <v>52.69759999999998</v>
      </c>
      <c r="AE28" s="32">
        <f t="shared" si="37"/>
        <v>52.697599999999838</v>
      </c>
      <c r="AG28" s="5">
        <f t="shared" si="38"/>
        <v>15.465599999999998</v>
      </c>
      <c r="AH28" s="5">
        <f t="shared" si="39"/>
        <v>0.12372479999999975</v>
      </c>
      <c r="AJ28" s="13">
        <f t="shared" si="53"/>
        <v>1.7142857142857142</v>
      </c>
      <c r="AL28" s="12"/>
      <c r="AM28" s="12"/>
      <c r="AO28" s="11">
        <f t="shared" si="54"/>
        <v>0.11600000000000001</v>
      </c>
      <c r="AP28" s="11">
        <f t="shared" si="55"/>
        <v>7.3999999999999996E-2</v>
      </c>
      <c r="AQ28" s="11">
        <f t="shared" si="56"/>
        <v>0.106</v>
      </c>
      <c r="AS28" s="4">
        <f t="shared" si="0"/>
        <v>0.18440000000000001</v>
      </c>
      <c r="AT28" s="4">
        <f t="shared" si="1"/>
        <v>7.7539999999999998E-2</v>
      </c>
      <c r="AU28" s="4">
        <f t="shared" si="2"/>
        <v>6.3444E-2</v>
      </c>
      <c r="AW28" s="12">
        <f t="shared" si="3"/>
        <v>864.340653215918</v>
      </c>
      <c r="AX28" s="12">
        <f t="shared" si="4"/>
        <v>1637.5099902317734</v>
      </c>
      <c r="AY28" s="12">
        <f t="shared" si="5"/>
        <v>242.15267175572518</v>
      </c>
      <c r="BA28" s="4">
        <f t="shared" si="57"/>
        <v>1213.1199999999999</v>
      </c>
    </row>
    <row r="29" spans="1:53" ht="14.5" x14ac:dyDescent="0.35">
      <c r="A29" t="s">
        <v>120</v>
      </c>
      <c r="C29">
        <v>1880</v>
      </c>
      <c r="D29" s="4">
        <v>6</v>
      </c>
      <c r="E29"/>
      <c r="F29">
        <v>1E-3</v>
      </c>
      <c r="G29">
        <v>1.4E-2</v>
      </c>
      <c r="H29">
        <v>1.4E-2</v>
      </c>
      <c r="I29">
        <v>1.4E-2</v>
      </c>
      <c r="J29">
        <v>6.0000000000000001E-3</v>
      </c>
      <c r="K29">
        <v>4.0000000000000001E-3</v>
      </c>
      <c r="L29">
        <v>1.2E-2</v>
      </c>
      <c r="M29">
        <v>3.5999999999999997E-2</v>
      </c>
      <c r="N29"/>
      <c r="O29" t="s">
        <v>140</v>
      </c>
      <c r="P29">
        <v>1E-3</v>
      </c>
      <c r="Q29">
        <v>0.01</v>
      </c>
      <c r="R29">
        <v>0.01</v>
      </c>
      <c r="S29">
        <v>0.01</v>
      </c>
      <c r="T29">
        <v>4.0000000000000001E-3</v>
      </c>
      <c r="U29">
        <v>2E-3</v>
      </c>
      <c r="V29">
        <v>0.01</v>
      </c>
      <c r="W29">
        <v>3.5000000000000003E-2</v>
      </c>
      <c r="Y29" s="11">
        <f t="shared" si="48"/>
        <v>1.3000000000000001E-2</v>
      </c>
      <c r="Z29" s="11">
        <f t="shared" si="49"/>
        <v>9.0000000000000011E-3</v>
      </c>
      <c r="AA29" s="11">
        <f t="shared" si="50"/>
        <v>4.0000000000000001E-3</v>
      </c>
      <c r="AB29" s="11"/>
      <c r="AC29" s="12">
        <f t="shared" si="51"/>
        <v>85.92</v>
      </c>
      <c r="AD29" s="12">
        <f t="shared" si="52"/>
        <v>113.41440000000003</v>
      </c>
      <c r="AE29" s="32">
        <f t="shared" si="37"/>
        <v>113.4144</v>
      </c>
      <c r="AG29" s="5">
        <f t="shared" si="38"/>
        <v>0.36561702127659579</v>
      </c>
      <c r="AH29" s="5">
        <f t="shared" si="39"/>
        <v>0.2266825531914895</v>
      </c>
      <c r="AJ29" s="13">
        <f t="shared" si="53"/>
        <v>1.4444444444444444</v>
      </c>
      <c r="AL29" s="12"/>
      <c r="AM29" s="12"/>
      <c r="AO29" s="11">
        <f t="shared" si="54"/>
        <v>3.4999999999999996E-2</v>
      </c>
      <c r="AP29" s="11">
        <f t="shared" si="55"/>
        <v>1.0999999999999999E-2</v>
      </c>
      <c r="AQ29" s="11">
        <f t="shared" si="56"/>
        <v>1.3000000000000001E-2</v>
      </c>
      <c r="AS29" s="4">
        <f t="shared" si="0"/>
        <v>4.3699999999999996E-2</v>
      </c>
      <c r="AT29" s="4">
        <f t="shared" si="1"/>
        <v>3.9200000000000007E-3</v>
      </c>
      <c r="AU29" s="4">
        <f t="shared" si="2"/>
        <v>8.0819999999999989E-3</v>
      </c>
      <c r="AW29" s="12">
        <f t="shared" si="3"/>
        <v>43.696354921413459</v>
      </c>
      <c r="AX29" s="12">
        <f t="shared" si="4"/>
        <v>388.06500310807206</v>
      </c>
      <c r="AY29" s="12">
        <f t="shared" si="5"/>
        <v>30.847328244274806</v>
      </c>
      <c r="BA29" s="4">
        <f t="shared" si="57"/>
        <v>146.11000000000001</v>
      </c>
    </row>
    <row r="30" spans="1:53" ht="14.5" x14ac:dyDescent="0.35">
      <c r="A30" t="s">
        <v>121</v>
      </c>
      <c r="C30">
        <v>500</v>
      </c>
      <c r="D30" s="4">
        <v>6</v>
      </c>
      <c r="E30"/>
      <c r="F30">
        <v>2E-3</v>
      </c>
      <c r="G30">
        <v>0.13400000000000001</v>
      </c>
      <c r="H30">
        <v>0.13400000000000001</v>
      </c>
      <c r="I30">
        <v>0.13300000000000001</v>
      </c>
      <c r="J30">
        <v>5.6000000000000001E-2</v>
      </c>
      <c r="K30">
        <v>3.2000000000000001E-2</v>
      </c>
      <c r="L30">
        <v>8.3000000000000004E-2</v>
      </c>
      <c r="M30">
        <v>0.14299999999999999</v>
      </c>
      <c r="N30"/>
      <c r="O30" t="s">
        <v>141</v>
      </c>
      <c r="P30">
        <v>2E-3</v>
      </c>
      <c r="Q30">
        <v>8.1000000000000003E-2</v>
      </c>
      <c r="R30">
        <v>8.1000000000000003E-2</v>
      </c>
      <c r="S30">
        <v>7.9000000000000001E-2</v>
      </c>
      <c r="T30">
        <v>3.4000000000000002E-2</v>
      </c>
      <c r="U30">
        <v>1.4E-2</v>
      </c>
      <c r="V30">
        <v>7.4999999999999997E-2</v>
      </c>
      <c r="W30">
        <v>0.16800000000000001</v>
      </c>
      <c r="Y30" s="11">
        <f t="shared" si="48"/>
        <v>0.13200000000000001</v>
      </c>
      <c r="Z30" s="11">
        <f t="shared" si="49"/>
        <v>7.9000000000000001E-2</v>
      </c>
      <c r="AA30" s="11">
        <f t="shared" si="50"/>
        <v>5.3000000000000005E-2</v>
      </c>
      <c r="AB30" s="11"/>
      <c r="AC30" s="12">
        <f t="shared" si="51"/>
        <v>1489.28</v>
      </c>
      <c r="AD30" s="12">
        <f t="shared" si="52"/>
        <v>153.51039999999983</v>
      </c>
      <c r="AE30" s="32">
        <f t="shared" si="37"/>
        <v>153.51039999999932</v>
      </c>
      <c r="AG30" s="5">
        <f t="shared" si="38"/>
        <v>18.215040000000002</v>
      </c>
      <c r="AH30" s="5">
        <f t="shared" si="39"/>
        <v>1.3334783999999984</v>
      </c>
      <c r="AJ30" s="13">
        <f t="shared" si="53"/>
        <v>1.6708860759493671</v>
      </c>
      <c r="AL30" s="12"/>
      <c r="AM30" s="12"/>
      <c r="AO30" s="11">
        <f t="shared" si="54"/>
        <v>0.14099999999999999</v>
      </c>
      <c r="AP30" s="11">
        <f t="shared" si="55"/>
        <v>8.1000000000000003E-2</v>
      </c>
      <c r="AQ30" s="11">
        <f t="shared" si="56"/>
        <v>0.13100000000000001</v>
      </c>
      <c r="AS30" s="4">
        <f t="shared" si="0"/>
        <v>0.22826000000000002</v>
      </c>
      <c r="AT30" s="4">
        <f t="shared" si="1"/>
        <v>9.6360000000000029E-2</v>
      </c>
      <c r="AU30" s="4">
        <f t="shared" si="2"/>
        <v>6.7933999999999994E-2</v>
      </c>
      <c r="AW30" s="12">
        <f t="shared" si="3"/>
        <v>1074.1277449559695</v>
      </c>
      <c r="AX30" s="12">
        <f t="shared" si="4"/>
        <v>2026.9958263031706</v>
      </c>
      <c r="AY30" s="12">
        <f t="shared" si="5"/>
        <v>259.29007633587787</v>
      </c>
      <c r="BA30" s="4">
        <f t="shared" si="57"/>
        <v>1478.64</v>
      </c>
    </row>
    <row r="31" spans="1:53" ht="14.5" x14ac:dyDescent="0.35">
      <c r="A31" t="s">
        <v>122</v>
      </c>
      <c r="C31">
        <v>1500</v>
      </c>
      <c r="D31" s="4">
        <v>6</v>
      </c>
      <c r="E31"/>
      <c r="F31">
        <v>1E-3</v>
      </c>
      <c r="G31">
        <v>5.8000000000000003E-2</v>
      </c>
      <c r="H31">
        <v>5.8000000000000003E-2</v>
      </c>
      <c r="I31">
        <v>5.7000000000000002E-2</v>
      </c>
      <c r="J31">
        <v>1.9E-2</v>
      </c>
      <c r="K31">
        <v>1.4E-2</v>
      </c>
      <c r="L31">
        <v>5.2999999999999999E-2</v>
      </c>
      <c r="M31">
        <v>8.7999999999999995E-2</v>
      </c>
      <c r="N31"/>
      <c r="O31" t="s">
        <v>142</v>
      </c>
      <c r="P31">
        <v>1E-3</v>
      </c>
      <c r="Q31">
        <v>3.7999999999999999E-2</v>
      </c>
      <c r="R31">
        <v>3.7999999999999999E-2</v>
      </c>
      <c r="S31">
        <v>3.5999999999999997E-2</v>
      </c>
      <c r="T31">
        <v>1.2E-2</v>
      </c>
      <c r="U31">
        <v>5.0000000000000001E-3</v>
      </c>
      <c r="V31">
        <v>4.4999999999999998E-2</v>
      </c>
      <c r="W31">
        <v>9.5000000000000001E-2</v>
      </c>
      <c r="Y31" s="11">
        <f t="shared" si="48"/>
        <v>5.7000000000000002E-2</v>
      </c>
      <c r="Z31" s="11">
        <f t="shared" si="49"/>
        <v>3.6999999999999998E-2</v>
      </c>
      <c r="AA31" s="11">
        <f t="shared" si="50"/>
        <v>2.0000000000000004E-2</v>
      </c>
      <c r="AB31" s="11"/>
      <c r="AC31" s="12">
        <f t="shared" si="51"/>
        <v>544.16000000000008</v>
      </c>
      <c r="AD31" s="12">
        <f t="shared" si="52"/>
        <v>232.55680000000001</v>
      </c>
      <c r="AE31" s="32">
        <f t="shared" si="37"/>
        <v>232.55680000000007</v>
      </c>
      <c r="AG31" s="5">
        <f t="shared" si="38"/>
        <v>2.2912000000000003</v>
      </c>
      <c r="AH31" s="5">
        <f t="shared" si="39"/>
        <v>0.76067839999999998</v>
      </c>
      <c r="AJ31" s="13">
        <f t="shared" si="53"/>
        <v>1.5405405405405406</v>
      </c>
      <c r="AL31" s="12"/>
      <c r="AM31" s="12"/>
      <c r="AO31" s="11">
        <f t="shared" si="54"/>
        <v>8.6999999999999994E-2</v>
      </c>
      <c r="AP31" s="11">
        <f t="shared" si="55"/>
        <v>5.1999999999999998E-2</v>
      </c>
      <c r="AQ31" s="11">
        <f t="shared" si="56"/>
        <v>5.6000000000000001E-2</v>
      </c>
      <c r="AS31" s="4">
        <f t="shared" si="0"/>
        <v>0.12068000000000001</v>
      </c>
      <c r="AT31" s="4">
        <f t="shared" si="1"/>
        <v>3.4150000000000007E-2</v>
      </c>
      <c r="AU31" s="4">
        <f t="shared" si="2"/>
        <v>4.4623999999999997E-2</v>
      </c>
      <c r="AW31" s="12">
        <f t="shared" si="3"/>
        <v>380.67105116486465</v>
      </c>
      <c r="AX31" s="12">
        <f t="shared" si="4"/>
        <v>1071.6632625876921</v>
      </c>
      <c r="AY31" s="12">
        <f t="shared" si="5"/>
        <v>170.32061068702291</v>
      </c>
      <c r="BA31" s="4">
        <f t="shared" si="57"/>
        <v>646.68999999999994</v>
      </c>
    </row>
    <row r="32" spans="1:53" ht="14.5" x14ac:dyDescent="0.35">
      <c r="A32" t="s">
        <v>123</v>
      </c>
      <c r="C32">
        <v>1750</v>
      </c>
      <c r="D32" s="4">
        <v>6</v>
      </c>
      <c r="E32"/>
      <c r="F32">
        <v>0</v>
      </c>
      <c r="G32">
        <v>4.5999999999999999E-2</v>
      </c>
      <c r="H32">
        <v>4.5999999999999999E-2</v>
      </c>
      <c r="I32">
        <v>4.4999999999999998E-2</v>
      </c>
      <c r="J32">
        <v>1.4999999999999999E-2</v>
      </c>
      <c r="K32">
        <v>0.01</v>
      </c>
      <c r="L32">
        <v>3.4000000000000002E-2</v>
      </c>
      <c r="M32">
        <v>6.4000000000000001E-2</v>
      </c>
      <c r="N32"/>
      <c r="O32" t="s">
        <v>143</v>
      </c>
      <c r="P32">
        <v>1E-3</v>
      </c>
      <c r="Q32">
        <v>0.03</v>
      </c>
      <c r="R32">
        <v>2.9000000000000001E-2</v>
      </c>
      <c r="S32">
        <v>2.8000000000000001E-2</v>
      </c>
      <c r="T32">
        <v>8.9999999999999993E-3</v>
      </c>
      <c r="U32">
        <v>4.0000000000000001E-3</v>
      </c>
      <c r="V32">
        <v>2.9000000000000001E-2</v>
      </c>
      <c r="W32">
        <v>6.9000000000000006E-2</v>
      </c>
      <c r="Y32" s="11">
        <f t="shared" si="48"/>
        <v>4.5999999999999999E-2</v>
      </c>
      <c r="Z32" s="11">
        <f t="shared" si="49"/>
        <v>2.8999999999999998E-2</v>
      </c>
      <c r="AA32" s="11">
        <f t="shared" si="50"/>
        <v>1.7000000000000001E-2</v>
      </c>
      <c r="AB32" s="11"/>
      <c r="AC32" s="12">
        <f t="shared" si="51"/>
        <v>458.24000000000007</v>
      </c>
      <c r="AD32" s="12">
        <f t="shared" si="52"/>
        <v>153.51039999999983</v>
      </c>
      <c r="AE32" s="32">
        <f t="shared" si="37"/>
        <v>153.51039999999992</v>
      </c>
      <c r="AG32" s="5">
        <f t="shared" si="38"/>
        <v>1.6693028571428572</v>
      </c>
      <c r="AH32" s="5">
        <f t="shared" si="39"/>
        <v>0.38099382857142811</v>
      </c>
      <c r="AJ32" s="13">
        <f t="shared" si="53"/>
        <v>1.5862068965517242</v>
      </c>
      <c r="AL32" s="12"/>
      <c r="AM32" s="12"/>
      <c r="AO32" s="11">
        <f t="shared" si="54"/>
        <v>6.4000000000000001E-2</v>
      </c>
      <c r="AP32" s="11">
        <f t="shared" si="55"/>
        <v>3.4000000000000002E-2</v>
      </c>
      <c r="AQ32" s="11">
        <f t="shared" si="56"/>
        <v>4.4999999999999998E-2</v>
      </c>
      <c r="AS32" s="4">
        <f t="shared" si="0"/>
        <v>9.2930000000000013E-2</v>
      </c>
      <c r="AT32" s="4">
        <f t="shared" si="1"/>
        <v>2.8959999999999996E-2</v>
      </c>
      <c r="AU32" s="4">
        <f t="shared" si="2"/>
        <v>2.8390000000000002E-2</v>
      </c>
      <c r="AW32" s="12">
        <f t="shared" si="3"/>
        <v>322.81796901125847</v>
      </c>
      <c r="AX32" s="12">
        <f t="shared" si="4"/>
        <v>825.23754551105594</v>
      </c>
      <c r="AY32" s="12">
        <f t="shared" si="5"/>
        <v>108.35877862595422</v>
      </c>
      <c r="BA32" s="4">
        <f t="shared" si="57"/>
        <v>521.20000000000005</v>
      </c>
    </row>
    <row r="33" spans="1:53" ht="14.5" x14ac:dyDescent="0.35">
      <c r="A33" t="s">
        <v>124</v>
      </c>
      <c r="C33">
        <v>1980</v>
      </c>
      <c r="D33" s="4">
        <v>6</v>
      </c>
      <c r="E33"/>
      <c r="F33">
        <v>1E-3</v>
      </c>
      <c r="G33">
        <v>6.5000000000000002E-2</v>
      </c>
      <c r="H33">
        <v>6.5000000000000002E-2</v>
      </c>
      <c r="I33">
        <v>6.4000000000000001E-2</v>
      </c>
      <c r="J33">
        <v>2.4E-2</v>
      </c>
      <c r="K33">
        <v>1.4E-2</v>
      </c>
      <c r="L33">
        <v>4.2999999999999997E-2</v>
      </c>
      <c r="M33">
        <v>8.5999999999999993E-2</v>
      </c>
      <c r="N33"/>
      <c r="O33" t="s">
        <v>144</v>
      </c>
      <c r="P33">
        <v>1E-3</v>
      </c>
      <c r="Q33">
        <v>4.2000000000000003E-2</v>
      </c>
      <c r="R33">
        <v>4.2000000000000003E-2</v>
      </c>
      <c r="S33">
        <v>4.1000000000000002E-2</v>
      </c>
      <c r="T33">
        <v>1.6E-2</v>
      </c>
      <c r="U33">
        <v>6.0000000000000001E-3</v>
      </c>
      <c r="V33">
        <v>3.9E-2</v>
      </c>
      <c r="W33">
        <v>9.2999999999999999E-2</v>
      </c>
      <c r="Y33" s="11">
        <f t="shared" si="48"/>
        <v>6.4000000000000001E-2</v>
      </c>
      <c r="Z33" s="11">
        <f t="shared" si="49"/>
        <v>4.1000000000000002E-2</v>
      </c>
      <c r="AA33" s="11">
        <f t="shared" si="50"/>
        <v>2.3E-2</v>
      </c>
      <c r="AB33" s="11"/>
      <c r="AC33" s="12">
        <f t="shared" si="51"/>
        <v>630.08000000000004</v>
      </c>
      <c r="AD33" s="12">
        <f t="shared" si="52"/>
        <v>229.11999999999995</v>
      </c>
      <c r="AE33" s="32">
        <f t="shared" si="37"/>
        <v>229.1200000000002</v>
      </c>
      <c r="AG33" s="5">
        <f t="shared" si="38"/>
        <v>1.996121212121212</v>
      </c>
      <c r="AH33" s="5">
        <f t="shared" si="39"/>
        <v>0.56585696969696953</v>
      </c>
      <c r="AJ33" s="13">
        <f t="shared" si="53"/>
        <v>1.5609756097560976</v>
      </c>
      <c r="AL33" s="12"/>
      <c r="AM33" s="12"/>
      <c r="AO33" s="11">
        <f t="shared" si="54"/>
        <v>8.4999999999999992E-2</v>
      </c>
      <c r="AP33" s="11">
        <f t="shared" si="55"/>
        <v>4.1999999999999996E-2</v>
      </c>
      <c r="AQ33" s="11">
        <f t="shared" si="56"/>
        <v>6.3E-2</v>
      </c>
      <c r="AS33" s="4">
        <f t="shared" si="0"/>
        <v>0.12683</v>
      </c>
      <c r="AT33" s="4">
        <f t="shared" si="1"/>
        <v>4.1729999999999996E-2</v>
      </c>
      <c r="AU33" s="4">
        <f t="shared" si="2"/>
        <v>3.4401999999999995E-2</v>
      </c>
      <c r="AW33" s="12">
        <f t="shared" si="3"/>
        <v>465.16553338535277</v>
      </c>
      <c r="AX33" s="12">
        <f t="shared" si="4"/>
        <v>1126.2765296154871</v>
      </c>
      <c r="AY33" s="12">
        <f t="shared" si="5"/>
        <v>131.30534351145036</v>
      </c>
      <c r="BA33" s="4">
        <f t="shared" si="57"/>
        <v>721.93999999999994</v>
      </c>
    </row>
    <row r="34" spans="1:53" ht="14.5" x14ac:dyDescent="0.35">
      <c r="A34" t="s">
        <v>125</v>
      </c>
      <c r="C34">
        <v>2000</v>
      </c>
      <c r="D34" s="4">
        <v>6</v>
      </c>
      <c r="E34"/>
      <c r="F34">
        <v>2E-3</v>
      </c>
      <c r="G34">
        <v>8.0000000000000002E-3</v>
      </c>
      <c r="H34">
        <v>8.0000000000000002E-3</v>
      </c>
      <c r="I34">
        <v>8.0000000000000002E-3</v>
      </c>
      <c r="J34">
        <v>4.0000000000000001E-3</v>
      </c>
      <c r="K34">
        <v>3.0000000000000001E-3</v>
      </c>
      <c r="L34">
        <v>8.0000000000000002E-3</v>
      </c>
      <c r="M34">
        <v>3.2000000000000001E-2</v>
      </c>
      <c r="N34"/>
      <c r="O34" t="s">
        <v>145</v>
      </c>
      <c r="P34">
        <v>2E-3</v>
      </c>
      <c r="Q34">
        <v>7.0000000000000001E-3</v>
      </c>
      <c r="R34">
        <v>7.0000000000000001E-3</v>
      </c>
      <c r="S34">
        <v>7.0000000000000001E-3</v>
      </c>
      <c r="T34">
        <v>4.0000000000000001E-3</v>
      </c>
      <c r="U34">
        <v>2E-3</v>
      </c>
      <c r="V34">
        <v>6.0000000000000001E-3</v>
      </c>
      <c r="W34">
        <v>2.9000000000000001E-2</v>
      </c>
      <c r="Y34" s="11">
        <f t="shared" si="48"/>
        <v>6.0000000000000001E-3</v>
      </c>
      <c r="Z34" s="11">
        <f t="shared" si="49"/>
        <v>5.0000000000000001E-3</v>
      </c>
      <c r="AA34" s="11">
        <f t="shared" si="50"/>
        <v>1E-3</v>
      </c>
      <c r="AB34" s="11"/>
      <c r="AC34" s="12">
        <f t="shared" si="51"/>
        <v>0</v>
      </c>
      <c r="AD34" s="12">
        <f t="shared" si="52"/>
        <v>116.85120000000001</v>
      </c>
      <c r="AE34" s="32">
        <f t="shared" si="37"/>
        <v>116.85120000000001</v>
      </c>
      <c r="AG34" s="5">
        <f t="shared" si="38"/>
        <v>8.5919999999999996E-2</v>
      </c>
      <c r="AH34" s="5">
        <f t="shared" si="39"/>
        <v>0.22339200000000001</v>
      </c>
      <c r="AJ34" s="13">
        <f t="shared" si="53"/>
        <v>1.2</v>
      </c>
      <c r="AL34" s="12"/>
      <c r="AM34" s="12"/>
      <c r="AO34" s="11">
        <f t="shared" si="54"/>
        <v>0.03</v>
      </c>
      <c r="AP34" s="11">
        <f t="shared" si="55"/>
        <v>6.0000000000000001E-3</v>
      </c>
      <c r="AQ34" s="11">
        <f t="shared" si="56"/>
        <v>6.0000000000000001E-3</v>
      </c>
      <c r="AS34" s="4">
        <f t="shared" si="0"/>
        <v>3.4319999999999996E-2</v>
      </c>
      <c r="AT34" s="4">
        <f t="shared" si="1"/>
        <v>-1.9199999999999992E-3</v>
      </c>
      <c r="AU34" s="4">
        <f t="shared" si="2"/>
        <v>3.5640000000000008E-3</v>
      </c>
      <c r="AW34" s="12">
        <f t="shared" si="3"/>
        <v>-21.402296288039228</v>
      </c>
      <c r="AX34" s="12">
        <f t="shared" si="4"/>
        <v>304.76867063315865</v>
      </c>
      <c r="AY34" s="12">
        <f t="shared" si="5"/>
        <v>13.603053435114507</v>
      </c>
      <c r="BA34" s="4">
        <f t="shared" si="57"/>
        <v>67.94</v>
      </c>
    </row>
    <row r="35" spans="1:53" ht="14.5" x14ac:dyDescent="0.35">
      <c r="A35" t="s">
        <v>126</v>
      </c>
      <c r="C35">
        <v>1000</v>
      </c>
      <c r="D35" s="4">
        <v>6</v>
      </c>
      <c r="E35"/>
      <c r="F35">
        <v>1E-3</v>
      </c>
      <c r="G35">
        <v>0.107</v>
      </c>
      <c r="H35">
        <v>0.106</v>
      </c>
      <c r="I35">
        <v>0.104</v>
      </c>
      <c r="J35">
        <v>3.2000000000000001E-2</v>
      </c>
      <c r="K35">
        <v>2.3E-2</v>
      </c>
      <c r="L35">
        <v>9.2999999999999999E-2</v>
      </c>
      <c r="M35">
        <v>0.13100000000000001</v>
      </c>
      <c r="N35"/>
      <c r="O35" t="s">
        <v>146</v>
      </c>
      <c r="P35">
        <v>2E-3</v>
      </c>
      <c r="Q35">
        <v>6.5000000000000002E-2</v>
      </c>
      <c r="R35">
        <v>6.4000000000000001E-2</v>
      </c>
      <c r="S35">
        <v>6.2E-2</v>
      </c>
      <c r="T35">
        <v>1.9E-2</v>
      </c>
      <c r="U35">
        <v>0.01</v>
      </c>
      <c r="V35">
        <v>8.8999999999999996E-2</v>
      </c>
      <c r="W35">
        <v>0.14799999999999999</v>
      </c>
      <c r="Y35" s="11">
        <f t="shared" si="48"/>
        <v>0.105</v>
      </c>
      <c r="Z35" s="11">
        <f t="shared" si="49"/>
        <v>6.3E-2</v>
      </c>
      <c r="AA35" s="11">
        <f t="shared" si="50"/>
        <v>4.1999999999999996E-2</v>
      </c>
      <c r="AB35" s="11"/>
      <c r="AC35" s="12">
        <f t="shared" si="51"/>
        <v>1174.2399999999998</v>
      </c>
      <c r="AD35" s="12">
        <f t="shared" si="52"/>
        <v>138.61760000000007</v>
      </c>
      <c r="AE35" s="32">
        <f t="shared" si="37"/>
        <v>138.61759999999992</v>
      </c>
      <c r="AG35" s="5">
        <f t="shared" si="38"/>
        <v>7.2172799999999997</v>
      </c>
      <c r="AH35" s="5">
        <f t="shared" si="39"/>
        <v>0.5773824000000003</v>
      </c>
      <c r="AJ35" s="13">
        <f t="shared" si="53"/>
        <v>1.6666666666666665</v>
      </c>
      <c r="AL35" s="12"/>
      <c r="AM35" s="12"/>
      <c r="AO35" s="11">
        <f t="shared" si="54"/>
        <v>0.13</v>
      </c>
      <c r="AP35" s="11">
        <f t="shared" si="55"/>
        <v>9.1999999999999998E-2</v>
      </c>
      <c r="AQ35" s="11">
        <f t="shared" si="56"/>
        <v>0.10299999999999999</v>
      </c>
      <c r="AS35" s="4">
        <f t="shared" si="0"/>
        <v>0.19173000000000001</v>
      </c>
      <c r="AT35" s="4">
        <f t="shared" si="1"/>
        <v>7.0879999999999999E-2</v>
      </c>
      <c r="AU35" s="4">
        <f t="shared" si="2"/>
        <v>8.0762E-2</v>
      </c>
      <c r="AW35" s="12">
        <f t="shared" si="3"/>
        <v>790.10143796678187</v>
      </c>
      <c r="AX35" s="12">
        <f t="shared" si="4"/>
        <v>1702.6019003640884</v>
      </c>
      <c r="AY35" s="12">
        <f t="shared" si="5"/>
        <v>308.25190839694659</v>
      </c>
      <c r="BA35" s="4">
        <f t="shared" si="57"/>
        <v>1194.75</v>
      </c>
    </row>
    <row r="36" spans="1:53" ht="14.5" x14ac:dyDescent="0.35">
      <c r="A36" t="s">
        <v>127</v>
      </c>
      <c r="B36" s="4" t="s">
        <v>193</v>
      </c>
      <c r="C36">
        <v>2145</v>
      </c>
      <c r="D36" s="4">
        <v>6</v>
      </c>
      <c r="E36"/>
      <c r="F36">
        <v>1E-3</v>
      </c>
      <c r="G36">
        <v>0.02</v>
      </c>
      <c r="H36">
        <v>0.02</v>
      </c>
      <c r="I36">
        <v>0.02</v>
      </c>
      <c r="J36">
        <v>6.0000000000000001E-3</v>
      </c>
      <c r="K36">
        <v>5.0000000000000001E-3</v>
      </c>
      <c r="L36">
        <v>1.6E-2</v>
      </c>
      <c r="M36">
        <v>3.1E-2</v>
      </c>
      <c r="N36"/>
      <c r="O36" t="s">
        <v>147</v>
      </c>
      <c r="P36">
        <v>1E-3</v>
      </c>
      <c r="Q36">
        <v>1.2999999999999999E-2</v>
      </c>
      <c r="R36">
        <v>1.2999999999999999E-2</v>
      </c>
      <c r="S36">
        <v>1.2E-2</v>
      </c>
      <c r="T36">
        <v>4.0000000000000001E-3</v>
      </c>
      <c r="U36">
        <v>1E-3</v>
      </c>
      <c r="V36">
        <v>1.4E-2</v>
      </c>
      <c r="W36">
        <v>3.3000000000000002E-2</v>
      </c>
      <c r="Y36" s="11">
        <f t="shared" si="48"/>
        <v>1.9E-2</v>
      </c>
      <c r="Z36" s="11">
        <f t="shared" si="49"/>
        <v>1.2E-2</v>
      </c>
      <c r="AA36" s="11">
        <f t="shared" si="50"/>
        <v>6.9999999999999993E-3</v>
      </c>
      <c r="AB36" s="11"/>
      <c r="AC36" s="12">
        <f t="shared" si="51"/>
        <v>171.83999999999997</v>
      </c>
      <c r="AD36" s="12">
        <f t="shared" si="52"/>
        <v>89.356799999999964</v>
      </c>
      <c r="AE36" s="32">
        <f t="shared" si="37"/>
        <v>89.356800000000035</v>
      </c>
      <c r="AG36" s="5">
        <f t="shared" si="38"/>
        <v>0.56078321678321674</v>
      </c>
      <c r="AH36" s="5">
        <f t="shared" si="39"/>
        <v>0.13138349650349643</v>
      </c>
      <c r="AJ36" s="13">
        <f t="shared" si="53"/>
        <v>1.5833333333333333</v>
      </c>
      <c r="AL36" s="12"/>
      <c r="AM36" s="12"/>
      <c r="AO36" s="11">
        <f t="shared" si="54"/>
        <v>0.03</v>
      </c>
      <c r="AP36" s="11">
        <f t="shared" si="55"/>
        <v>1.4999999999999999E-2</v>
      </c>
      <c r="AQ36" s="11">
        <f t="shared" si="56"/>
        <v>1.9E-2</v>
      </c>
      <c r="AS36" s="4">
        <f t="shared" si="0"/>
        <v>4.2160000000000003E-2</v>
      </c>
      <c r="AT36" s="4">
        <f t="shared" si="1"/>
        <v>1.1430000000000003E-2</v>
      </c>
      <c r="AU36" s="4">
        <f t="shared" si="2"/>
        <v>1.2406E-2</v>
      </c>
      <c r="AW36" s="12">
        <f t="shared" si="3"/>
        <v>127.41054508973362</v>
      </c>
      <c r="AX36" s="12">
        <f t="shared" si="4"/>
        <v>374.3894858360714</v>
      </c>
      <c r="AY36" s="12">
        <f t="shared" si="5"/>
        <v>47.351145038167942</v>
      </c>
      <c r="BA36" s="4">
        <f t="shared" si="57"/>
        <v>217.13</v>
      </c>
    </row>
    <row r="37" spans="1:53" ht="14.5" x14ac:dyDescent="0.35">
      <c r="A37" t="s">
        <v>151</v>
      </c>
      <c r="C37">
        <v>500</v>
      </c>
      <c r="D37" s="4">
        <v>6</v>
      </c>
      <c r="E37"/>
      <c r="F37">
        <v>1E-3</v>
      </c>
      <c r="G37">
        <v>0.10199999999999999</v>
      </c>
      <c r="H37">
        <v>0.10199999999999999</v>
      </c>
      <c r="I37">
        <v>0.10100000000000001</v>
      </c>
      <c r="J37">
        <v>4.2000000000000003E-2</v>
      </c>
      <c r="K37">
        <v>2.5000000000000001E-2</v>
      </c>
      <c r="L37">
        <v>6.0999999999999999E-2</v>
      </c>
      <c r="M37">
        <v>0.108</v>
      </c>
      <c r="N37"/>
      <c r="O37" t="s">
        <v>174</v>
      </c>
      <c r="P37">
        <v>2E-3</v>
      </c>
      <c r="Q37">
        <v>6.2E-2</v>
      </c>
      <c r="R37">
        <v>6.0999999999999999E-2</v>
      </c>
      <c r="S37">
        <v>0.06</v>
      </c>
      <c r="T37">
        <v>2.7E-2</v>
      </c>
      <c r="U37">
        <v>1.0999999999999999E-2</v>
      </c>
      <c r="V37">
        <v>5.5E-2</v>
      </c>
      <c r="W37">
        <v>0.127</v>
      </c>
      <c r="Y37" s="11">
        <f t="shared" si="48"/>
        <v>0.10099999999999999</v>
      </c>
      <c r="Z37" s="11">
        <f t="shared" si="49"/>
        <v>0.06</v>
      </c>
      <c r="AA37" s="11">
        <f t="shared" si="50"/>
        <v>4.0999999999999995E-2</v>
      </c>
      <c r="AB37" s="11"/>
      <c r="AC37" s="12">
        <f t="shared" si="51"/>
        <v>1145.5999999999997</v>
      </c>
      <c r="AD37" s="12">
        <f t="shared" si="52"/>
        <v>105.39520000000022</v>
      </c>
      <c r="AE37" s="32">
        <f t="shared" si="37"/>
        <v>105.39520000000047</v>
      </c>
      <c r="AG37" s="5">
        <f t="shared" si="38"/>
        <v>14.09088</v>
      </c>
      <c r="AH37" s="5">
        <f t="shared" si="39"/>
        <v>0.75609600000000265</v>
      </c>
      <c r="AJ37" s="13">
        <f t="shared" si="53"/>
        <v>1.6833333333333333</v>
      </c>
      <c r="AL37" s="12"/>
      <c r="AM37" s="12"/>
      <c r="AO37" s="11">
        <f t="shared" si="54"/>
        <v>0.107</v>
      </c>
      <c r="AP37" s="11">
        <f t="shared" si="55"/>
        <v>0.06</v>
      </c>
      <c r="AQ37" s="11">
        <f t="shared" si="56"/>
        <v>0.1</v>
      </c>
      <c r="AS37" s="4">
        <f t="shared" si="0"/>
        <v>0.17408000000000001</v>
      </c>
      <c r="AT37" s="4">
        <f t="shared" si="1"/>
        <v>7.3710000000000012E-2</v>
      </c>
      <c r="AU37" s="4">
        <f t="shared" si="2"/>
        <v>5.0040000000000001E-2</v>
      </c>
      <c r="AW37" s="12">
        <f t="shared" si="3"/>
        <v>821.64753093300658</v>
      </c>
      <c r="AX37" s="12">
        <f t="shared" si="4"/>
        <v>1545.8662640973271</v>
      </c>
      <c r="AY37" s="12">
        <f t="shared" si="5"/>
        <v>190.99236641221373</v>
      </c>
      <c r="BA37" s="4">
        <f t="shared" si="57"/>
        <v>1131.79</v>
      </c>
    </row>
    <row r="38" spans="1:53" ht="14.5" x14ac:dyDescent="0.35">
      <c r="A38" t="s">
        <v>152</v>
      </c>
      <c r="C38">
        <v>800</v>
      </c>
      <c r="D38" s="4">
        <v>6</v>
      </c>
      <c r="E38"/>
      <c r="F38">
        <v>1E-3</v>
      </c>
      <c r="G38">
        <v>0.11600000000000001</v>
      </c>
      <c r="H38">
        <v>0.115</v>
      </c>
      <c r="I38">
        <v>0.113</v>
      </c>
      <c r="J38">
        <v>3.4000000000000002E-2</v>
      </c>
      <c r="K38">
        <v>2.5000000000000001E-2</v>
      </c>
      <c r="L38">
        <v>0.108</v>
      </c>
      <c r="M38">
        <v>0.13900000000000001</v>
      </c>
      <c r="N38"/>
      <c r="O38" t="s">
        <v>175</v>
      </c>
      <c r="P38">
        <v>2E-3</v>
      </c>
      <c r="Q38">
        <v>6.9000000000000006E-2</v>
      </c>
      <c r="R38">
        <v>6.8000000000000005E-2</v>
      </c>
      <c r="S38">
        <v>6.6000000000000003E-2</v>
      </c>
      <c r="T38">
        <v>1.9E-2</v>
      </c>
      <c r="U38">
        <v>0.01</v>
      </c>
      <c r="V38">
        <v>0.10199999999999999</v>
      </c>
      <c r="W38">
        <v>0.158</v>
      </c>
      <c r="Y38" s="11">
        <f t="shared" ref="Y38:Y56" si="58">H38-F38</f>
        <v>0.114</v>
      </c>
      <c r="Z38" s="11">
        <f t="shared" ref="Z38:Z56" si="59">Q38-P38</f>
        <v>6.7000000000000004E-2</v>
      </c>
      <c r="AA38" s="11">
        <f t="shared" ref="AA38:AA56" si="60">Y38-Z38</f>
        <v>4.7E-2</v>
      </c>
      <c r="AB38" s="11"/>
      <c r="AC38" s="12">
        <f t="shared" si="51"/>
        <v>1317.4399999999998</v>
      </c>
      <c r="AD38" s="12">
        <f t="shared" si="52"/>
        <v>77.900800000000146</v>
      </c>
      <c r="AE38" s="32">
        <f t="shared" ref="AE38:AE56" si="61">1000*28.64*(1.72*(Z38-Z$8)-(Y38-Y$8))</f>
        <v>77.900800000000004</v>
      </c>
      <c r="AG38" s="5">
        <f t="shared" ref="AG38:AG56" si="62">(28.64*AA38*(D38/1000))/(((C38/1000)/1000)*1)</f>
        <v>10.095599999999999</v>
      </c>
      <c r="AH38" s="5">
        <f t="shared" ref="AH38:AH56" si="63">(28.64*(1.72*Z38-Y38)*(D38/1000))/(((C38/1000)/1000)*1)</f>
        <v>0.26635200000000109</v>
      </c>
      <c r="AJ38" s="13"/>
      <c r="AL38" s="12"/>
      <c r="AM38" s="12"/>
      <c r="AO38" s="11"/>
      <c r="AP38" s="11"/>
      <c r="AQ38" s="11"/>
      <c r="AW38" s="12"/>
      <c r="AX38" s="12"/>
      <c r="AY38" s="12"/>
    </row>
    <row r="39" spans="1:53" ht="14.5" x14ac:dyDescent="0.35">
      <c r="A39" t="s">
        <v>153</v>
      </c>
      <c r="B39" s="8"/>
      <c r="C39" s="7">
        <v>2000</v>
      </c>
      <c r="D39" s="4">
        <v>6</v>
      </c>
      <c r="F39">
        <v>3.0000000000000001E-3</v>
      </c>
      <c r="G39">
        <v>6.6000000000000003E-2</v>
      </c>
      <c r="H39">
        <v>6.5000000000000002E-2</v>
      </c>
      <c r="I39">
        <v>6.4000000000000001E-2</v>
      </c>
      <c r="J39">
        <v>2.5999999999999999E-2</v>
      </c>
      <c r="K39">
        <v>1.4999999999999999E-2</v>
      </c>
      <c r="L39">
        <v>3.4000000000000002E-2</v>
      </c>
      <c r="M39">
        <v>0.126</v>
      </c>
      <c r="N39"/>
      <c r="O39" t="s">
        <v>176</v>
      </c>
      <c r="P39">
        <v>3.0000000000000001E-3</v>
      </c>
      <c r="Q39">
        <v>5.0999999999999997E-2</v>
      </c>
      <c r="R39">
        <v>0.05</v>
      </c>
      <c r="S39">
        <v>4.9000000000000002E-2</v>
      </c>
      <c r="T39">
        <v>0.02</v>
      </c>
      <c r="U39">
        <v>0.01</v>
      </c>
      <c r="V39">
        <v>3.2000000000000001E-2</v>
      </c>
      <c r="W39">
        <v>0.125</v>
      </c>
      <c r="Y39" s="11">
        <f t="shared" si="58"/>
        <v>6.2E-2</v>
      </c>
      <c r="Z39" s="11">
        <f t="shared" si="59"/>
        <v>4.7999999999999994E-2</v>
      </c>
      <c r="AA39" s="11">
        <f t="shared" si="60"/>
        <v>1.4000000000000005E-2</v>
      </c>
      <c r="AB39" s="11"/>
      <c r="AC39" s="12">
        <f t="shared" si="51"/>
        <v>372.32000000000016</v>
      </c>
      <c r="AD39" s="12">
        <f t="shared" si="52"/>
        <v>631.22559999999987</v>
      </c>
      <c r="AE39" s="32">
        <f t="shared" si="61"/>
        <v>631.22559999999987</v>
      </c>
      <c r="AG39" s="5">
        <f t="shared" si="62"/>
        <v>1.2028800000000006</v>
      </c>
      <c r="AH39" s="5">
        <f t="shared" si="63"/>
        <v>1.7665151999999995</v>
      </c>
      <c r="AJ39" s="13"/>
      <c r="AL39" s="12"/>
      <c r="AM39" s="12"/>
      <c r="AO39" s="11"/>
      <c r="AP39" s="11"/>
      <c r="AQ39" s="11"/>
      <c r="AW39" s="12"/>
      <c r="AX39" s="12"/>
      <c r="AY39" s="12"/>
    </row>
    <row r="40" spans="1:53" ht="14.5" x14ac:dyDescent="0.35">
      <c r="A40" t="s">
        <v>154</v>
      </c>
      <c r="B40" s="8"/>
      <c r="C40" s="7">
        <v>500</v>
      </c>
      <c r="D40" s="4">
        <v>6</v>
      </c>
      <c r="F40">
        <v>0</v>
      </c>
      <c r="G40">
        <v>0.108</v>
      </c>
      <c r="H40">
        <v>0.108</v>
      </c>
      <c r="I40">
        <v>0.107</v>
      </c>
      <c r="J40">
        <v>4.2999999999999997E-2</v>
      </c>
      <c r="K40">
        <v>2.5000000000000001E-2</v>
      </c>
      <c r="L40">
        <v>7.2999999999999995E-2</v>
      </c>
      <c r="M40">
        <v>0.114</v>
      </c>
      <c r="N40"/>
      <c r="O40" t="s">
        <v>177</v>
      </c>
      <c r="P40">
        <v>1E-3</v>
      </c>
      <c r="Q40">
        <v>6.5000000000000002E-2</v>
      </c>
      <c r="R40">
        <v>6.4000000000000001E-2</v>
      </c>
      <c r="S40">
        <v>6.3E-2</v>
      </c>
      <c r="T40">
        <v>2.5999999999999999E-2</v>
      </c>
      <c r="U40">
        <v>1.0999999999999999E-2</v>
      </c>
      <c r="V40">
        <v>6.5000000000000002E-2</v>
      </c>
      <c r="W40">
        <v>0.13400000000000001</v>
      </c>
      <c r="Y40" s="11">
        <f t="shared" si="58"/>
        <v>0.108</v>
      </c>
      <c r="Z40" s="11">
        <f t="shared" si="59"/>
        <v>6.4000000000000001E-2</v>
      </c>
      <c r="AA40" s="11">
        <f t="shared" si="60"/>
        <v>4.3999999999999997E-2</v>
      </c>
      <c r="AB40" s="11"/>
      <c r="AC40" s="12">
        <f t="shared" si="51"/>
        <v>1231.5199999999998</v>
      </c>
      <c r="AD40" s="12">
        <f t="shared" si="52"/>
        <v>101.95839999999995</v>
      </c>
      <c r="AE40" s="32">
        <f t="shared" si="61"/>
        <v>101.95839999999983</v>
      </c>
      <c r="AG40" s="5">
        <f t="shared" si="62"/>
        <v>15.121919999999999</v>
      </c>
      <c r="AH40" s="5">
        <f t="shared" si="63"/>
        <v>0.71485439999999945</v>
      </c>
      <c r="AJ40" s="13"/>
      <c r="AL40" s="12"/>
      <c r="AM40" s="12"/>
      <c r="AO40" s="11"/>
      <c r="AP40" s="11"/>
      <c r="AQ40" s="11"/>
      <c r="AW40" s="12"/>
      <c r="AX40" s="12"/>
      <c r="AY40" s="12"/>
    </row>
    <row r="41" spans="1:53" ht="14.5" x14ac:dyDescent="0.35">
      <c r="A41" t="s">
        <v>155</v>
      </c>
      <c r="C41" s="7">
        <v>2000</v>
      </c>
      <c r="D41" s="4">
        <v>6</v>
      </c>
      <c r="F41">
        <v>1E-3</v>
      </c>
      <c r="G41">
        <v>8.0000000000000002E-3</v>
      </c>
      <c r="H41">
        <v>8.0000000000000002E-3</v>
      </c>
      <c r="I41">
        <v>8.0000000000000002E-3</v>
      </c>
      <c r="J41">
        <v>4.0000000000000001E-3</v>
      </c>
      <c r="K41">
        <v>2E-3</v>
      </c>
      <c r="L41">
        <v>5.0000000000000001E-3</v>
      </c>
      <c r="M41">
        <v>1.9E-2</v>
      </c>
      <c r="O41" t="s">
        <v>178</v>
      </c>
      <c r="P41">
        <v>2E-3</v>
      </c>
      <c r="Q41">
        <v>6.0000000000000001E-3</v>
      </c>
      <c r="R41">
        <v>6.0000000000000001E-3</v>
      </c>
      <c r="S41">
        <v>6.0000000000000001E-3</v>
      </c>
      <c r="T41">
        <v>3.0000000000000001E-3</v>
      </c>
      <c r="U41">
        <v>1E-3</v>
      </c>
      <c r="V41">
        <v>4.0000000000000001E-3</v>
      </c>
      <c r="W41">
        <v>1.7000000000000001E-2</v>
      </c>
      <c r="Y41" s="11">
        <f t="shared" si="58"/>
        <v>7.0000000000000001E-3</v>
      </c>
      <c r="Z41" s="11">
        <f t="shared" si="59"/>
        <v>4.0000000000000001E-3</v>
      </c>
      <c r="AA41" s="11">
        <f t="shared" si="60"/>
        <v>3.0000000000000001E-3</v>
      </c>
      <c r="AB41" s="11"/>
      <c r="AC41" s="12">
        <f t="shared" si="51"/>
        <v>57.28</v>
      </c>
      <c r="AD41" s="12">
        <f t="shared" si="52"/>
        <v>38.950399999999988</v>
      </c>
      <c r="AE41" s="32">
        <f t="shared" si="61"/>
        <v>38.95040000000003</v>
      </c>
      <c r="AG41" s="5">
        <f t="shared" si="62"/>
        <v>0.25776000000000004</v>
      </c>
      <c r="AH41" s="5">
        <f t="shared" si="63"/>
        <v>-1.0310400000000027E-2</v>
      </c>
      <c r="AJ41" s="13"/>
      <c r="AL41" s="12"/>
      <c r="AM41" s="12"/>
      <c r="AO41" s="11"/>
      <c r="AP41" s="11"/>
      <c r="AQ41" s="11"/>
      <c r="AW41" s="12"/>
      <c r="AX41" s="12"/>
      <c r="AY41" s="12"/>
    </row>
    <row r="42" spans="1:53" ht="14.5" x14ac:dyDescent="0.35">
      <c r="A42" t="s">
        <v>156</v>
      </c>
      <c r="C42" s="7">
        <v>1500</v>
      </c>
      <c r="D42" s="4">
        <v>6</v>
      </c>
      <c r="F42">
        <v>2E-3</v>
      </c>
      <c r="G42">
        <v>3.7999999999999999E-2</v>
      </c>
      <c r="H42">
        <v>3.7999999999999999E-2</v>
      </c>
      <c r="I42">
        <v>3.7999999999999999E-2</v>
      </c>
      <c r="J42">
        <v>1.4E-2</v>
      </c>
      <c r="K42">
        <v>0.01</v>
      </c>
      <c r="L42">
        <v>2.9000000000000001E-2</v>
      </c>
      <c r="M42">
        <v>5.0999999999999997E-2</v>
      </c>
      <c r="O42" t="s">
        <v>179</v>
      </c>
      <c r="P42">
        <v>2E-3</v>
      </c>
      <c r="Q42">
        <v>2.5000000000000001E-2</v>
      </c>
      <c r="R42">
        <v>2.5000000000000001E-2</v>
      </c>
      <c r="S42">
        <v>2.4E-2</v>
      </c>
      <c r="T42">
        <v>8.9999999999999993E-3</v>
      </c>
      <c r="U42">
        <v>5.0000000000000001E-3</v>
      </c>
      <c r="V42">
        <v>2.5999999999999999E-2</v>
      </c>
      <c r="W42">
        <v>5.6000000000000001E-2</v>
      </c>
      <c r="Y42" s="11">
        <f t="shared" si="58"/>
        <v>3.5999999999999997E-2</v>
      </c>
      <c r="Z42" s="11">
        <f t="shared" si="59"/>
        <v>2.3E-2</v>
      </c>
      <c r="AA42" s="11">
        <f t="shared" si="60"/>
        <v>1.2999999999999998E-2</v>
      </c>
      <c r="AB42" s="11"/>
      <c r="AC42" s="12">
        <f t="shared" si="51"/>
        <v>343.67999999999995</v>
      </c>
      <c r="AD42" s="12">
        <f t="shared" si="52"/>
        <v>144.34560000000002</v>
      </c>
      <c r="AE42" s="32">
        <f t="shared" si="61"/>
        <v>144.34559999999988</v>
      </c>
      <c r="AG42" s="5">
        <f t="shared" si="62"/>
        <v>1.4892799999999997</v>
      </c>
      <c r="AH42" s="5">
        <f t="shared" si="63"/>
        <v>0.40783360000000007</v>
      </c>
      <c r="AJ42" s="13"/>
      <c r="AL42" s="12"/>
      <c r="AM42" s="12"/>
      <c r="AO42" s="11"/>
      <c r="AP42" s="11"/>
      <c r="AQ42" s="11"/>
      <c r="AW42" s="12"/>
      <c r="AX42" s="12"/>
      <c r="AY42" s="12"/>
    </row>
    <row r="43" spans="1:53" ht="14.5" x14ac:dyDescent="0.35">
      <c r="A43" t="s">
        <v>157</v>
      </c>
      <c r="C43" s="7">
        <v>1500</v>
      </c>
      <c r="D43" s="4">
        <v>6</v>
      </c>
      <c r="F43">
        <v>2E-3</v>
      </c>
      <c r="G43">
        <v>5.3999999999999999E-2</v>
      </c>
      <c r="H43">
        <v>5.3999999999999999E-2</v>
      </c>
      <c r="I43">
        <v>5.2999999999999999E-2</v>
      </c>
      <c r="J43">
        <v>1.7999999999999999E-2</v>
      </c>
      <c r="K43">
        <v>1.2999999999999999E-2</v>
      </c>
      <c r="L43">
        <v>4.2999999999999997E-2</v>
      </c>
      <c r="M43">
        <v>7.5999999999999998E-2</v>
      </c>
      <c r="O43" t="s">
        <v>180</v>
      </c>
      <c r="P43">
        <v>2E-3</v>
      </c>
      <c r="Q43">
        <v>3.5999999999999997E-2</v>
      </c>
      <c r="R43">
        <v>3.5000000000000003E-2</v>
      </c>
      <c r="S43">
        <v>3.4000000000000002E-2</v>
      </c>
      <c r="T43">
        <v>1.2E-2</v>
      </c>
      <c r="U43">
        <v>6.0000000000000001E-3</v>
      </c>
      <c r="V43">
        <v>3.7999999999999999E-2</v>
      </c>
      <c r="W43">
        <v>8.2000000000000003E-2</v>
      </c>
      <c r="Y43" s="11">
        <f t="shared" si="58"/>
        <v>5.1999999999999998E-2</v>
      </c>
      <c r="Z43" s="11">
        <f t="shared" si="59"/>
        <v>3.3999999999999996E-2</v>
      </c>
      <c r="AA43" s="11">
        <f t="shared" si="60"/>
        <v>1.8000000000000002E-2</v>
      </c>
      <c r="AB43" s="11"/>
      <c r="AC43" s="12">
        <f t="shared" si="51"/>
        <v>486.88000000000011</v>
      </c>
      <c r="AD43" s="12">
        <f t="shared" si="52"/>
        <v>227.9743999999998</v>
      </c>
      <c r="AE43" s="32">
        <f t="shared" si="61"/>
        <v>227.97439999999986</v>
      </c>
      <c r="AG43" s="5">
        <f t="shared" si="62"/>
        <v>2.0620800000000004</v>
      </c>
      <c r="AH43" s="5">
        <f t="shared" si="63"/>
        <v>0.74234879999999914</v>
      </c>
      <c r="AJ43" s="13"/>
      <c r="AL43" s="12"/>
      <c r="AM43" s="12"/>
      <c r="AO43" s="11"/>
      <c r="AP43" s="11"/>
      <c r="AQ43" s="11"/>
      <c r="AW43" s="12"/>
      <c r="AX43" s="12"/>
      <c r="AY43" s="12"/>
    </row>
    <row r="44" spans="1:53" ht="14.5" x14ac:dyDescent="0.35">
      <c r="A44" t="s">
        <v>158</v>
      </c>
      <c r="C44" s="4">
        <v>1690</v>
      </c>
      <c r="D44" s="4">
        <v>6</v>
      </c>
      <c r="F44">
        <v>3.0000000000000001E-3</v>
      </c>
      <c r="G44">
        <v>1.0999999999999999E-2</v>
      </c>
      <c r="H44">
        <v>1.0999999999999999E-2</v>
      </c>
      <c r="I44">
        <v>0.01</v>
      </c>
      <c r="J44">
        <v>6.0000000000000001E-3</v>
      </c>
      <c r="K44">
        <v>4.0000000000000001E-3</v>
      </c>
      <c r="L44">
        <v>0.01</v>
      </c>
      <c r="M44">
        <v>3.5000000000000003E-2</v>
      </c>
      <c r="O44" t="s">
        <v>181</v>
      </c>
      <c r="P44">
        <v>3.0000000000000001E-3</v>
      </c>
      <c r="Q44">
        <v>8.0000000000000002E-3</v>
      </c>
      <c r="R44">
        <v>8.0000000000000002E-3</v>
      </c>
      <c r="S44">
        <v>8.0000000000000002E-3</v>
      </c>
      <c r="T44">
        <v>5.0000000000000001E-3</v>
      </c>
      <c r="U44">
        <v>3.0000000000000001E-3</v>
      </c>
      <c r="V44">
        <v>8.9999999999999993E-3</v>
      </c>
      <c r="W44">
        <v>3.3000000000000002E-2</v>
      </c>
      <c r="Y44" s="11">
        <f t="shared" si="58"/>
        <v>8.0000000000000002E-3</v>
      </c>
      <c r="Z44" s="11">
        <f t="shared" si="59"/>
        <v>5.0000000000000001E-3</v>
      </c>
      <c r="AA44" s="11">
        <f t="shared" si="60"/>
        <v>3.0000000000000001E-3</v>
      </c>
      <c r="AB44" s="11"/>
      <c r="AC44" s="12">
        <f t="shared" si="51"/>
        <v>57.28</v>
      </c>
      <c r="AD44" s="12">
        <f t="shared" si="52"/>
        <v>59.57119999999999</v>
      </c>
      <c r="AE44" s="32">
        <f t="shared" si="61"/>
        <v>59.571200000000005</v>
      </c>
      <c r="AG44" s="5">
        <f t="shared" si="62"/>
        <v>0.30504142011834329</v>
      </c>
      <c r="AH44" s="5">
        <f t="shared" si="63"/>
        <v>6.1008284023668626E-2</v>
      </c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3" ht="14.5" x14ac:dyDescent="0.35">
      <c r="A45" t="s">
        <v>159</v>
      </c>
      <c r="C45" s="4">
        <v>1980</v>
      </c>
      <c r="D45" s="4">
        <v>6</v>
      </c>
      <c r="F45">
        <v>1E-3</v>
      </c>
      <c r="G45">
        <v>1.4E-2</v>
      </c>
      <c r="H45">
        <v>1.4E-2</v>
      </c>
      <c r="I45">
        <v>1.4E-2</v>
      </c>
      <c r="J45">
        <v>6.0000000000000001E-3</v>
      </c>
      <c r="K45">
        <v>4.0000000000000001E-3</v>
      </c>
      <c r="L45">
        <v>0.01</v>
      </c>
      <c r="M45">
        <v>0.03</v>
      </c>
      <c r="O45" t="s">
        <v>182</v>
      </c>
      <c r="P45">
        <v>1E-3</v>
      </c>
      <c r="Q45">
        <v>8.9999999999999993E-3</v>
      </c>
      <c r="R45">
        <v>8.9999999999999993E-3</v>
      </c>
      <c r="S45">
        <v>8.9999999999999993E-3</v>
      </c>
      <c r="T45">
        <v>4.0000000000000001E-3</v>
      </c>
      <c r="U45">
        <v>1E-3</v>
      </c>
      <c r="V45">
        <v>7.0000000000000001E-3</v>
      </c>
      <c r="W45">
        <v>2.7E-2</v>
      </c>
      <c r="Y45" s="11">
        <f t="shared" si="58"/>
        <v>1.3000000000000001E-2</v>
      </c>
      <c r="Z45" s="11">
        <f t="shared" si="59"/>
        <v>8.0000000000000002E-3</v>
      </c>
      <c r="AA45" s="11">
        <f t="shared" si="60"/>
        <v>5.000000000000001E-3</v>
      </c>
      <c r="AB45" s="11"/>
      <c r="AC45" s="12">
        <f t="shared" si="51"/>
        <v>114.56000000000002</v>
      </c>
      <c r="AD45" s="12">
        <f t="shared" si="52"/>
        <v>64.153599999999955</v>
      </c>
      <c r="AE45" s="32">
        <f t="shared" si="61"/>
        <v>64.153599999999926</v>
      </c>
      <c r="AG45" s="5">
        <f t="shared" si="62"/>
        <v>0.43393939393939401</v>
      </c>
      <c r="AH45" s="5">
        <f t="shared" si="63"/>
        <v>6.5958787878787756E-2</v>
      </c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3" ht="14.5" x14ac:dyDescent="0.35">
      <c r="A46" t="s">
        <v>160</v>
      </c>
      <c r="C46" s="4">
        <v>2000</v>
      </c>
      <c r="D46" s="4">
        <v>6</v>
      </c>
      <c r="F46">
        <v>1E-3</v>
      </c>
      <c r="G46">
        <v>4.2999999999999997E-2</v>
      </c>
      <c r="H46">
        <v>4.2999999999999997E-2</v>
      </c>
      <c r="I46">
        <v>4.2000000000000003E-2</v>
      </c>
      <c r="J46">
        <v>1.2999999999999999E-2</v>
      </c>
      <c r="K46">
        <v>1.0999999999999999E-2</v>
      </c>
      <c r="L46">
        <v>4.1000000000000002E-2</v>
      </c>
      <c r="M46">
        <v>6.3E-2</v>
      </c>
      <c r="O46" t="s">
        <v>183</v>
      </c>
      <c r="P46">
        <v>1E-3</v>
      </c>
      <c r="Q46">
        <v>2.7E-2</v>
      </c>
      <c r="R46">
        <v>2.7E-2</v>
      </c>
      <c r="S46">
        <v>2.5999999999999999E-2</v>
      </c>
      <c r="T46">
        <v>8.0000000000000002E-3</v>
      </c>
      <c r="U46">
        <v>4.0000000000000001E-3</v>
      </c>
      <c r="V46">
        <v>3.5000000000000003E-2</v>
      </c>
      <c r="W46">
        <v>7.0999999999999994E-2</v>
      </c>
      <c r="Y46" s="11">
        <f t="shared" si="58"/>
        <v>4.1999999999999996E-2</v>
      </c>
      <c r="Z46" s="11">
        <f t="shared" si="59"/>
        <v>2.5999999999999999E-2</v>
      </c>
      <c r="AA46" s="11">
        <f t="shared" si="60"/>
        <v>1.5999999999999997E-2</v>
      </c>
      <c r="AB46" s="11"/>
      <c r="AC46" s="12">
        <f t="shared" si="51"/>
        <v>429.59999999999991</v>
      </c>
      <c r="AD46" s="12">
        <f t="shared" si="52"/>
        <v>120.28800000000001</v>
      </c>
      <c r="AE46" s="32">
        <f t="shared" si="61"/>
        <v>120.28799999999987</v>
      </c>
      <c r="AG46" s="5">
        <f t="shared" si="62"/>
        <v>1.3747199999999997</v>
      </c>
      <c r="AH46" s="5">
        <f t="shared" si="63"/>
        <v>0.2337024</v>
      </c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3" ht="14.5" x14ac:dyDescent="0.35">
      <c r="A47" t="s">
        <v>161</v>
      </c>
      <c r="C47" s="4">
        <v>2000</v>
      </c>
      <c r="D47" s="4">
        <v>6</v>
      </c>
      <c r="F47">
        <v>1E-3</v>
      </c>
      <c r="G47">
        <v>2.9000000000000001E-2</v>
      </c>
      <c r="H47">
        <v>2.9000000000000001E-2</v>
      </c>
      <c r="I47">
        <v>2.9000000000000001E-2</v>
      </c>
      <c r="J47">
        <v>8.9999999999999993E-3</v>
      </c>
      <c r="K47">
        <v>7.0000000000000001E-3</v>
      </c>
      <c r="L47">
        <v>2.5999999999999999E-2</v>
      </c>
      <c r="M47">
        <v>4.3999999999999997E-2</v>
      </c>
      <c r="O47" t="s">
        <v>184</v>
      </c>
      <c r="P47">
        <v>0</v>
      </c>
      <c r="Q47">
        <v>1.7999999999999999E-2</v>
      </c>
      <c r="R47">
        <v>1.7999999999999999E-2</v>
      </c>
      <c r="S47">
        <v>1.7999999999999999E-2</v>
      </c>
      <c r="T47">
        <v>5.0000000000000001E-3</v>
      </c>
      <c r="U47">
        <v>3.0000000000000001E-3</v>
      </c>
      <c r="V47">
        <v>2.3E-2</v>
      </c>
      <c r="W47">
        <v>4.8000000000000001E-2</v>
      </c>
      <c r="Y47" s="11">
        <f t="shared" si="58"/>
        <v>2.8000000000000001E-2</v>
      </c>
      <c r="Z47" s="11">
        <f t="shared" si="59"/>
        <v>1.7999999999999999E-2</v>
      </c>
      <c r="AA47" s="11">
        <f t="shared" si="60"/>
        <v>1.0000000000000002E-2</v>
      </c>
      <c r="AB47" s="11"/>
      <c r="AC47" s="12">
        <f t="shared" si="51"/>
        <v>257.76000000000005</v>
      </c>
      <c r="AD47" s="12">
        <f t="shared" si="52"/>
        <v>127.16159999999994</v>
      </c>
      <c r="AE47" s="32">
        <f t="shared" si="61"/>
        <v>127.16159999999999</v>
      </c>
      <c r="AG47" s="5">
        <f t="shared" si="62"/>
        <v>0.85920000000000019</v>
      </c>
      <c r="AH47" s="5">
        <f t="shared" si="63"/>
        <v>0.25432319999999975</v>
      </c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3" ht="14.5" x14ac:dyDescent="0.35">
      <c r="A48" t="s">
        <v>162</v>
      </c>
      <c r="C48" s="4">
        <v>1725</v>
      </c>
      <c r="D48" s="4">
        <v>6</v>
      </c>
      <c r="F48">
        <v>0</v>
      </c>
      <c r="G48">
        <v>4.4999999999999998E-2</v>
      </c>
      <c r="H48">
        <v>4.3999999999999997E-2</v>
      </c>
      <c r="I48">
        <v>4.2999999999999997E-2</v>
      </c>
      <c r="J48">
        <v>1.4999999999999999E-2</v>
      </c>
      <c r="K48">
        <v>0.01</v>
      </c>
      <c r="L48">
        <v>3.6999999999999998E-2</v>
      </c>
      <c r="M48">
        <v>6.6000000000000003E-2</v>
      </c>
      <c r="O48" t="s">
        <v>185</v>
      </c>
      <c r="P48">
        <v>0</v>
      </c>
      <c r="Q48">
        <v>2.9000000000000001E-2</v>
      </c>
      <c r="R48">
        <v>2.8000000000000001E-2</v>
      </c>
      <c r="S48">
        <v>2.8000000000000001E-2</v>
      </c>
      <c r="T48">
        <v>8.9999999999999993E-3</v>
      </c>
      <c r="U48">
        <v>4.0000000000000001E-3</v>
      </c>
      <c r="V48">
        <v>3.2000000000000001E-2</v>
      </c>
      <c r="W48">
        <v>7.0999999999999994E-2</v>
      </c>
      <c r="Y48" s="11">
        <f t="shared" si="58"/>
        <v>4.3999999999999997E-2</v>
      </c>
      <c r="Z48" s="11">
        <f t="shared" si="59"/>
        <v>2.9000000000000001E-2</v>
      </c>
      <c r="AA48" s="11">
        <f t="shared" si="60"/>
        <v>1.4999999999999996E-2</v>
      </c>
      <c r="AB48" s="11"/>
      <c r="AC48" s="12">
        <f t="shared" si="51"/>
        <v>400.95999999999992</v>
      </c>
      <c r="AD48" s="12">
        <f t="shared" si="52"/>
        <v>210.79040000000009</v>
      </c>
      <c r="AE48" s="32">
        <f t="shared" si="61"/>
        <v>210.79039999999995</v>
      </c>
      <c r="AG48" s="5">
        <f t="shared" si="62"/>
        <v>1.4942608695652169</v>
      </c>
      <c r="AH48" s="5">
        <f t="shared" si="63"/>
        <v>0.5857502608695655</v>
      </c>
      <c r="AJ48" s="13"/>
      <c r="AL48" s="12"/>
      <c r="AM48" s="12"/>
      <c r="AO48" s="11"/>
      <c r="AP48" s="11"/>
      <c r="AQ48" s="11"/>
      <c r="AW48" s="12"/>
      <c r="AX48" s="12"/>
      <c r="AY48" s="12"/>
    </row>
    <row r="49" spans="1:51" ht="14.5" x14ac:dyDescent="0.35">
      <c r="A49" t="s">
        <v>172</v>
      </c>
      <c r="C49" s="4">
        <v>500</v>
      </c>
      <c r="D49" s="4">
        <v>6</v>
      </c>
      <c r="F49">
        <v>-1E-3</v>
      </c>
      <c r="G49">
        <v>-1E-3</v>
      </c>
      <c r="H49">
        <v>-1E-3</v>
      </c>
      <c r="I49">
        <v>-1E-3</v>
      </c>
      <c r="J49">
        <v>-1E-3</v>
      </c>
      <c r="K49">
        <v>-1E-3</v>
      </c>
      <c r="L49">
        <v>-2E-3</v>
      </c>
      <c r="M49">
        <v>-2E-3</v>
      </c>
      <c r="O49" t="s">
        <v>173</v>
      </c>
      <c r="P49">
        <v>0</v>
      </c>
      <c r="Q49">
        <v>-1E-3</v>
      </c>
      <c r="R49">
        <v>-1E-3</v>
      </c>
      <c r="S49">
        <v>-1E-3</v>
      </c>
      <c r="T49">
        <v>-1E-3</v>
      </c>
      <c r="U49">
        <v>-1E-3</v>
      </c>
      <c r="V49">
        <v>-2E-3</v>
      </c>
      <c r="W49">
        <v>-2E-3</v>
      </c>
      <c r="Y49" s="11">
        <f t="shared" si="58"/>
        <v>0</v>
      </c>
      <c r="Z49" s="11">
        <f t="shared" si="59"/>
        <v>-1E-3</v>
      </c>
      <c r="AA49" s="11">
        <f t="shared" si="60"/>
        <v>1E-3</v>
      </c>
      <c r="AB49" s="11"/>
      <c r="AC49" s="12">
        <f t="shared" si="51"/>
        <v>0</v>
      </c>
      <c r="AD49" s="12">
        <f t="shared" si="52"/>
        <v>-6.8735999999999962</v>
      </c>
      <c r="AE49" s="32">
        <f t="shared" si="61"/>
        <v>-6.8736000000000006</v>
      </c>
      <c r="AG49" s="5">
        <f t="shared" si="62"/>
        <v>0.34367999999999999</v>
      </c>
      <c r="AH49" s="5">
        <f t="shared" si="63"/>
        <v>-0.59112960000000003</v>
      </c>
      <c r="AJ49" s="13"/>
      <c r="AL49" s="12"/>
      <c r="AM49" s="12"/>
      <c r="AO49" s="11"/>
      <c r="AP49" s="11"/>
      <c r="AQ49" s="11"/>
      <c r="AW49" s="12"/>
      <c r="AX49" s="12"/>
      <c r="AY49" s="12"/>
    </row>
    <row r="50" spans="1:51" ht="14.5" x14ac:dyDescent="0.35">
      <c r="A50" t="s">
        <v>163</v>
      </c>
      <c r="C50" s="4">
        <v>500</v>
      </c>
      <c r="D50" s="4">
        <v>6</v>
      </c>
      <c r="F50">
        <v>1E-3</v>
      </c>
      <c r="G50">
        <v>0.125</v>
      </c>
      <c r="H50">
        <v>0.125</v>
      </c>
      <c r="I50">
        <v>0.123</v>
      </c>
      <c r="J50">
        <v>0.05</v>
      </c>
      <c r="K50">
        <v>0.03</v>
      </c>
      <c r="L50">
        <v>7.8E-2</v>
      </c>
      <c r="M50">
        <v>0.13200000000000001</v>
      </c>
      <c r="O50" t="s">
        <v>186</v>
      </c>
      <c r="P50">
        <v>0</v>
      </c>
      <c r="Q50">
        <v>7.3999999999999996E-2</v>
      </c>
      <c r="R50">
        <v>7.3999999999999996E-2</v>
      </c>
      <c r="S50">
        <v>7.1999999999999995E-2</v>
      </c>
      <c r="T50">
        <v>0.03</v>
      </c>
      <c r="U50">
        <v>1.2E-2</v>
      </c>
      <c r="V50">
        <v>7.0000000000000007E-2</v>
      </c>
      <c r="W50">
        <v>0.155</v>
      </c>
      <c r="Y50" s="11">
        <f t="shared" si="58"/>
        <v>0.124</v>
      </c>
      <c r="Z50" s="11">
        <f t="shared" si="59"/>
        <v>7.3999999999999996E-2</v>
      </c>
      <c r="AA50" s="11">
        <f t="shared" si="60"/>
        <v>0.05</v>
      </c>
      <c r="AB50" s="11"/>
      <c r="AC50" s="12">
        <f t="shared" si="51"/>
        <v>1403.36</v>
      </c>
      <c r="AD50" s="12">
        <f t="shared" si="52"/>
        <v>136.32640000000015</v>
      </c>
      <c r="AE50" s="32">
        <f t="shared" si="61"/>
        <v>136.32640000000001</v>
      </c>
      <c r="AG50" s="5">
        <f t="shared" si="62"/>
        <v>17.184000000000001</v>
      </c>
      <c r="AH50" s="5">
        <f t="shared" si="63"/>
        <v>1.127270400000002</v>
      </c>
      <c r="AJ50" s="13"/>
      <c r="AL50" s="12"/>
      <c r="AM50" s="12"/>
      <c r="AO50" s="11"/>
      <c r="AP50" s="11"/>
      <c r="AQ50" s="11"/>
      <c r="AW50" s="12"/>
      <c r="AX50" s="12"/>
      <c r="AY50" s="12"/>
    </row>
    <row r="51" spans="1:51" ht="14.5" x14ac:dyDescent="0.35">
      <c r="A51" t="s">
        <v>164</v>
      </c>
      <c r="C51" s="4">
        <v>2000</v>
      </c>
      <c r="D51" s="4">
        <v>6</v>
      </c>
      <c r="F51">
        <v>-1E-3</v>
      </c>
      <c r="G51">
        <v>3.3000000000000002E-2</v>
      </c>
      <c r="H51">
        <v>3.3000000000000002E-2</v>
      </c>
      <c r="I51">
        <v>3.2000000000000001E-2</v>
      </c>
      <c r="J51">
        <v>8.9999999999999993E-3</v>
      </c>
      <c r="K51">
        <v>7.0000000000000001E-3</v>
      </c>
      <c r="L51">
        <v>2.9000000000000001E-2</v>
      </c>
      <c r="M51">
        <v>4.7E-2</v>
      </c>
      <c r="O51" t="s">
        <v>187</v>
      </c>
      <c r="P51">
        <v>-1E-3</v>
      </c>
      <c r="Q51">
        <v>0.02</v>
      </c>
      <c r="R51">
        <v>0.02</v>
      </c>
      <c r="S51">
        <v>1.9E-2</v>
      </c>
      <c r="T51">
        <v>5.0000000000000001E-3</v>
      </c>
      <c r="U51">
        <v>2E-3</v>
      </c>
      <c r="V51">
        <v>2.5000000000000001E-2</v>
      </c>
      <c r="W51">
        <v>5.2999999999999999E-2</v>
      </c>
      <c r="Y51" s="11">
        <f t="shared" si="58"/>
        <v>3.4000000000000002E-2</v>
      </c>
      <c r="Z51" s="11">
        <f t="shared" si="59"/>
        <v>2.1000000000000001E-2</v>
      </c>
      <c r="AA51" s="11">
        <f t="shared" si="60"/>
        <v>1.3000000000000001E-2</v>
      </c>
      <c r="AB51" s="11"/>
      <c r="AC51" s="12">
        <f t="shared" si="51"/>
        <v>343.68000000000006</v>
      </c>
      <c r="AD51" s="12">
        <f t="shared" si="52"/>
        <v>103.10399999999991</v>
      </c>
      <c r="AE51" s="32">
        <f t="shared" si="61"/>
        <v>103.10399999999997</v>
      </c>
      <c r="AG51" s="5">
        <f t="shared" si="62"/>
        <v>1.1169600000000002</v>
      </c>
      <c r="AH51" s="5">
        <f t="shared" si="63"/>
        <v>0.18215039999999974</v>
      </c>
      <c r="AJ51" s="13"/>
      <c r="AL51" s="12"/>
      <c r="AM51" s="12"/>
      <c r="AO51" s="11"/>
      <c r="AP51" s="11"/>
      <c r="AQ51" s="11"/>
      <c r="AW51" s="12"/>
      <c r="AX51" s="12"/>
      <c r="AY51" s="12"/>
    </row>
    <row r="52" spans="1:51" ht="14.5" x14ac:dyDescent="0.35">
      <c r="A52" t="s">
        <v>172</v>
      </c>
      <c r="C52" s="4">
        <v>500</v>
      </c>
      <c r="D52" s="4">
        <v>6</v>
      </c>
      <c r="F52">
        <v>-1E-3</v>
      </c>
      <c r="G52">
        <v>-1E-3</v>
      </c>
      <c r="H52">
        <v>-1E-3</v>
      </c>
      <c r="I52">
        <v>-1E-3</v>
      </c>
      <c r="J52">
        <v>-1E-3</v>
      </c>
      <c r="K52">
        <v>-1E-3</v>
      </c>
      <c r="L52">
        <v>-2E-3</v>
      </c>
      <c r="M52">
        <v>-2E-3</v>
      </c>
      <c r="O52" t="s">
        <v>173</v>
      </c>
      <c r="P52">
        <v>-1E-3</v>
      </c>
      <c r="Q52">
        <v>-1E-3</v>
      </c>
      <c r="R52">
        <v>-1E-3</v>
      </c>
      <c r="S52">
        <v>-1E-3</v>
      </c>
      <c r="T52">
        <v>-1E-3</v>
      </c>
      <c r="U52">
        <v>-1E-3</v>
      </c>
      <c r="V52">
        <v>-2E-3</v>
      </c>
      <c r="W52">
        <v>-3.0000000000000001E-3</v>
      </c>
      <c r="Y52" s="11">
        <f t="shared" si="58"/>
        <v>0</v>
      </c>
      <c r="Z52" s="11">
        <f t="shared" si="59"/>
        <v>0</v>
      </c>
      <c r="AA52" s="11">
        <f t="shared" si="60"/>
        <v>0</v>
      </c>
      <c r="AB52" s="11"/>
      <c r="AC52" s="12">
        <f t="shared" si="51"/>
        <v>-28.64</v>
      </c>
      <c r="AD52" s="12">
        <f t="shared" si="52"/>
        <v>42.3872</v>
      </c>
      <c r="AE52" s="32">
        <f t="shared" si="61"/>
        <v>42.3872</v>
      </c>
      <c r="AG52" s="5">
        <f t="shared" si="62"/>
        <v>0</v>
      </c>
      <c r="AH52" s="5">
        <f t="shared" si="63"/>
        <v>0</v>
      </c>
      <c r="AJ52" s="13"/>
      <c r="AL52" s="12"/>
      <c r="AM52" s="12"/>
      <c r="AO52" s="11"/>
      <c r="AP52" s="11"/>
      <c r="AQ52" s="11"/>
      <c r="AW52" s="12"/>
      <c r="AX52" s="12"/>
      <c r="AY52" s="12"/>
    </row>
    <row r="53" spans="1:51" ht="14.5" x14ac:dyDescent="0.35">
      <c r="A53" t="s">
        <v>165</v>
      </c>
      <c r="C53" s="4">
        <v>1800</v>
      </c>
      <c r="D53" s="4">
        <v>6</v>
      </c>
      <c r="F53">
        <v>0</v>
      </c>
      <c r="G53">
        <v>3.3000000000000002E-2</v>
      </c>
      <c r="H53">
        <v>3.2000000000000001E-2</v>
      </c>
      <c r="I53">
        <v>3.2000000000000001E-2</v>
      </c>
      <c r="J53">
        <v>1.0999999999999999E-2</v>
      </c>
      <c r="K53">
        <v>7.0000000000000001E-3</v>
      </c>
      <c r="L53">
        <v>1.9E-2</v>
      </c>
      <c r="M53">
        <v>4.3999999999999997E-2</v>
      </c>
      <c r="O53" t="s">
        <v>188</v>
      </c>
      <c r="P53">
        <v>1E-3</v>
      </c>
      <c r="Q53">
        <v>2.1000000000000001E-2</v>
      </c>
      <c r="R53">
        <v>0.02</v>
      </c>
      <c r="S53">
        <v>0.02</v>
      </c>
      <c r="T53">
        <v>7.0000000000000001E-3</v>
      </c>
      <c r="U53">
        <v>3.0000000000000001E-3</v>
      </c>
      <c r="V53">
        <v>1.7000000000000001E-2</v>
      </c>
      <c r="W53">
        <v>4.8000000000000001E-2</v>
      </c>
      <c r="Y53" s="11">
        <f t="shared" si="58"/>
        <v>3.2000000000000001E-2</v>
      </c>
      <c r="Z53" s="11">
        <f t="shared" si="59"/>
        <v>0.02</v>
      </c>
      <c r="AA53" s="11">
        <f t="shared" si="60"/>
        <v>1.2E-2</v>
      </c>
      <c r="AB53" s="11"/>
      <c r="AC53" s="12">
        <f t="shared" si="51"/>
        <v>315.04000000000002</v>
      </c>
      <c r="AD53" s="12">
        <f t="shared" si="52"/>
        <v>111.12319999999997</v>
      </c>
      <c r="AE53" s="32">
        <f t="shared" si="61"/>
        <v>111.12319999999984</v>
      </c>
      <c r="AG53" s="5">
        <f t="shared" si="62"/>
        <v>1.1456000000000002</v>
      </c>
      <c r="AH53" s="5">
        <f t="shared" si="63"/>
        <v>0.22911999999999993</v>
      </c>
      <c r="AJ53" s="13"/>
      <c r="AL53" s="12"/>
      <c r="AM53" s="12"/>
      <c r="AO53" s="11"/>
      <c r="AP53" s="11"/>
      <c r="AQ53" s="11"/>
      <c r="AW53" s="12"/>
      <c r="AX53" s="12"/>
      <c r="AY53" s="12"/>
    </row>
    <row r="54" spans="1:51" ht="14.5" x14ac:dyDescent="0.35">
      <c r="A54" t="s">
        <v>166</v>
      </c>
      <c r="C54" s="4">
        <v>2000</v>
      </c>
      <c r="D54" s="4">
        <v>6</v>
      </c>
      <c r="F54">
        <v>1E-3</v>
      </c>
      <c r="G54">
        <v>0.01</v>
      </c>
      <c r="H54">
        <v>8.9999999999999993E-3</v>
      </c>
      <c r="I54">
        <v>8.9999999999999993E-3</v>
      </c>
      <c r="J54">
        <v>4.0000000000000001E-3</v>
      </c>
      <c r="K54">
        <v>3.0000000000000001E-3</v>
      </c>
      <c r="L54">
        <v>0.01</v>
      </c>
      <c r="M54">
        <v>2.7E-2</v>
      </c>
      <c r="O54" t="s">
        <v>189</v>
      </c>
      <c r="P54">
        <v>1E-3</v>
      </c>
      <c r="Q54">
        <v>7.0000000000000001E-3</v>
      </c>
      <c r="R54">
        <v>7.0000000000000001E-3</v>
      </c>
      <c r="S54">
        <v>7.0000000000000001E-3</v>
      </c>
      <c r="T54">
        <v>3.0000000000000001E-3</v>
      </c>
      <c r="U54">
        <v>2E-3</v>
      </c>
      <c r="V54">
        <v>8.0000000000000002E-3</v>
      </c>
      <c r="W54">
        <v>2.5000000000000001E-2</v>
      </c>
      <c r="Y54" s="11">
        <f t="shared" si="58"/>
        <v>8.0000000000000002E-3</v>
      </c>
      <c r="Z54" s="11">
        <f t="shared" si="59"/>
        <v>6.0000000000000001E-3</v>
      </c>
      <c r="AA54" s="11">
        <f t="shared" si="60"/>
        <v>2E-3</v>
      </c>
      <c r="AB54" s="11"/>
      <c r="AC54" s="12">
        <f t="shared" si="51"/>
        <v>28.64</v>
      </c>
      <c r="AD54" s="12">
        <f t="shared" si="52"/>
        <v>108.83199999999997</v>
      </c>
      <c r="AE54" s="32">
        <f t="shared" si="61"/>
        <v>108.83199999999999</v>
      </c>
      <c r="AG54" s="5">
        <f t="shared" si="62"/>
        <v>0.17183999999999999</v>
      </c>
      <c r="AH54" s="5">
        <f t="shared" si="63"/>
        <v>0.19933439999999991</v>
      </c>
      <c r="AJ54" s="13"/>
      <c r="AL54" s="12"/>
      <c r="AM54" s="12"/>
      <c r="AO54" s="11"/>
      <c r="AP54" s="11"/>
      <c r="AQ54" s="11"/>
      <c r="AW54" s="12"/>
      <c r="AX54" s="12"/>
      <c r="AY54" s="12"/>
    </row>
    <row r="55" spans="1:51" ht="14.5" x14ac:dyDescent="0.35">
      <c r="A55" t="s">
        <v>167</v>
      </c>
      <c r="C55" s="4">
        <v>2000</v>
      </c>
      <c r="D55" s="4">
        <v>6</v>
      </c>
      <c r="F55">
        <v>3.0000000000000001E-3</v>
      </c>
      <c r="G55">
        <v>2.3E-2</v>
      </c>
      <c r="H55">
        <v>2.3E-2</v>
      </c>
      <c r="I55">
        <v>2.3E-2</v>
      </c>
      <c r="J55">
        <v>1.0999999999999999E-2</v>
      </c>
      <c r="K55">
        <v>8.0000000000000002E-3</v>
      </c>
      <c r="L55">
        <v>1.7000000000000001E-2</v>
      </c>
      <c r="M55">
        <v>6.2E-2</v>
      </c>
      <c r="O55" t="s">
        <v>190</v>
      </c>
      <c r="P55">
        <v>3.0000000000000001E-3</v>
      </c>
      <c r="Q55">
        <v>0.02</v>
      </c>
      <c r="R55">
        <v>1.9E-2</v>
      </c>
      <c r="S55">
        <v>1.9E-2</v>
      </c>
      <c r="T55">
        <v>0.01</v>
      </c>
      <c r="U55">
        <v>6.0000000000000001E-3</v>
      </c>
      <c r="V55">
        <v>1.6E-2</v>
      </c>
      <c r="W55">
        <v>5.8000000000000003E-2</v>
      </c>
      <c r="Y55" s="11">
        <f t="shared" si="58"/>
        <v>0.02</v>
      </c>
      <c r="Z55" s="11">
        <f t="shared" si="59"/>
        <v>1.7000000000000001E-2</v>
      </c>
      <c r="AA55" s="11">
        <f t="shared" si="60"/>
        <v>2.9999999999999992E-3</v>
      </c>
      <c r="AB55" s="11"/>
      <c r="AC55" s="12">
        <f t="shared" si="51"/>
        <v>57.279999999999973</v>
      </c>
      <c r="AD55" s="12">
        <f t="shared" si="52"/>
        <v>307.02080000000007</v>
      </c>
      <c r="AE55" s="32">
        <f t="shared" si="61"/>
        <v>307.02080000000001</v>
      </c>
      <c r="AG55" s="5">
        <f t="shared" si="62"/>
        <v>0.25775999999999993</v>
      </c>
      <c r="AH55" s="5">
        <f t="shared" si="63"/>
        <v>0.79390080000000018</v>
      </c>
    </row>
    <row r="56" spans="1:51" ht="14.5" x14ac:dyDescent="0.35">
      <c r="A56" t="s">
        <v>191</v>
      </c>
      <c r="C56" s="4">
        <v>500</v>
      </c>
      <c r="F56">
        <v>0</v>
      </c>
      <c r="G56">
        <v>1.6E-2</v>
      </c>
      <c r="H56">
        <v>1.6E-2</v>
      </c>
      <c r="I56">
        <v>1.6E-2</v>
      </c>
      <c r="J56">
        <v>6.0000000000000001E-3</v>
      </c>
      <c r="K56">
        <v>3.0000000000000001E-3</v>
      </c>
      <c r="L56">
        <v>5.0000000000000001E-3</v>
      </c>
      <c r="M56">
        <v>2.1000000000000001E-2</v>
      </c>
      <c r="O56" t="s">
        <v>192</v>
      </c>
      <c r="P56">
        <v>1E-3</v>
      </c>
      <c r="Q56">
        <v>1.2E-2</v>
      </c>
      <c r="R56">
        <v>1.2E-2</v>
      </c>
      <c r="S56">
        <v>1.2E-2</v>
      </c>
      <c r="T56">
        <v>4.0000000000000001E-3</v>
      </c>
      <c r="U56">
        <v>2E-3</v>
      </c>
      <c r="V56">
        <v>5.0000000000000001E-3</v>
      </c>
      <c r="W56">
        <v>2.1000000000000001E-2</v>
      </c>
      <c r="Y56" s="11">
        <f t="shared" si="58"/>
        <v>1.6E-2</v>
      </c>
      <c r="Z56" s="11">
        <f t="shared" si="59"/>
        <v>1.0999999999999999E-2</v>
      </c>
      <c r="AA56" s="11">
        <f t="shared" si="60"/>
        <v>5.000000000000001E-3</v>
      </c>
      <c r="AB56" s="11"/>
      <c r="AC56" s="12">
        <f t="shared" si="51"/>
        <v>114.56000000000002</v>
      </c>
      <c r="AD56" s="12">
        <f t="shared" si="52"/>
        <v>126.01599999999996</v>
      </c>
      <c r="AE56" s="32">
        <f t="shared" si="61"/>
        <v>126.01599999999993</v>
      </c>
      <c r="AG56" s="5">
        <f t="shared" si="62"/>
        <v>0</v>
      </c>
      <c r="AH56" s="5">
        <f t="shared" si="63"/>
        <v>0</v>
      </c>
    </row>
  </sheetData>
  <phoneticPr fontId="5" type="noConversion"/>
  <conditionalFormatting sqref="Q39">
    <cfRule type="cellIs" dxfId="15" priority="15" operator="lessThan">
      <formula>0</formula>
    </cfRule>
  </conditionalFormatting>
  <conditionalFormatting sqref="Q40">
    <cfRule type="cellIs" dxfId="14" priority="14" operator="lessThan">
      <formula>0</formula>
    </cfRule>
  </conditionalFormatting>
  <conditionalFormatting sqref="F35:F59">
    <cfRule type="cellIs" dxfId="13" priority="12" operator="lessThan">
      <formula>-0.005</formula>
    </cfRule>
    <cfRule type="cellIs" dxfId="12" priority="13" operator="greaterThan">
      <formula>0.005</formula>
    </cfRule>
  </conditionalFormatting>
  <conditionalFormatting sqref="H35:H40 H44:H59">
    <cfRule type="cellIs" dxfId="11" priority="11" operator="lessThan">
      <formula>0.03</formula>
    </cfRule>
  </conditionalFormatting>
  <conditionalFormatting sqref="P35:P59">
    <cfRule type="cellIs" dxfId="10" priority="9" operator="lessThan">
      <formula>-0.005</formula>
    </cfRule>
    <cfRule type="cellIs" dxfId="9" priority="10" operator="greaterThan">
      <formula>0.005</formula>
    </cfRule>
  </conditionalFormatting>
  <conditionalFormatting sqref="Q35:Q40 R41:R43 Q44:Q59">
    <cfRule type="cellIs" dxfId="8" priority="8" operator="lessThan">
      <formula>0.03</formula>
    </cfRule>
  </conditionalFormatting>
  <conditionalFormatting sqref="G41:G43">
    <cfRule type="cellIs" dxfId="7" priority="7" operator="lessThan">
      <formula>0.03</formula>
    </cfRule>
  </conditionalFormatting>
  <conditionalFormatting sqref="F13:F34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H13:H34">
    <cfRule type="cellIs" dxfId="4" priority="4" operator="lessThan">
      <formula>0.03</formula>
    </cfRule>
  </conditionalFormatting>
  <conditionalFormatting sqref="P13:P34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Q13:Q34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2020-05-22T19:31:02Z</dcterms:modified>
</cp:coreProperties>
</file>