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Reservoirs/Data/DataNotYetUploadedToEDI/NutrientData/RawData/Lachat_TNTP/2022/"/>
    </mc:Choice>
  </mc:AlternateContent>
  <xr:revisionPtr revIDLastSave="72" documentId="8_{C0DA34F2-3F64-4A8F-863E-12F9BB96F3AE}" xr6:coauthVersionLast="47" xr6:coauthVersionMax="47" xr10:uidLastSave="{5DB1EEFF-CD7D-47BC-8A53-8B207E0CFFDA}"/>
  <bookViews>
    <workbookView xWindow="-108" yWindow="-108" windowWidth="23256" windowHeight="12576" xr2:uid="{00000000-000D-0000-FFFF-FFFF00000000}"/>
  </bookViews>
  <sheets>
    <sheet name="data for export" sheetId="29" r:id="rId1"/>
    <sheet name="Notes" sheetId="23" r:id="rId2"/>
    <sheet name="QAQC" sheetId="18" r:id="rId3"/>
    <sheet name="method checks" sheetId="17" r:id="rId4"/>
    <sheet name="reruns" sheetId="2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8" l="1"/>
  <c r="Z10" i="28"/>
  <c r="AA10" i="28" s="1"/>
  <c r="AK57" i="28"/>
  <c r="AK18" i="28"/>
  <c r="AF6" i="28"/>
  <c r="AH6" i="28" s="1"/>
  <c r="U6" i="28"/>
  <c r="V6" i="28" s="1"/>
  <c r="AF65" i="28"/>
  <c r="AH65" i="28" s="1"/>
  <c r="U65" i="28"/>
  <c r="AF63" i="28"/>
  <c r="AH63" i="28" s="1"/>
  <c r="U63" i="28"/>
  <c r="W63" i="28" s="1"/>
  <c r="Z63" i="28" s="1"/>
  <c r="AA63" i="28" s="1"/>
  <c r="AF3" i="28"/>
  <c r="AG3" i="28" s="1"/>
  <c r="U3" i="28"/>
  <c r="V3" i="28" s="1"/>
  <c r="AF18" i="28"/>
  <c r="AH18" i="28" s="1"/>
  <c r="AL18" i="28" s="1"/>
  <c r="U18" i="28"/>
  <c r="AF67" i="28"/>
  <c r="AH67" i="28" s="1"/>
  <c r="U67" i="28"/>
  <c r="W67" i="28" s="1"/>
  <c r="Z67" i="28" s="1"/>
  <c r="AA67" i="28" s="1"/>
  <c r="AF61" i="28"/>
  <c r="AH61" i="28" s="1"/>
  <c r="U61" i="28"/>
  <c r="V61" i="28" s="1"/>
  <c r="AF59" i="28"/>
  <c r="AG59" i="28" s="1"/>
  <c r="U59" i="28"/>
  <c r="V59" i="28" s="1"/>
  <c r="AF55" i="28"/>
  <c r="AH55" i="28" s="1"/>
  <c r="AK55" i="28" s="1"/>
  <c r="AL55" i="28" s="1"/>
  <c r="U55" i="28"/>
  <c r="AF51" i="28"/>
  <c r="AH51" i="28" s="1"/>
  <c r="U51" i="28"/>
  <c r="W51" i="28" s="1"/>
  <c r="AF49" i="28"/>
  <c r="AH49" i="28" s="1"/>
  <c r="U49" i="28"/>
  <c r="V49" i="28" s="1"/>
  <c r="AF47" i="28"/>
  <c r="AG47" i="28" s="1"/>
  <c r="U47" i="28"/>
  <c r="V47" i="28" s="1"/>
  <c r="AF53" i="28"/>
  <c r="AH53" i="28" s="1"/>
  <c r="U53" i="28"/>
  <c r="AF45" i="28"/>
  <c r="AH45" i="28" s="1"/>
  <c r="AK45" i="28" s="1"/>
  <c r="AL45" i="28" s="1"/>
  <c r="U45" i="28"/>
  <c r="V45" i="28" s="1"/>
  <c r="AF43" i="28"/>
  <c r="AH43" i="28" s="1"/>
  <c r="U43" i="28"/>
  <c r="V43" i="28" s="1"/>
  <c r="AF41" i="28"/>
  <c r="AG41" i="28" s="1"/>
  <c r="U41" i="28"/>
  <c r="V41" i="28" s="1"/>
  <c r="AF39" i="28"/>
  <c r="AH39" i="28" s="1"/>
  <c r="U39" i="28"/>
  <c r="AF37" i="28"/>
  <c r="AH37" i="28" s="1"/>
  <c r="AK37" i="28" s="1"/>
  <c r="AL37" i="28" s="1"/>
  <c r="U37" i="28"/>
  <c r="W37" i="28" s="1"/>
  <c r="AF35" i="28"/>
  <c r="AH35" i="28" s="1"/>
  <c r="AK35" i="28" s="1"/>
  <c r="AL35" i="28" s="1"/>
  <c r="U35" i="28"/>
  <c r="V35" i="28" s="1"/>
  <c r="AF33" i="28"/>
  <c r="AG33" i="28" s="1"/>
  <c r="U33" i="28"/>
  <c r="V33" i="28" s="1"/>
  <c r="AF31" i="28"/>
  <c r="AH31" i="28" s="1"/>
  <c r="U31" i="28"/>
  <c r="AF29" i="28"/>
  <c r="AH29" i="28" s="1"/>
  <c r="AK29" i="28" s="1"/>
  <c r="AL29" i="28" s="1"/>
  <c r="U29" i="28"/>
  <c r="V29" i="28" s="1"/>
  <c r="AF27" i="28"/>
  <c r="AH27" i="28" s="1"/>
  <c r="U27" i="28"/>
  <c r="V27" i="28" s="1"/>
  <c r="AF25" i="28"/>
  <c r="AG25" i="28" s="1"/>
  <c r="U25" i="28"/>
  <c r="V25" i="28" s="1"/>
  <c r="AF23" i="28"/>
  <c r="AH23" i="28" s="1"/>
  <c r="U23" i="28"/>
  <c r="AF21" i="28"/>
  <c r="AG21" i="28" s="1"/>
  <c r="U21" i="28"/>
  <c r="W21" i="28" s="1"/>
  <c r="AF19" i="28"/>
  <c r="AH19" i="28" s="1"/>
  <c r="U19" i="28"/>
  <c r="V19" i="28" s="1"/>
  <c r="AF16" i="28"/>
  <c r="AG16" i="28" s="1"/>
  <c r="U16" i="28"/>
  <c r="V16" i="28" s="1"/>
  <c r="AF14" i="28"/>
  <c r="AH14" i="28" s="1"/>
  <c r="AK14" i="28" s="1"/>
  <c r="AL14" i="28" s="1"/>
  <c r="U14" i="28"/>
  <c r="AF10" i="28"/>
  <c r="AH10" i="28" s="1"/>
  <c r="U10" i="28"/>
  <c r="W10" i="28" s="1"/>
  <c r="AF8" i="28"/>
  <c r="AH8" i="28" s="1"/>
  <c r="U8" i="28"/>
  <c r="V8" i="28" s="1"/>
  <c r="AF5" i="28"/>
  <c r="AG5" i="28" s="1"/>
  <c r="U5" i="28"/>
  <c r="V5" i="28" s="1"/>
  <c r="AF57" i="28"/>
  <c r="AH57" i="28" s="1"/>
  <c r="AL57" i="28" s="1"/>
  <c r="U57" i="28"/>
  <c r="AF12" i="28"/>
  <c r="AH12" i="28" s="1"/>
  <c r="U12" i="28"/>
  <c r="V12" i="28" s="1"/>
  <c r="AF2" i="28"/>
  <c r="AG2" i="28" s="1"/>
  <c r="U2" i="28"/>
  <c r="W2" i="28" s="1"/>
  <c r="AF66" i="28"/>
  <c r="AG66" i="28" s="1"/>
  <c r="U66" i="28"/>
  <c r="W66" i="28" s="1"/>
  <c r="AF64" i="28"/>
  <c r="AG64" i="28" s="1"/>
  <c r="U64" i="28"/>
  <c r="V64" i="28" s="1"/>
  <c r="AF62" i="28"/>
  <c r="U62" i="28"/>
  <c r="W62" i="28" s="1"/>
  <c r="AF60" i="28"/>
  <c r="AG60" i="28" s="1"/>
  <c r="U60" i="28"/>
  <c r="W60" i="28" s="1"/>
  <c r="AF58" i="28"/>
  <c r="U58" i="28"/>
  <c r="W58" i="28" s="1"/>
  <c r="AF54" i="28"/>
  <c r="AH54" i="28" s="1"/>
  <c r="U54" i="28"/>
  <c r="W54" i="28" s="1"/>
  <c r="AF52" i="28"/>
  <c r="U52" i="28"/>
  <c r="AF50" i="28"/>
  <c r="U50" i="28"/>
  <c r="V50" i="28" s="1"/>
  <c r="AF48" i="28"/>
  <c r="AH48" i="28" s="1"/>
  <c r="U48" i="28"/>
  <c r="W48" i="28" s="1"/>
  <c r="AF46" i="28"/>
  <c r="U46" i="28"/>
  <c r="V46" i="28" s="1"/>
  <c r="AF44" i="28"/>
  <c r="AH44" i="28" s="1"/>
  <c r="U44" i="28"/>
  <c r="W44" i="28" s="1"/>
  <c r="AF42" i="28"/>
  <c r="AG42" i="28" s="1"/>
  <c r="U42" i="28"/>
  <c r="W42" i="28" s="1"/>
  <c r="AF40" i="28"/>
  <c r="AG40" i="28" s="1"/>
  <c r="U40" i="28"/>
  <c r="W40" i="28" s="1"/>
  <c r="AF38" i="28"/>
  <c r="AG38" i="28" s="1"/>
  <c r="U38" i="28"/>
  <c r="W38" i="28" s="1"/>
  <c r="AF36" i="28"/>
  <c r="AH36" i="28" s="1"/>
  <c r="U36" i="28"/>
  <c r="AF34" i="28"/>
  <c r="AH34" i="28" s="1"/>
  <c r="U34" i="28"/>
  <c r="V34" i="28" s="1"/>
  <c r="AF32" i="28"/>
  <c r="AH32" i="28" s="1"/>
  <c r="U32" i="28"/>
  <c r="V32" i="28" s="1"/>
  <c r="AF30" i="28"/>
  <c r="U30" i="28"/>
  <c r="AF28" i="28"/>
  <c r="AH28" i="28" s="1"/>
  <c r="U28" i="28"/>
  <c r="W28" i="28" s="1"/>
  <c r="AF26" i="28"/>
  <c r="U26" i="28"/>
  <c r="AF24" i="28"/>
  <c r="AH24" i="28" s="1"/>
  <c r="U24" i="28"/>
  <c r="W24" i="28" s="1"/>
  <c r="AF22" i="28"/>
  <c r="AG22" i="28" s="1"/>
  <c r="U22" i="28"/>
  <c r="W22" i="28" s="1"/>
  <c r="AF20" i="28"/>
  <c r="AH20" i="28" s="1"/>
  <c r="U20" i="28"/>
  <c r="V20" i="28" s="1"/>
  <c r="AF17" i="28"/>
  <c r="AH17" i="28" s="1"/>
  <c r="U17" i="28"/>
  <c r="W17" i="28" s="1"/>
  <c r="AF15" i="28"/>
  <c r="AH15" i="28" s="1"/>
  <c r="U15" i="28"/>
  <c r="V15" i="28" s="1"/>
  <c r="AF13" i="28"/>
  <c r="AH13" i="28" s="1"/>
  <c r="U13" i="28"/>
  <c r="V13" i="28" s="1"/>
  <c r="AF9" i="28"/>
  <c r="AG9" i="28" s="1"/>
  <c r="U9" i="28"/>
  <c r="W9" i="28" s="1"/>
  <c r="AF7" i="28"/>
  <c r="U7" i="28"/>
  <c r="AF4" i="28"/>
  <c r="U4" i="28"/>
  <c r="AF56" i="28"/>
  <c r="AH56" i="28" s="1"/>
  <c r="U56" i="28"/>
  <c r="V56" i="28" s="1"/>
  <c r="AF11" i="28"/>
  <c r="AG11" i="28" s="1"/>
  <c r="U11" i="28"/>
  <c r="W11" i="28" s="1"/>
  <c r="AF73" i="28"/>
  <c r="AF72" i="28"/>
  <c r="AF71" i="28"/>
  <c r="AF70" i="28"/>
  <c r="AF69" i="28"/>
  <c r="AF57" i="17"/>
  <c r="AH57" i="17" s="1"/>
  <c r="U57" i="17"/>
  <c r="W57" i="17" s="1"/>
  <c r="AF35" i="17"/>
  <c r="AH35" i="17" s="1"/>
  <c r="U35" i="17"/>
  <c r="W35" i="17" s="1"/>
  <c r="AF8" i="17"/>
  <c r="AH8" i="17" s="1"/>
  <c r="W8" i="17"/>
  <c r="V8" i="17"/>
  <c r="U8" i="17"/>
  <c r="AH56" i="17"/>
  <c r="AG56" i="17"/>
  <c r="AF56" i="17"/>
  <c r="V56" i="17"/>
  <c r="U56" i="17"/>
  <c r="W56" i="17" s="1"/>
  <c r="AF55" i="17"/>
  <c r="AH55" i="17" s="1"/>
  <c r="U55" i="17"/>
  <c r="V55" i="17" s="1"/>
  <c r="AH54" i="17"/>
  <c r="AF54" i="17"/>
  <c r="AG54" i="17" s="1"/>
  <c r="U54" i="17"/>
  <c r="W54" i="17" s="1"/>
  <c r="AF53" i="17"/>
  <c r="AH53" i="17" s="1"/>
  <c r="U53" i="17"/>
  <c r="W53" i="17" s="1"/>
  <c r="AF52" i="17"/>
  <c r="AH52" i="17" s="1"/>
  <c r="U52" i="17"/>
  <c r="W52" i="17" s="1"/>
  <c r="AH34" i="17"/>
  <c r="AG34" i="17"/>
  <c r="AF34" i="17"/>
  <c r="U34" i="17"/>
  <c r="V34" i="17" s="1"/>
  <c r="AF33" i="17"/>
  <c r="AH33" i="17" s="1"/>
  <c r="U33" i="17"/>
  <c r="W33" i="17" s="1"/>
  <c r="AF32" i="17"/>
  <c r="AH32" i="17" s="1"/>
  <c r="W32" i="17"/>
  <c r="V32" i="17"/>
  <c r="U32" i="17"/>
  <c r="AF31" i="17"/>
  <c r="AH31" i="17" s="1"/>
  <c r="U31" i="17"/>
  <c r="W31" i="17" s="1"/>
  <c r="AF30" i="17"/>
  <c r="AH30" i="17" s="1"/>
  <c r="W30" i="17"/>
  <c r="V30" i="17"/>
  <c r="U30" i="17"/>
  <c r="AF7" i="17"/>
  <c r="AH7" i="17" s="1"/>
  <c r="U7" i="17"/>
  <c r="W7" i="17" s="1"/>
  <c r="AF6" i="17"/>
  <c r="AH6" i="17" s="1"/>
  <c r="V6" i="17"/>
  <c r="U6" i="17"/>
  <c r="W6" i="17" s="1"/>
  <c r="AF5" i="17"/>
  <c r="AH5" i="17" s="1"/>
  <c r="W5" i="17"/>
  <c r="V5" i="17"/>
  <c r="U5" i="17"/>
  <c r="AF4" i="17"/>
  <c r="AG4" i="17" s="1"/>
  <c r="U4" i="17"/>
  <c r="W4" i="17" s="1"/>
  <c r="AF3" i="17"/>
  <c r="AH3" i="17" s="1"/>
  <c r="U3" i="17"/>
  <c r="W3" i="17" s="1"/>
  <c r="AI286" i="18"/>
  <c r="AJ286" i="18" s="1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251" i="18"/>
  <c r="AF252" i="18"/>
  <c r="AF253" i="18"/>
  <c r="AF254" i="18"/>
  <c r="AF255" i="18"/>
  <c r="AF256" i="18"/>
  <c r="AF257" i="18"/>
  <c r="AG257" i="18" s="1"/>
  <c r="AF258" i="18"/>
  <c r="AH258" i="18" s="1"/>
  <c r="AF259" i="18"/>
  <c r="AF260" i="18"/>
  <c r="AF261" i="18"/>
  <c r="AH261" i="18" s="1"/>
  <c r="AF262" i="18"/>
  <c r="AH262" i="18" s="1"/>
  <c r="AF263" i="18"/>
  <c r="AF264" i="18"/>
  <c r="AF265" i="18"/>
  <c r="AG265" i="18" s="1"/>
  <c r="AF266" i="18"/>
  <c r="AG266" i="18" s="1"/>
  <c r="AF267" i="18"/>
  <c r="AG267" i="18" s="1"/>
  <c r="AF268" i="18"/>
  <c r="AF269" i="18"/>
  <c r="AG269" i="18" s="1"/>
  <c r="AF270" i="18"/>
  <c r="AH270" i="18" s="1"/>
  <c r="AF271" i="18"/>
  <c r="AF272" i="18"/>
  <c r="AF273" i="18"/>
  <c r="AG273" i="18" s="1"/>
  <c r="AF274" i="18"/>
  <c r="AG274" i="18" s="1"/>
  <c r="AF275" i="18"/>
  <c r="AG275" i="18" s="1"/>
  <c r="AF276" i="18"/>
  <c r="AF277" i="18"/>
  <c r="AH277" i="18" s="1"/>
  <c r="AF278" i="18"/>
  <c r="AG278" i="18" s="1"/>
  <c r="AF279" i="18"/>
  <c r="AF280" i="18"/>
  <c r="AF281" i="18"/>
  <c r="AG281" i="18" s="1"/>
  <c r="AF282" i="18"/>
  <c r="AH282" i="18" s="1"/>
  <c r="AF283" i="18"/>
  <c r="AF284" i="18"/>
  <c r="AF285" i="18"/>
  <c r="AG285" i="18" s="1"/>
  <c r="AF286" i="18"/>
  <c r="AH286" i="18" s="1"/>
  <c r="AF287" i="18"/>
  <c r="AF288" i="18"/>
  <c r="AF289" i="18"/>
  <c r="AH289" i="18" s="1"/>
  <c r="AF3" i="18"/>
  <c r="Q234" i="18"/>
  <c r="Q25" i="18"/>
  <c r="Q5" i="18"/>
  <c r="Q36" i="18"/>
  <c r="U256" i="18"/>
  <c r="V256" i="18" s="1"/>
  <c r="AG256" i="18"/>
  <c r="AH256" i="18"/>
  <c r="U257" i="18"/>
  <c r="V257" i="18"/>
  <c r="W257" i="18"/>
  <c r="U258" i="18"/>
  <c r="V258" i="18" s="1"/>
  <c r="W258" i="18"/>
  <c r="AG258" i="18"/>
  <c r="U259" i="18"/>
  <c r="V259" i="18" s="1"/>
  <c r="AG259" i="18"/>
  <c r="AH259" i="18"/>
  <c r="U260" i="18"/>
  <c r="V260" i="18" s="1"/>
  <c r="AG260" i="18"/>
  <c r="U261" i="18"/>
  <c r="V261" i="18"/>
  <c r="W261" i="18"/>
  <c r="U262" i="18"/>
  <c r="V262" i="18" s="1"/>
  <c r="W262" i="18"/>
  <c r="U263" i="18"/>
  <c r="V263" i="18" s="1"/>
  <c r="AG263" i="18"/>
  <c r="AH263" i="18"/>
  <c r="U264" i="18"/>
  <c r="V264" i="18" s="1"/>
  <c r="AG264" i="18"/>
  <c r="U265" i="18"/>
  <c r="V265" i="18"/>
  <c r="W265" i="18"/>
  <c r="U266" i="18"/>
  <c r="V266" i="18" s="1"/>
  <c r="W266" i="18"/>
  <c r="AH266" i="18"/>
  <c r="U267" i="18"/>
  <c r="V267" i="18" s="1"/>
  <c r="U268" i="18"/>
  <c r="V268" i="18" s="1"/>
  <c r="AG268" i="18"/>
  <c r="U269" i="18"/>
  <c r="V269" i="18"/>
  <c r="W269" i="18"/>
  <c r="U270" i="18"/>
  <c r="V270" i="18" s="1"/>
  <c r="AG270" i="18"/>
  <c r="U271" i="18"/>
  <c r="V271" i="18" s="1"/>
  <c r="AG271" i="18"/>
  <c r="AH271" i="18"/>
  <c r="U272" i="18"/>
  <c r="V272" i="18" s="1"/>
  <c r="AG272" i="18"/>
  <c r="U273" i="18"/>
  <c r="V273" i="18"/>
  <c r="W273" i="18"/>
  <c r="U274" i="18"/>
  <c r="V274" i="18"/>
  <c r="W274" i="18"/>
  <c r="AH274" i="18"/>
  <c r="U275" i="18"/>
  <c r="V275" i="18" s="1"/>
  <c r="U276" i="18"/>
  <c r="V276" i="18" s="1"/>
  <c r="AG276" i="18"/>
  <c r="U277" i="18"/>
  <c r="V277" i="18"/>
  <c r="W277" i="18"/>
  <c r="U278" i="18"/>
  <c r="V278" i="18"/>
  <c r="W278" i="18"/>
  <c r="X278" i="18" s="1"/>
  <c r="Y278" i="18" s="1"/>
  <c r="U279" i="18"/>
  <c r="V279" i="18" s="1"/>
  <c r="AG279" i="18"/>
  <c r="AH279" i="18"/>
  <c r="AI279" i="18" s="1"/>
  <c r="AJ279" i="18" s="1"/>
  <c r="U280" i="18"/>
  <c r="V280" i="18" s="1"/>
  <c r="AG280" i="18"/>
  <c r="U281" i="18"/>
  <c r="V281" i="18"/>
  <c r="W281" i="18"/>
  <c r="U282" i="18"/>
  <c r="V282" i="18"/>
  <c r="W282" i="18"/>
  <c r="U283" i="18"/>
  <c r="V283" i="18" s="1"/>
  <c r="AG283" i="18"/>
  <c r="AH283" i="18"/>
  <c r="AI283" i="18" s="1"/>
  <c r="AJ283" i="18" s="1"/>
  <c r="U284" i="18"/>
  <c r="V284" i="18" s="1"/>
  <c r="AG284" i="18"/>
  <c r="U285" i="18"/>
  <c r="V285" i="18" s="1"/>
  <c r="AH285" i="18"/>
  <c r="AI285" i="18" s="1"/>
  <c r="AJ285" i="18" s="1"/>
  <c r="U286" i="18"/>
  <c r="V286" i="18" s="1"/>
  <c r="U287" i="18"/>
  <c r="V287" i="18" s="1"/>
  <c r="AG287" i="18"/>
  <c r="AH287" i="18"/>
  <c r="U288" i="18"/>
  <c r="V288" i="18" s="1"/>
  <c r="W288" i="18"/>
  <c r="AG288" i="18"/>
  <c r="U289" i="18"/>
  <c r="V289" i="18"/>
  <c r="W289" i="18"/>
  <c r="AG289" i="18"/>
  <c r="Z21" i="28" l="1"/>
  <c r="AA21" i="28" s="1"/>
  <c r="Z37" i="28"/>
  <c r="AA37" i="28" s="1"/>
  <c r="AK23" i="28"/>
  <c r="AL23" i="28" s="1"/>
  <c r="AK53" i="28"/>
  <c r="AL53" i="28" s="1"/>
  <c r="AH4" i="17"/>
  <c r="AG6" i="17"/>
  <c r="AG30" i="17"/>
  <c r="AG8" i="17"/>
  <c r="AK49" i="28"/>
  <c r="AL49" i="28" s="1"/>
  <c r="AG277" i="18"/>
  <c r="W286" i="18"/>
  <c r="X286" i="18" s="1"/>
  <c r="Y286" i="18" s="1"/>
  <c r="AH281" i="18"/>
  <c r="AH265" i="18"/>
  <c r="V52" i="17"/>
  <c r="AH273" i="18"/>
  <c r="AH257" i="18"/>
  <c r="W285" i="18"/>
  <c r="X285" i="18" s="1"/>
  <c r="Y285" i="18" s="1"/>
  <c r="AG282" i="18"/>
  <c r="W270" i="18"/>
  <c r="AG31" i="17"/>
  <c r="W34" i="17"/>
  <c r="AG52" i="17"/>
  <c r="W55" i="17"/>
  <c r="AG35" i="17"/>
  <c r="AK43" i="28"/>
  <c r="AL43" i="28" s="1"/>
  <c r="AK65" i="28"/>
  <c r="AL65" i="28" s="1"/>
  <c r="AG261" i="18"/>
  <c r="AG57" i="28"/>
  <c r="W6" i="28"/>
  <c r="AH22" i="28"/>
  <c r="V54" i="28"/>
  <c r="AH21" i="28"/>
  <c r="AK21" i="28" s="1"/>
  <c r="AL21" i="28" s="1"/>
  <c r="V42" i="28"/>
  <c r="W45" i="28"/>
  <c r="Z45" i="28" s="1"/>
  <c r="AA45" i="28" s="1"/>
  <c r="AG49" i="28"/>
  <c r="AH42" i="28"/>
  <c r="V10" i="28"/>
  <c r="W27" i="28"/>
  <c r="AG24" i="28"/>
  <c r="W43" i="28"/>
  <c r="Z43" i="28" s="1"/>
  <c r="AA43" i="28" s="1"/>
  <c r="AG55" i="28"/>
  <c r="V44" i="28"/>
  <c r="V62" i="28"/>
  <c r="W32" i="28"/>
  <c r="V40" i="28"/>
  <c r="W8" i="28"/>
  <c r="AH33" i="28"/>
  <c r="AK33" i="28" s="1"/>
  <c r="AL33" i="28" s="1"/>
  <c r="AH59" i="28"/>
  <c r="W34" i="28"/>
  <c r="V9" i="28"/>
  <c r="W19" i="28"/>
  <c r="AG23" i="28"/>
  <c r="W5" i="28"/>
  <c r="AH25" i="28"/>
  <c r="AK25" i="28" s="1"/>
  <c r="AL25" i="28" s="1"/>
  <c r="AG37" i="28"/>
  <c r="W33" i="28"/>
  <c r="Z33" i="28" s="1"/>
  <c r="AA33" i="28" s="1"/>
  <c r="W59" i="28"/>
  <c r="Z59" i="28" s="1"/>
  <c r="AA59" i="28" s="1"/>
  <c r="AG19" i="28"/>
  <c r="W29" i="28"/>
  <c r="Z29" i="28" s="1"/>
  <c r="AA29" i="28" s="1"/>
  <c r="AG51" i="28"/>
  <c r="AH9" i="28"/>
  <c r="AK10" i="28" s="1"/>
  <c r="AL10" i="28" s="1"/>
  <c r="AG28" i="28"/>
  <c r="AG34" i="28"/>
  <c r="V38" i="28"/>
  <c r="AH40" i="28"/>
  <c r="W64" i="28"/>
  <c r="W12" i="28"/>
  <c r="Z12" i="28" s="1"/>
  <c r="AA12" i="28" s="1"/>
  <c r="AH5" i="28"/>
  <c r="W25" i="28"/>
  <c r="Z25" i="28" s="1"/>
  <c r="AA25" i="28" s="1"/>
  <c r="AG39" i="28"/>
  <c r="AG43" i="28"/>
  <c r="W61" i="28"/>
  <c r="Z61" i="28" s="1"/>
  <c r="AA61" i="28" s="1"/>
  <c r="V63" i="28"/>
  <c r="W46" i="28"/>
  <c r="V2" i="28"/>
  <c r="AG35" i="28"/>
  <c r="AH47" i="28"/>
  <c r="W3" i="28"/>
  <c r="Z3" i="28" s="1"/>
  <c r="AA3" i="28" s="1"/>
  <c r="AG17" i="28"/>
  <c r="AH2" i="28"/>
  <c r="AH16" i="28"/>
  <c r="AK16" i="28" s="1"/>
  <c r="AL16" i="28" s="1"/>
  <c r="V37" i="28"/>
  <c r="W41" i="28"/>
  <c r="Z41" i="28" s="1"/>
  <c r="AA41" i="28" s="1"/>
  <c r="V67" i="28"/>
  <c r="W15" i="28"/>
  <c r="W20" i="28"/>
  <c r="W50" i="28"/>
  <c r="Z51" i="28" s="1"/>
  <c r="AA51" i="28" s="1"/>
  <c r="V60" i="28"/>
  <c r="AG8" i="28"/>
  <c r="AG14" i="28"/>
  <c r="AG29" i="28"/>
  <c r="AG53" i="28"/>
  <c r="W49" i="28"/>
  <c r="Z49" i="28" s="1"/>
  <c r="AA49" i="28" s="1"/>
  <c r="AG67" i="28"/>
  <c r="AH3" i="28"/>
  <c r="AG65" i="28"/>
  <c r="AG6" i="28"/>
  <c r="AH11" i="28"/>
  <c r="AK12" i="28" s="1"/>
  <c r="AL12" i="28" s="1"/>
  <c r="W13" i="28"/>
  <c r="V17" i="28"/>
  <c r="V22" i="28"/>
  <c r="V24" i="28"/>
  <c r="V28" i="28"/>
  <c r="AH60" i="28"/>
  <c r="AK61" i="28" s="1"/>
  <c r="AL61" i="28" s="1"/>
  <c r="W16" i="28"/>
  <c r="Z16" i="28" s="1"/>
  <c r="AA16" i="28" s="1"/>
  <c r="V21" i="28"/>
  <c r="AG27" i="28"/>
  <c r="W35" i="28"/>
  <c r="AH41" i="28"/>
  <c r="W47" i="28"/>
  <c r="AG61" i="28"/>
  <c r="AG18" i="28"/>
  <c r="AH38" i="28"/>
  <c r="AK39" i="28" s="1"/>
  <c r="AL39" i="28" s="1"/>
  <c r="V48" i="28"/>
  <c r="AG54" i="28"/>
  <c r="AG12" i="28"/>
  <c r="AG31" i="28"/>
  <c r="AG45" i="28"/>
  <c r="V51" i="28"/>
  <c r="W56" i="28"/>
  <c r="AG13" i="28"/>
  <c r="V58" i="28"/>
  <c r="AG10" i="28"/>
  <c r="AG63" i="28"/>
  <c r="AH26" i="28"/>
  <c r="AK27" i="28" s="1"/>
  <c r="AL27" i="28" s="1"/>
  <c r="AG26" i="28"/>
  <c r="W30" i="28"/>
  <c r="V30" i="28"/>
  <c r="AH50" i="28"/>
  <c r="AK51" i="28" s="1"/>
  <c r="AL51" i="28" s="1"/>
  <c r="AG50" i="28"/>
  <c r="W31" i="28"/>
  <c r="V31" i="28"/>
  <c r="AH30" i="28"/>
  <c r="AK31" i="28" s="1"/>
  <c r="AL31" i="28" s="1"/>
  <c r="AG30" i="28"/>
  <c r="AH46" i="28"/>
  <c r="AG46" i="28"/>
  <c r="W26" i="28"/>
  <c r="V26" i="28"/>
  <c r="AG32" i="28"/>
  <c r="W36" i="28"/>
  <c r="V36" i="28"/>
  <c r="W4" i="28"/>
  <c r="V4" i="28"/>
  <c r="V11" i="28"/>
  <c r="AG56" i="28"/>
  <c r="AH4" i="28"/>
  <c r="AG4" i="28"/>
  <c r="W7" i="28"/>
  <c r="V7" i="28"/>
  <c r="AG15" i="28"/>
  <c r="AH66" i="28"/>
  <c r="AK67" i="28" s="1"/>
  <c r="AL67" i="28" s="1"/>
  <c r="AH7" i="28"/>
  <c r="AK8" i="28" s="1"/>
  <c r="AL8" i="28" s="1"/>
  <c r="AG7" i="28"/>
  <c r="AG20" i="28"/>
  <c r="W52" i="28"/>
  <c r="V52" i="28"/>
  <c r="AH62" i="28"/>
  <c r="AK63" i="28" s="1"/>
  <c r="AL63" i="28" s="1"/>
  <c r="AG62" i="28"/>
  <c r="W39" i="28"/>
  <c r="Z39" i="28" s="1"/>
  <c r="AA39" i="28" s="1"/>
  <c r="V39" i="28"/>
  <c r="AG44" i="28"/>
  <c r="W57" i="28"/>
  <c r="Z57" i="28" s="1"/>
  <c r="AA57" i="28" s="1"/>
  <c r="V57" i="28"/>
  <c r="AH52" i="28"/>
  <c r="AG52" i="28"/>
  <c r="W14" i="28"/>
  <c r="Z14" i="28" s="1"/>
  <c r="AA14" i="28" s="1"/>
  <c r="V14" i="28"/>
  <c r="W53" i="28"/>
  <c r="Z53" i="28" s="1"/>
  <c r="AA53" i="28" s="1"/>
  <c r="V53" i="28"/>
  <c r="AG36" i="28"/>
  <c r="AG48" i="28"/>
  <c r="AH64" i="28"/>
  <c r="W65" i="28"/>
  <c r="V65" i="28"/>
  <c r="W23" i="28"/>
  <c r="Z23" i="28" s="1"/>
  <c r="AA23" i="28" s="1"/>
  <c r="V23" i="28"/>
  <c r="W55" i="28"/>
  <c r="Z55" i="28" s="1"/>
  <c r="AA55" i="28" s="1"/>
  <c r="V55" i="28"/>
  <c r="AH58" i="28"/>
  <c r="AG58" i="28"/>
  <c r="W18" i="28"/>
  <c r="Z18" i="28" s="1"/>
  <c r="AA18" i="28" s="1"/>
  <c r="V18" i="28"/>
  <c r="V66" i="28"/>
  <c r="V57" i="17"/>
  <c r="AG57" i="17"/>
  <c r="V35" i="17"/>
  <c r="AG55" i="17"/>
  <c r="V53" i="17"/>
  <c r="V54" i="17"/>
  <c r="AG53" i="17"/>
  <c r="AG33" i="17"/>
  <c r="V31" i="17"/>
  <c r="AG32" i="17"/>
  <c r="V33" i="17"/>
  <c r="V4" i="17"/>
  <c r="AG5" i="17"/>
  <c r="V3" i="17"/>
  <c r="V7" i="17"/>
  <c r="AG3" i="17"/>
  <c r="AG7" i="17"/>
  <c r="AG286" i="18"/>
  <c r="AH267" i="18"/>
  <c r="AH269" i="18"/>
  <c r="AG262" i="18"/>
  <c r="AH278" i="18"/>
  <c r="AI278" i="18" s="1"/>
  <c r="AJ278" i="18" s="1"/>
  <c r="AH275" i="18"/>
  <c r="AH284" i="18"/>
  <c r="AI284" i="18" s="1"/>
  <c r="AJ284" i="18" s="1"/>
  <c r="AH280" i="18"/>
  <c r="AI280" i="18" s="1"/>
  <c r="AJ280" i="18" s="1"/>
  <c r="AH276" i="18"/>
  <c r="AH272" i="18"/>
  <c r="AH268" i="18"/>
  <c r="AH264" i="18"/>
  <c r="AH260" i="18"/>
  <c r="AH288" i="18"/>
  <c r="W287" i="18"/>
  <c r="W283" i="18"/>
  <c r="X283" i="18" s="1"/>
  <c r="Y283" i="18" s="1"/>
  <c r="W279" i="18"/>
  <c r="X279" i="18" s="1"/>
  <c r="Y279" i="18" s="1"/>
  <c r="W275" i="18"/>
  <c r="W271" i="18"/>
  <c r="W267" i="18"/>
  <c r="W263" i="18"/>
  <c r="W259" i="18"/>
  <c r="W284" i="18"/>
  <c r="X284" i="18" s="1"/>
  <c r="Y284" i="18" s="1"/>
  <c r="W280" i="18"/>
  <c r="X280" i="18" s="1"/>
  <c r="Y280" i="18" s="1"/>
  <c r="W276" i="18"/>
  <c r="W272" i="18"/>
  <c r="W268" i="18"/>
  <c r="W264" i="18"/>
  <c r="W260" i="18"/>
  <c r="W256" i="18"/>
  <c r="P60" i="17"/>
  <c r="K60" i="17"/>
  <c r="AK3" i="28" l="1"/>
  <c r="AL3" i="28" s="1"/>
  <c r="Z47" i="28"/>
  <c r="AA47" i="28" s="1"/>
  <c r="Z8" i="28"/>
  <c r="AA8" i="28" s="1"/>
  <c r="Z27" i="28"/>
  <c r="AA27" i="28" s="1"/>
  <c r="AK59" i="28"/>
  <c r="AL59" i="28" s="1"/>
  <c r="Z65" i="28"/>
  <c r="AA65" i="28" s="1"/>
  <c r="AK47" i="28"/>
  <c r="AL47" i="28" s="1"/>
  <c r="Z5" i="28"/>
  <c r="AA5" i="28" s="1"/>
  <c r="AL41" i="28"/>
  <c r="AK41" i="28"/>
  <c r="Z35" i="28"/>
  <c r="AA35" i="28" s="1"/>
  <c r="AK5" i="28"/>
  <c r="AL5" i="28" s="1"/>
  <c r="Z31" i="28"/>
  <c r="AA31" i="28" s="1"/>
  <c r="AH228" i="18"/>
  <c r="AI228" i="18" s="1"/>
  <c r="AJ228" i="18" s="1"/>
  <c r="AG228" i="18"/>
  <c r="AG229" i="18"/>
  <c r="AH229" i="18"/>
  <c r="AI229" i="18" s="1"/>
  <c r="AJ229" i="18" s="1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G249" i="18"/>
  <c r="AG250" i="18"/>
  <c r="AG251" i="18"/>
  <c r="AH252" i="18"/>
  <c r="AG253" i="18"/>
  <c r="AH253" i="18"/>
  <c r="AG254" i="18"/>
  <c r="AH254" i="18"/>
  <c r="AG255" i="18"/>
  <c r="U228" i="18"/>
  <c r="V228" i="18" s="1"/>
  <c r="U229" i="18"/>
  <c r="V229" i="18" s="1"/>
  <c r="U230" i="18"/>
  <c r="V230" i="18" s="1"/>
  <c r="W230" i="18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X236" i="18" s="1"/>
  <c r="Y236" i="18" s="1"/>
  <c r="U237" i="18"/>
  <c r="V237" i="18" s="1"/>
  <c r="W237" i="18"/>
  <c r="X237" i="18" s="1"/>
  <c r="Y237" i="18" s="1"/>
  <c r="U238" i="18"/>
  <c r="V238" i="18" s="1"/>
  <c r="U239" i="18"/>
  <c r="W239" i="18" s="1"/>
  <c r="U240" i="18"/>
  <c r="V240" i="18" s="1"/>
  <c r="U241" i="18"/>
  <c r="W241" i="18" s="1"/>
  <c r="V241" i="18"/>
  <c r="U242" i="18"/>
  <c r="V242" i="18" s="1"/>
  <c r="U243" i="18"/>
  <c r="V243" i="18" s="1"/>
  <c r="U244" i="18"/>
  <c r="V244" i="18" s="1"/>
  <c r="U245" i="18"/>
  <c r="V245" i="18" s="1"/>
  <c r="U246" i="18"/>
  <c r="V246" i="18" s="1"/>
  <c r="U247" i="18"/>
  <c r="W247" i="18" s="1"/>
  <c r="U248" i="18"/>
  <c r="V248" i="18" s="1"/>
  <c r="U249" i="18"/>
  <c r="V249" i="18" s="1"/>
  <c r="U250" i="18"/>
  <c r="V250" i="18" s="1"/>
  <c r="U251" i="18"/>
  <c r="V251" i="18" s="1"/>
  <c r="U252" i="18"/>
  <c r="V252" i="18" s="1"/>
  <c r="U253" i="18"/>
  <c r="W253" i="18" s="1"/>
  <c r="U254" i="18"/>
  <c r="V254" i="18" s="1"/>
  <c r="U255" i="18"/>
  <c r="W255" i="18" s="1"/>
  <c r="W245" i="18" l="1"/>
  <c r="V255" i="18"/>
  <c r="W244" i="18"/>
  <c r="W252" i="18"/>
  <c r="V233" i="18"/>
  <c r="W228" i="18"/>
  <c r="X228" i="18" s="1"/>
  <c r="Y228" i="18" s="1"/>
  <c r="V247" i="18"/>
  <c r="W243" i="18"/>
  <c r="V253" i="18"/>
  <c r="V236" i="18"/>
  <c r="V231" i="18"/>
  <c r="AG252" i="18"/>
  <c r="AH242" i="18"/>
  <c r="W238" i="18"/>
  <c r="W246" i="18"/>
  <c r="W249" i="18"/>
  <c r="AG244" i="18"/>
  <c r="AH251" i="18"/>
  <c r="AG236" i="18"/>
  <c r="W254" i="18"/>
  <c r="W251" i="18"/>
  <c r="W229" i="18"/>
  <c r="X229" i="18" s="1"/>
  <c r="Y229" i="18" s="1"/>
  <c r="AH246" i="18"/>
  <c r="V239" i="18"/>
  <c r="AH250" i="18"/>
  <c r="AH235" i="18"/>
  <c r="AH248" i="18"/>
  <c r="AH240" i="18"/>
  <c r="AH232" i="18"/>
  <c r="AH255" i="18"/>
  <c r="AH247" i="18"/>
  <c r="AH239" i="18"/>
  <c r="AH231" i="18"/>
  <c r="W248" i="18"/>
  <c r="W240" i="18"/>
  <c r="W232" i="18"/>
  <c r="W250" i="18"/>
  <c r="W242" i="18"/>
  <c r="W234" i="18"/>
  <c r="O23" i="17"/>
  <c r="O25" i="17" s="1"/>
  <c r="J23" i="17"/>
  <c r="J25" i="17" s="1"/>
  <c r="U3" i="18"/>
  <c r="W3" i="18" s="1"/>
  <c r="AH34" i="18"/>
  <c r="AH35" i="18"/>
  <c r="AG35" i="18"/>
  <c r="AG36" i="18"/>
  <c r="U34" i="18"/>
  <c r="W34" i="18" s="1"/>
  <c r="U35" i="18"/>
  <c r="W35" i="18" s="1"/>
  <c r="V35" i="18"/>
  <c r="V34" i="18" l="1"/>
  <c r="AG34" i="18"/>
  <c r="AH36" i="18"/>
  <c r="J12" i="17"/>
  <c r="J13" i="17"/>
  <c r="J15" i="17"/>
  <c r="O12" i="17"/>
  <c r="O13" i="17"/>
  <c r="O17" i="17" s="1"/>
  <c r="O15" i="17"/>
  <c r="P13" i="17"/>
  <c r="O24" i="17" s="1"/>
  <c r="O26" i="17" s="1"/>
  <c r="O27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I224" i="18" s="1"/>
  <c r="AJ224" i="18" s="1"/>
  <c r="AH225" i="18"/>
  <c r="AI225" i="18" s="1"/>
  <c r="AJ225" i="18" s="1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U19" i="18"/>
  <c r="V19" i="18" s="1"/>
  <c r="U20" i="18"/>
  <c r="V20" i="18" s="1"/>
  <c r="U21" i="18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12" i="18"/>
  <c r="V18" i="18"/>
  <c r="V21" i="18"/>
  <c r="V36" i="18"/>
  <c r="V37" i="18"/>
  <c r="V43" i="18"/>
  <c r="V52" i="18"/>
  <c r="V60" i="18"/>
  <c r="V68" i="18"/>
  <c r="V75" i="18"/>
  <c r="V77" i="18"/>
  <c r="V84" i="18"/>
  <c r="V85" i="18"/>
  <c r="V107" i="18"/>
  <c r="V116" i="18"/>
  <c r="V124" i="18"/>
  <c r="V125" i="18"/>
  <c r="V132" i="18"/>
  <c r="V139" i="18"/>
  <c r="V148" i="18"/>
  <c r="V171" i="18"/>
  <c r="V180" i="18"/>
  <c r="V188" i="18"/>
  <c r="V212" i="18"/>
  <c r="AH220" i="18"/>
  <c r="J14" i="17" l="1"/>
  <c r="W226" i="18"/>
  <c r="X226" i="18" s="1"/>
  <c r="Y226" i="18" s="1"/>
  <c r="J26" i="17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X223" i="18" s="1"/>
  <c r="Y223" i="18" s="1"/>
  <c r="W227" i="18"/>
  <c r="X227" i="18" s="1"/>
  <c r="Y227" i="18" s="1"/>
  <c r="W218" i="18"/>
  <c r="AH221" i="18"/>
  <c r="W224" i="18"/>
  <c r="X224" i="18" s="1"/>
  <c r="Y224" i="18" s="1"/>
  <c r="W220" i="18"/>
  <c r="AB222" i="18" s="1"/>
  <c r="AC222" i="18" s="1"/>
  <c r="AH226" i="18"/>
  <c r="AI226" i="18" s="1"/>
  <c r="AJ226" i="18" s="1"/>
  <c r="AH222" i="18"/>
  <c r="AM222" i="18" s="1"/>
  <c r="AN222" i="18" s="1"/>
  <c r="AH218" i="18"/>
  <c r="W225" i="18"/>
  <c r="X225" i="18" s="1"/>
  <c r="Y225" i="18" s="1"/>
  <c r="W221" i="18"/>
  <c r="AH227" i="18"/>
  <c r="AI227" i="18" s="1"/>
  <c r="AJ227" i="18" s="1"/>
  <c r="AH223" i="18"/>
  <c r="AI223" i="18" s="1"/>
  <c r="AJ223" i="18" s="1"/>
  <c r="AH219" i="18"/>
  <c r="P67" i="17"/>
  <c r="K67" i="17"/>
  <c r="K45" i="17"/>
  <c r="P45" i="17"/>
  <c r="AH37" i="18" l="1"/>
  <c r="AJ38" i="18" s="1"/>
  <c r="AH38" i="18"/>
  <c r="W36" i="18"/>
  <c r="W38" i="18"/>
  <c r="X38" i="18" s="1"/>
  <c r="Y38" i="18" s="1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I131" i="18" s="1"/>
  <c r="AJ131" i="18" s="1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I195" i="18" s="1"/>
  <c r="AJ195" i="18" s="1"/>
  <c r="AH203" i="18"/>
  <c r="AH211" i="18"/>
  <c r="W54" i="18"/>
  <c r="W60" i="18"/>
  <c r="W68" i="18"/>
  <c r="X68" i="18" s="1"/>
  <c r="Y68" i="18" s="1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X133" i="18" s="1"/>
  <c r="Y133" i="18" s="1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X180" i="18" s="1"/>
  <c r="Y180" i="18" s="1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Z178" i="18" l="1"/>
  <c r="AA178" i="18" s="1"/>
  <c r="X128" i="18"/>
  <c r="Y128" i="18" s="1"/>
  <c r="AK163" i="18"/>
  <c r="AL163" i="18" s="1"/>
  <c r="W216" i="18"/>
  <c r="W193" i="18"/>
  <c r="W156" i="18"/>
  <c r="W150" i="18"/>
  <c r="X150" i="18" s="1"/>
  <c r="Y150" i="18" s="1"/>
  <c r="W149" i="18"/>
  <c r="W109" i="18"/>
  <c r="W77" i="18"/>
  <c r="W70" i="18"/>
  <c r="W130" i="18"/>
  <c r="X130" i="18" s="1"/>
  <c r="Y130" i="18" s="1"/>
  <c r="W56" i="18"/>
  <c r="AH117" i="18"/>
  <c r="W118" i="18"/>
  <c r="AH101" i="18"/>
  <c r="W134" i="18"/>
  <c r="X134" i="18" s="1"/>
  <c r="Y134" i="18" s="1"/>
  <c r="W100" i="18"/>
  <c r="W217" i="18"/>
  <c r="Z221" i="18" s="1"/>
  <c r="AA221" i="18" s="1"/>
  <c r="W194" i="18"/>
  <c r="AB194" i="18" s="1"/>
  <c r="AC194" i="18" s="1"/>
  <c r="AH19" i="18"/>
  <c r="AH162" i="18"/>
  <c r="W210" i="18"/>
  <c r="X210" i="18" s="1"/>
  <c r="Y210" i="18" s="1"/>
  <c r="W201" i="18"/>
  <c r="W197" i="18"/>
  <c r="W144" i="18"/>
  <c r="AH210" i="18"/>
  <c r="AI210" i="18" s="1"/>
  <c r="AJ210" i="18" s="1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X129" i="18" s="1"/>
  <c r="Y129" i="18" s="1"/>
  <c r="AH154" i="18"/>
  <c r="AH106" i="18"/>
  <c r="AH45" i="18"/>
  <c r="W186" i="18"/>
  <c r="W102" i="18"/>
  <c r="W85" i="18"/>
  <c r="W81" i="18"/>
  <c r="AH130" i="18"/>
  <c r="AI130" i="18" s="1"/>
  <c r="AJ130" i="18" s="1"/>
  <c r="W137" i="18"/>
  <c r="W165" i="18"/>
  <c r="X165" i="18" s="1"/>
  <c r="Y165" i="18" s="1"/>
  <c r="W142" i="18"/>
  <c r="W112" i="18"/>
  <c r="AB112" i="18" s="1"/>
  <c r="AC112" i="18" s="1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Z66" i="18" s="1"/>
  <c r="AA66" i="18" s="1"/>
  <c r="W169" i="18"/>
  <c r="W164" i="18"/>
  <c r="W49" i="18"/>
  <c r="AH122" i="18"/>
  <c r="AH77" i="18"/>
  <c r="W132" i="18"/>
  <c r="X132" i="18" s="1"/>
  <c r="Y132" i="18" s="1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I128" i="18" s="1"/>
  <c r="AJ128" i="18" s="1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I150" i="18" s="1"/>
  <c r="AJ150" i="18" s="1"/>
  <c r="AH142" i="18"/>
  <c r="AH134" i="18"/>
  <c r="AI134" i="18" s="1"/>
  <c r="AJ134" i="18" s="1"/>
  <c r="AH126" i="18"/>
  <c r="AK126" i="18" s="1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Z208" i="18" s="1"/>
  <c r="AA208" i="18" s="1"/>
  <c r="W189" i="18"/>
  <c r="W170" i="18"/>
  <c r="W45" i="18"/>
  <c r="W152" i="18"/>
  <c r="W185" i="18"/>
  <c r="W177" i="18"/>
  <c r="W166" i="18"/>
  <c r="W158" i="18"/>
  <c r="W141" i="18"/>
  <c r="W97" i="18"/>
  <c r="W78" i="18"/>
  <c r="W65" i="18"/>
  <c r="W50" i="18"/>
  <c r="W173" i="18"/>
  <c r="W145" i="18"/>
  <c r="W96" i="18"/>
  <c r="W64" i="18"/>
  <c r="AH217" i="18"/>
  <c r="AK221" i="18" s="1"/>
  <c r="AL221" i="18" s="1"/>
  <c r="AH209" i="18"/>
  <c r="AM209" i="18" s="1"/>
  <c r="AN209" i="18" s="1"/>
  <c r="AH201" i="18"/>
  <c r="AH193" i="18"/>
  <c r="AK193" i="18" s="1"/>
  <c r="AL193" i="18" s="1"/>
  <c r="AH185" i="18"/>
  <c r="AH177" i="18"/>
  <c r="AM179" i="18" s="1"/>
  <c r="AN179" i="18" s="1"/>
  <c r="AH169" i="18"/>
  <c r="AH161" i="18"/>
  <c r="AH153" i="18"/>
  <c r="AH145" i="18"/>
  <c r="AH137" i="18"/>
  <c r="AH129" i="18"/>
  <c r="AI129" i="18" s="1"/>
  <c r="AJ129" i="18" s="1"/>
  <c r="AH121" i="18"/>
  <c r="AH113" i="18"/>
  <c r="AI113" i="18" s="1"/>
  <c r="AJ113" i="18" s="1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H74" i="18"/>
  <c r="AH66" i="18"/>
  <c r="AH58" i="18"/>
  <c r="AH50" i="18"/>
  <c r="AH42" i="18"/>
  <c r="AH213" i="18"/>
  <c r="AH205" i="18"/>
  <c r="AH197" i="18"/>
  <c r="AH189" i="18"/>
  <c r="AH181" i="18"/>
  <c r="AH173" i="18"/>
  <c r="AH165" i="18"/>
  <c r="AI165" i="18" s="1"/>
  <c r="AJ165" i="18" s="1"/>
  <c r="AH157" i="18"/>
  <c r="AH149" i="18"/>
  <c r="AM149" i="18" s="1"/>
  <c r="AN149" i="18" s="1"/>
  <c r="AH141" i="18"/>
  <c r="AH133" i="18"/>
  <c r="AI133" i="18" s="1"/>
  <c r="AJ133" i="18" s="1"/>
  <c r="AH125" i="18"/>
  <c r="AM127" i="18" s="1"/>
  <c r="AN127" i="18" s="1"/>
  <c r="W105" i="18"/>
  <c r="W94" i="18"/>
  <c r="W72" i="18"/>
  <c r="W62" i="18"/>
  <c r="W52" i="18"/>
  <c r="W44" i="18"/>
  <c r="AH212" i="18"/>
  <c r="AH204" i="18"/>
  <c r="AH196" i="18"/>
  <c r="AH188" i="18"/>
  <c r="AH180" i="18"/>
  <c r="AI180" i="18" s="1"/>
  <c r="AJ180" i="18" s="1"/>
  <c r="AH172" i="18"/>
  <c r="AH164" i="18"/>
  <c r="AM164" i="18" s="1"/>
  <c r="AN164" i="18" s="1"/>
  <c r="AH156" i="18"/>
  <c r="AH148" i="18"/>
  <c r="AK148" i="18" s="1"/>
  <c r="AL148" i="18" s="1"/>
  <c r="AH140" i="18"/>
  <c r="AH132" i="18"/>
  <c r="AI132" i="18" s="1"/>
  <c r="AJ132" i="18" s="1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Z126" i="18" s="1"/>
  <c r="AA126" i="18" s="1"/>
  <c r="W90" i="18"/>
  <c r="W82" i="18"/>
  <c r="AB82" i="18" s="1"/>
  <c r="AC82" i="18" s="1"/>
  <c r="W46" i="18"/>
  <c r="W215" i="18"/>
  <c r="W211" i="18"/>
  <c r="W207" i="18"/>
  <c r="AB209" i="18" s="1"/>
  <c r="AC209" i="18" s="1"/>
  <c r="W203" i="18"/>
  <c r="W199" i="18"/>
  <c r="W195" i="18"/>
  <c r="X195" i="18" s="1"/>
  <c r="Y195" i="18" s="1"/>
  <c r="W191" i="18"/>
  <c r="W187" i="18"/>
  <c r="W183" i="18"/>
  <c r="W179" i="18"/>
  <c r="AB179" i="18" s="1"/>
  <c r="AC179" i="18" s="1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X131" i="18" s="1"/>
  <c r="Y131" i="18" s="1"/>
  <c r="W127" i="18"/>
  <c r="AB127" i="18" s="1"/>
  <c r="AC127" i="18" s="1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W63" i="18"/>
  <c r="W59" i="18"/>
  <c r="W55" i="18"/>
  <c r="W51" i="18"/>
  <c r="W47" i="18"/>
  <c r="W43" i="18"/>
  <c r="AB149" i="18" l="1"/>
  <c r="AC149" i="18" s="1"/>
  <c r="AB164" i="18"/>
  <c r="AC164" i="18"/>
  <c r="AK208" i="18"/>
  <c r="AL208" i="18" s="1"/>
  <c r="Z148" i="18"/>
  <c r="AA148" i="18"/>
  <c r="Z163" i="18"/>
  <c r="AA163" i="18" s="1"/>
  <c r="AK178" i="18"/>
  <c r="AL178" i="18" s="1"/>
  <c r="Z193" i="18"/>
  <c r="AA193" i="18" s="1"/>
  <c r="AM194" i="18"/>
  <c r="AN194" i="18" s="1"/>
  <c r="AK81" i="18"/>
  <c r="AL81" i="18" s="1"/>
  <c r="AK111" i="18"/>
  <c r="AL111" i="18" s="1"/>
  <c r="AL126" i="18"/>
  <c r="AM97" i="18"/>
  <c r="AN97" i="18" s="1"/>
  <c r="AM112" i="18"/>
  <c r="AN112" i="18" s="1"/>
  <c r="AK66" i="18"/>
  <c r="AL66" i="18" s="1"/>
  <c r="AB97" i="18"/>
  <c r="AC97" i="18" s="1"/>
  <c r="AM82" i="18"/>
  <c r="AN82" i="18" s="1"/>
  <c r="Z96" i="18"/>
  <c r="AA96" i="18" s="1"/>
  <c r="Z81" i="18"/>
  <c r="AA81" i="18" s="1"/>
  <c r="AM67" i="18"/>
  <c r="AN67" i="18" s="1"/>
  <c r="AB67" i="18"/>
  <c r="AC67" i="18" s="1"/>
  <c r="Z111" i="18"/>
  <c r="AA111" i="18" s="1"/>
  <c r="AK96" i="18"/>
  <c r="AL96" i="18" s="1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<sst xmlns="http://schemas.openxmlformats.org/spreadsheetml/2006/main" count="2654" uniqueCount="273">
  <si>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</si>
  <si>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</si>
  <si>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</si>
  <si>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</si>
  <si>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</si>
  <si>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</si>
  <si>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</si>
  <si>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</si>
  <si>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</si>
  <si>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</si>
  <si>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</si>
  <si>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</si>
  <si>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</si>
  <si>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</si>
  <si>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</si>
  <si>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</si>
  <si>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</si>
  <si>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</si>
  <si>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</si>
  <si>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</si>
  <si>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</si>
  <si>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</si>
  <si>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</si>
  <si>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</si>
  <si>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</si>
  <si>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</si>
  <si>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</si>
  <si>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</si>
  <si>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</si>
  <si>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</si>
  <si>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</si>
  <si>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</si>
  <si>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</si>
  <si>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</si>
  <si>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</si>
  <si>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</si>
  <si>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</si>
  <si>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</si>
  <si>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</si>
  <si>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</si>
  <si>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</si>
  <si>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</si>
  <si>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</si>
  <si>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</si>
  <si>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</si>
  <si>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</si>
  <si>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</si>
  <si>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</si>
  <si>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</si>
  <si>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</si>
  <si>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</si>
  <si>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</si>
  <si>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</si>
  <si>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</si>
  <si>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</si>
  <si>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</si>
  <si>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</si>
  <si>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</si>
  <si>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</si>
  <si>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</si>
  <si>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</si>
  <si>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</si>
  <si>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</si>
  <si>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</si>
  <si>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</si>
  <si>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</si>
  <si>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</si>
  <si>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</si>
  <si>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</si>
  <si>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</si>
  <si>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</si>
  <si>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</si>
  <si>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</si>
  <si>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</si>
  <si>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</si>
  <si>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</si>
  <si>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</si>
  <si>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</si>
  <si>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</si>
  <si>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Because this is the temporary 2 channel set up, the spreadsheet has changed</t>
  </si>
  <si>
    <t>range limits</t>
  </si>
  <si>
    <t>cadmium column efficiency calculations</t>
  </si>
  <si>
    <t>original order</t>
  </si>
  <si>
    <t>restricted recal</t>
  </si>
  <si>
    <t>Phosphate run was trouble free</t>
  </si>
  <si>
    <t>I've never seen this before</t>
  </si>
  <si>
    <t>This made peak integration ambiguous for some peakes</t>
  </si>
  <si>
    <t>Nitrogen run had step changes in baseline and was spiky in general</t>
  </si>
  <si>
    <t>Run starting at 4:26 has fresh water for carrier and looks a little better.</t>
  </si>
  <si>
    <t>OM_2-22-2023_10-28-24AM.OMN</t>
  </si>
  <si>
    <t>OM_2-22-2023_11-17-20AM BRN edit.omn</t>
  </si>
  <si>
    <t>chk 25/260</t>
  </si>
  <si>
    <t>waterblank</t>
  </si>
  <si>
    <t>waterbnal</t>
  </si>
  <si>
    <t>waterbnalk</t>
  </si>
  <si>
    <t>waterblnak</t>
  </si>
  <si>
    <t>digestchk</t>
  </si>
  <si>
    <t>digsetchk</t>
  </si>
  <si>
    <t>spkblank</t>
  </si>
  <si>
    <t>S5</t>
  </si>
  <si>
    <t>S6</t>
  </si>
  <si>
    <t>S7</t>
  </si>
  <si>
    <t>S8</t>
  </si>
  <si>
    <t>S9</t>
  </si>
  <si>
    <t>S10</t>
  </si>
  <si>
    <t>dupS5</t>
  </si>
  <si>
    <t>spkS10</t>
  </si>
  <si>
    <t>chk25/250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</si>
  <si>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</si>
  <si>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</si>
  <si>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</si>
  <si>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</si>
  <si>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</si>
  <si>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</si>
  <si>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</si>
  <si>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</si>
  <si>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</si>
  <si>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dupS15</t>
  </si>
  <si>
    <t>spkS20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</si>
  <si>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</si>
  <si>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</si>
  <si>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</si>
  <si>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</si>
  <si>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</si>
  <si>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</si>
  <si>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</si>
  <si>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</si>
  <si>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</si>
  <si>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</si>
  <si>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dupS25</t>
  </si>
  <si>
    <t>spkS30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</si>
  <si>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</si>
  <si>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</si>
  <si>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</si>
  <si>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</si>
  <si>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</si>
  <si>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</si>
  <si>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</si>
  <si>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</si>
  <si>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</si>
  <si>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</si>
  <si>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dupS35</t>
  </si>
  <si>
    <t>spkS40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</si>
  <si>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</si>
  <si>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</si>
  <si>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</si>
  <si>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</si>
  <si>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</si>
  <si>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</si>
  <si>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</si>
  <si>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</si>
  <si>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</si>
  <si>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</si>
  <si>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dupS45</t>
  </si>
  <si>
    <t>spkS50</t>
  </si>
  <si>
    <t>chk150/1500</t>
  </si>
  <si>
    <t>chk100/1000</t>
  </si>
  <si>
    <t>chk50/500</t>
  </si>
  <si>
    <t>chk10/100</t>
  </si>
  <si>
    <t>chk5/50</t>
  </si>
  <si>
    <t>chk2.5/25</t>
  </si>
  <si>
    <t>chk0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</si>
  <si>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</si>
  <si>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</si>
  <si>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</si>
  <si>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</si>
  <si>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</si>
  <si>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</si>
  <si>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</si>
  <si>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</si>
  <si>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</si>
  <si>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</si>
  <si>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dupS55</t>
  </si>
  <si>
    <t>spikS60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</si>
  <si>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</si>
  <si>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</si>
  <si>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</si>
  <si>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</si>
  <si>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</si>
  <si>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</si>
  <si>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</si>
  <si>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</si>
  <si>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</si>
  <si>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</si>
  <si>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dupS65</t>
  </si>
  <si>
    <t>spkS70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</si>
  <si>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</si>
  <si>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</si>
  <si>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</si>
  <si>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</si>
  <si>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</si>
  <si>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</si>
  <si>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</si>
  <si>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</si>
  <si>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</si>
  <si>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</si>
  <si>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dupS75</t>
  </si>
  <si>
    <t>spkS80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</si>
  <si>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</si>
  <si>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</si>
  <si>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</si>
  <si>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</si>
  <si>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</si>
  <si>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</si>
  <si>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</si>
  <si>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</si>
  <si>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</si>
  <si>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</si>
  <si>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dupS85</t>
  </si>
  <si>
    <t>spkS90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</si>
  <si>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</si>
  <si>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</si>
  <si>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</si>
  <si>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</si>
  <si>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</si>
  <si>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</si>
  <si>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</si>
  <si>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</si>
  <si>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</si>
  <si>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</si>
  <si>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dupS95</t>
  </si>
  <si>
    <t>spkS100</t>
  </si>
  <si>
    <t>S101</t>
  </si>
  <si>
    <t>S102</t>
  </si>
  <si>
    <t>S103</t>
  </si>
  <si>
    <t>S104</t>
  </si>
  <si>
    <t>S105</t>
  </si>
  <si>
    <t>S106</t>
  </si>
  <si>
    <t>S107</t>
  </si>
  <si>
    <t>S108</t>
  </si>
  <si>
    <t>dupS105</t>
  </si>
  <si>
    <t>spkS108</t>
  </si>
  <si>
    <t>OM_2-22-2023_04-26-39PM BRN edit.omn</t>
  </si>
  <si>
    <t>chk1500/150</t>
  </si>
  <si>
    <t>S27_dilute</t>
  </si>
  <si>
    <t>S69_dilute</t>
  </si>
  <si>
    <t>S102_dilute</t>
  </si>
  <si>
    <t>S2_rerun</t>
  </si>
  <si>
    <t>S7_reurn</t>
  </si>
  <si>
    <t>S14_rerun</t>
  </si>
  <si>
    <t>S18_reurn</t>
  </si>
  <si>
    <t>S19_rr</t>
  </si>
  <si>
    <t>S20_rr</t>
  </si>
  <si>
    <t>S21_rr</t>
  </si>
  <si>
    <t>S22rr</t>
  </si>
  <si>
    <t>S25rr</t>
  </si>
  <si>
    <t>S26rr</t>
  </si>
  <si>
    <t>S30rr</t>
  </si>
  <si>
    <t>S32rr</t>
  </si>
  <si>
    <t>S39rr</t>
  </si>
  <si>
    <t>S41rr</t>
  </si>
  <si>
    <t>S43rr</t>
  </si>
  <si>
    <t>S47rr</t>
  </si>
  <si>
    <t>S49rr</t>
  </si>
  <si>
    <t>S50rr</t>
  </si>
  <si>
    <t>S54rr</t>
  </si>
  <si>
    <t>S58rr</t>
  </si>
  <si>
    <t>S60rr</t>
  </si>
  <si>
    <t>S65rr</t>
  </si>
  <si>
    <t>S61rr</t>
  </si>
  <si>
    <t>S62rr</t>
  </si>
  <si>
    <t>S63rr</t>
  </si>
  <si>
    <t>S66rr</t>
  </si>
  <si>
    <t>S74r</t>
  </si>
  <si>
    <t>S75rr</t>
  </si>
  <si>
    <t>S98rr</t>
  </si>
  <si>
    <t>s22_rr_x2</t>
  </si>
  <si>
    <t>S103rr</t>
  </si>
  <si>
    <t>S92rr</t>
  </si>
  <si>
    <t>S93rr</t>
  </si>
  <si>
    <t>s14_rr_x2</t>
  </si>
  <si>
    <t>4x dilution</t>
  </si>
  <si>
    <t>2x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</si>
</sst>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" fontId="18" fillId="0" borderId="0" xfId="42" applyNumberFormat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B270-E8AE-453E-8605-E69D8EE42854}">
  <dimension ref="A1:H153"/>
  <sheetViews>
    <sheetView tabSelected="1" workbookViewId="0">
      <pane ySplit="1" topLeftCell="A62" activePane="bottomLeft" state="frozen"/>
      <selection pane="bottomLeft" activeCell="B6" sqref="B6"/>
    </sheetView>
  </sheetViews>
  <sheetFormatPr defaultRowHeight="14.4" x14ac:dyDescent="0.3"/>
  <cols>
    <col min="1" max="1" width="11.77734375" bestFit="1" customWidth="1"/>
    <col min="2" max="2" width="20.109375" customWidth="1"/>
    <col min="3" max="3" width="11.44140625" customWidth="1"/>
  </cols>
  <sheetData>
    <row r="1" spans="1:8" ht="109.2" customHeight="1" x14ac:dyDescent="0.3">
      <c r="A1" t="s">
        <v>3</v>
      </c>
      <c r="B1" t="s">
        <v>2</v>
      </c>
      <c r="C1" s="3" t="s">
        <v>50</v>
      </c>
      <c r="D1" s="3" t="s">
        <v>17</v>
      </c>
      <c r="E1" s="3" t="s">
        <v>39</v>
      </c>
      <c r="F1" s="3" t="s">
        <v>16</v>
      </c>
      <c r="G1" s="3" t="s">
        <v>17</v>
      </c>
      <c r="H1" s="3" t="s">
        <v>36</v>
      </c>
    </row>
    <row r="2" spans="1:8" x14ac:dyDescent="0.3">
      <c r="A2">
        <v>35</v>
      </c>
      <c r="B2" t="s">
        <v>12</v>
      </c>
      <c r="C2" s="4">
        <v>1</v>
      </c>
      <c r="D2" s="4"/>
      <c r="E2" s="4">
        <v>304</v>
      </c>
      <c r="F2" s="4">
        <v>1</v>
      </c>
      <c r="G2" s="4"/>
      <c r="H2" s="15">
        <v>21.1</v>
      </c>
    </row>
    <row r="3" spans="1:8" x14ac:dyDescent="0.3">
      <c r="A3">
        <v>36</v>
      </c>
      <c r="B3" t="s">
        <v>13</v>
      </c>
      <c r="C3" s="4">
        <v>1</v>
      </c>
      <c r="D3" s="4"/>
      <c r="E3" s="4">
        <v>198</v>
      </c>
      <c r="F3" s="4">
        <v>1</v>
      </c>
      <c r="G3" s="4"/>
      <c r="H3" s="15">
        <v>57.7</v>
      </c>
    </row>
    <row r="4" spans="1:8" x14ac:dyDescent="0.3">
      <c r="A4">
        <v>37</v>
      </c>
      <c r="B4" t="s">
        <v>11</v>
      </c>
      <c r="C4" s="4">
        <v>1</v>
      </c>
      <c r="D4" s="4"/>
      <c r="E4" s="4">
        <v>475</v>
      </c>
      <c r="F4" s="4">
        <v>1</v>
      </c>
      <c r="G4" s="4"/>
      <c r="H4" s="15">
        <v>27.5</v>
      </c>
    </row>
    <row r="5" spans="1:8" x14ac:dyDescent="0.3">
      <c r="A5">
        <v>38</v>
      </c>
      <c r="B5" t="s">
        <v>70</v>
      </c>
      <c r="C5" s="4">
        <v>1</v>
      </c>
      <c r="D5" s="4"/>
      <c r="E5" s="4">
        <v>443</v>
      </c>
      <c r="F5" s="4">
        <v>1</v>
      </c>
      <c r="G5" s="4"/>
      <c r="H5" s="15">
        <v>33</v>
      </c>
    </row>
    <row r="6" spans="1:8" x14ac:dyDescent="0.3">
      <c r="A6">
        <v>39</v>
      </c>
      <c r="B6" t="s">
        <v>99</v>
      </c>
      <c r="C6" s="4">
        <v>1</v>
      </c>
      <c r="D6" s="4"/>
      <c r="E6" s="4">
        <v>249</v>
      </c>
      <c r="F6" s="4">
        <v>1</v>
      </c>
      <c r="G6" s="4"/>
      <c r="H6" s="15">
        <v>19.100000000000001</v>
      </c>
    </row>
    <row r="7" spans="1:8" x14ac:dyDescent="0.3">
      <c r="A7">
        <v>40</v>
      </c>
      <c r="B7" t="s">
        <v>100</v>
      </c>
      <c r="C7" s="4">
        <v>1</v>
      </c>
      <c r="D7" s="4"/>
      <c r="E7" s="4">
        <v>655</v>
      </c>
      <c r="F7" s="4">
        <v>1</v>
      </c>
      <c r="G7" s="4"/>
      <c r="H7" s="15">
        <v>46.7</v>
      </c>
    </row>
    <row r="8" spans="1:8" x14ac:dyDescent="0.3">
      <c r="A8">
        <v>41</v>
      </c>
      <c r="B8" t="s">
        <v>101</v>
      </c>
      <c r="C8" s="4">
        <v>1</v>
      </c>
      <c r="D8" s="4"/>
      <c r="E8" s="4">
        <v>118</v>
      </c>
      <c r="F8" s="4">
        <v>1</v>
      </c>
      <c r="G8" s="4"/>
      <c r="H8" s="15">
        <v>126</v>
      </c>
    </row>
    <row r="9" spans="1:8" x14ac:dyDescent="0.3">
      <c r="A9">
        <v>42</v>
      </c>
      <c r="B9" t="s">
        <v>102</v>
      </c>
      <c r="C9" s="4">
        <v>1</v>
      </c>
      <c r="D9" s="4"/>
      <c r="E9" s="4">
        <v>253</v>
      </c>
      <c r="F9" s="4">
        <v>1</v>
      </c>
      <c r="G9" s="4"/>
      <c r="H9" s="15">
        <v>22.6</v>
      </c>
    </row>
    <row r="10" spans="1:8" x14ac:dyDescent="0.3">
      <c r="A10">
        <v>43</v>
      </c>
      <c r="B10" t="s">
        <v>103</v>
      </c>
      <c r="C10" s="4">
        <v>1</v>
      </c>
      <c r="D10" s="4"/>
      <c r="E10" s="4">
        <v>552</v>
      </c>
      <c r="F10" s="4">
        <v>1</v>
      </c>
      <c r="G10" s="4"/>
      <c r="H10" s="15">
        <v>22.4</v>
      </c>
    </row>
    <row r="11" spans="1:8" x14ac:dyDescent="0.3">
      <c r="A11">
        <v>44</v>
      </c>
      <c r="B11" t="s">
        <v>104</v>
      </c>
      <c r="C11" s="4">
        <v>1</v>
      </c>
      <c r="D11" s="4"/>
      <c r="E11" s="4">
        <v>301</v>
      </c>
      <c r="F11" s="4">
        <v>1</v>
      </c>
      <c r="G11" s="4"/>
      <c r="H11" s="15">
        <v>21.6</v>
      </c>
    </row>
    <row r="12" spans="1:8" x14ac:dyDescent="0.3">
      <c r="A12">
        <v>47</v>
      </c>
      <c r="B12" t="s">
        <v>108</v>
      </c>
      <c r="C12" s="4">
        <v>1</v>
      </c>
      <c r="D12" s="4"/>
      <c r="E12" s="4">
        <v>269</v>
      </c>
      <c r="F12" s="4">
        <v>1</v>
      </c>
      <c r="G12" s="4"/>
      <c r="H12" s="15">
        <v>14.5</v>
      </c>
    </row>
    <row r="13" spans="1:8" x14ac:dyDescent="0.3">
      <c r="A13">
        <v>48</v>
      </c>
      <c r="B13" t="s">
        <v>109</v>
      </c>
      <c r="C13" s="4">
        <v>1</v>
      </c>
      <c r="D13" s="4"/>
      <c r="E13" s="4">
        <v>449</v>
      </c>
      <c r="F13" s="4">
        <v>1</v>
      </c>
      <c r="G13" s="4"/>
      <c r="H13" s="15">
        <v>46.7</v>
      </c>
    </row>
    <row r="14" spans="1:8" x14ac:dyDescent="0.3">
      <c r="A14">
        <v>49</v>
      </c>
      <c r="B14" t="s">
        <v>110</v>
      </c>
      <c r="C14" s="4">
        <v>1</v>
      </c>
      <c r="D14" s="4"/>
      <c r="E14" s="4">
        <v>317</v>
      </c>
      <c r="F14" s="4">
        <v>1</v>
      </c>
      <c r="G14" s="4"/>
      <c r="H14" s="15">
        <v>22.5</v>
      </c>
    </row>
    <row r="15" spans="1:8" x14ac:dyDescent="0.3">
      <c r="A15">
        <v>50</v>
      </c>
      <c r="B15" t="s">
        <v>111</v>
      </c>
      <c r="C15" s="4">
        <v>1</v>
      </c>
      <c r="D15" s="4"/>
      <c r="E15" s="4">
        <v>97.9</v>
      </c>
      <c r="F15" s="4">
        <v>1</v>
      </c>
      <c r="G15" s="4"/>
      <c r="H15" s="15">
        <v>3.67</v>
      </c>
    </row>
    <row r="16" spans="1:8" x14ac:dyDescent="0.3">
      <c r="A16">
        <v>51</v>
      </c>
      <c r="B16" t="s">
        <v>112</v>
      </c>
      <c r="C16" s="4">
        <v>1</v>
      </c>
      <c r="D16" s="4"/>
      <c r="E16" s="4">
        <v>808</v>
      </c>
      <c r="F16" s="4">
        <v>1</v>
      </c>
      <c r="G16" s="4"/>
      <c r="H16" s="15">
        <v>15.8</v>
      </c>
    </row>
    <row r="17" spans="1:8" x14ac:dyDescent="0.3">
      <c r="A17">
        <v>52</v>
      </c>
      <c r="B17" t="s">
        <v>68</v>
      </c>
      <c r="C17" s="4">
        <v>1</v>
      </c>
      <c r="D17" s="4"/>
      <c r="E17" s="4">
        <v>251</v>
      </c>
      <c r="F17" s="4">
        <v>1</v>
      </c>
      <c r="G17" s="4"/>
      <c r="H17" s="15">
        <v>18.3</v>
      </c>
    </row>
    <row r="18" spans="1:8" x14ac:dyDescent="0.3">
      <c r="A18">
        <v>53</v>
      </c>
      <c r="B18" t="s">
        <v>113</v>
      </c>
      <c r="C18" s="4">
        <v>1</v>
      </c>
      <c r="D18" s="4"/>
      <c r="E18" s="4">
        <v>279</v>
      </c>
      <c r="F18" s="4">
        <v>1</v>
      </c>
      <c r="G18" s="4"/>
      <c r="H18" s="15">
        <v>23</v>
      </c>
    </row>
    <row r="19" spans="1:8" x14ac:dyDescent="0.3">
      <c r="A19">
        <v>54</v>
      </c>
      <c r="B19" t="s">
        <v>114</v>
      </c>
      <c r="C19" s="4">
        <v>1</v>
      </c>
      <c r="D19" s="4"/>
      <c r="E19" s="4">
        <v>601</v>
      </c>
      <c r="F19" s="4">
        <v>1</v>
      </c>
      <c r="G19" s="4"/>
      <c r="H19" s="15">
        <v>28.6</v>
      </c>
    </row>
    <row r="20" spans="1:8" x14ac:dyDescent="0.3">
      <c r="A20">
        <v>55</v>
      </c>
      <c r="B20" t="s">
        <v>115</v>
      </c>
      <c r="C20" s="4">
        <v>1</v>
      </c>
      <c r="D20" s="4"/>
      <c r="E20" s="4">
        <v>223</v>
      </c>
      <c r="F20" s="4">
        <v>1</v>
      </c>
      <c r="G20" s="4"/>
      <c r="H20" s="15">
        <v>16.7</v>
      </c>
    </row>
    <row r="21" spans="1:8" x14ac:dyDescent="0.3">
      <c r="A21">
        <v>56</v>
      </c>
      <c r="B21" t="s">
        <v>116</v>
      </c>
      <c r="C21" s="4">
        <v>1</v>
      </c>
      <c r="D21" s="4"/>
      <c r="E21" s="4">
        <v>288</v>
      </c>
      <c r="F21" s="4">
        <v>1</v>
      </c>
      <c r="G21" s="4"/>
      <c r="H21" s="15">
        <v>9.33</v>
      </c>
    </row>
    <row r="22" spans="1:8" x14ac:dyDescent="0.3">
      <c r="A22">
        <v>59</v>
      </c>
      <c r="B22" t="s">
        <v>119</v>
      </c>
      <c r="C22" s="4">
        <v>1</v>
      </c>
      <c r="D22" s="4"/>
      <c r="E22" s="4">
        <v>215</v>
      </c>
      <c r="F22" s="4">
        <v>1</v>
      </c>
      <c r="G22" s="4"/>
      <c r="H22" s="15">
        <v>21.5</v>
      </c>
    </row>
    <row r="23" spans="1:8" x14ac:dyDescent="0.3">
      <c r="A23">
        <v>60</v>
      </c>
      <c r="B23" t="s">
        <v>120</v>
      </c>
      <c r="C23" s="4">
        <v>1</v>
      </c>
      <c r="D23" s="4"/>
      <c r="E23" s="4">
        <v>206</v>
      </c>
      <c r="F23" s="4">
        <v>1</v>
      </c>
      <c r="G23" s="4"/>
      <c r="H23" s="15">
        <v>46.8</v>
      </c>
    </row>
    <row r="24" spans="1:8" x14ac:dyDescent="0.3">
      <c r="A24">
        <v>61</v>
      </c>
      <c r="B24" t="s">
        <v>121</v>
      </c>
      <c r="C24" s="4">
        <v>1</v>
      </c>
      <c r="D24" s="4"/>
      <c r="E24" s="4">
        <v>537</v>
      </c>
      <c r="F24" s="4">
        <v>1</v>
      </c>
      <c r="G24" s="4"/>
      <c r="H24" s="15">
        <v>26.2</v>
      </c>
    </row>
    <row r="25" spans="1:8" x14ac:dyDescent="0.3">
      <c r="A25">
        <v>62</v>
      </c>
      <c r="B25" t="s">
        <v>122</v>
      </c>
      <c r="C25" s="4">
        <v>1</v>
      </c>
      <c r="D25" s="4"/>
      <c r="E25" s="4">
        <v>484</v>
      </c>
      <c r="F25" s="4">
        <v>1</v>
      </c>
      <c r="G25" s="4"/>
      <c r="H25" s="15">
        <v>32.200000000000003</v>
      </c>
    </row>
    <row r="26" spans="1:8" x14ac:dyDescent="0.3">
      <c r="A26">
        <v>63</v>
      </c>
      <c r="B26" t="s">
        <v>123</v>
      </c>
      <c r="C26" s="4">
        <v>1</v>
      </c>
      <c r="D26" s="4"/>
      <c r="E26" s="4">
        <v>328</v>
      </c>
      <c r="F26" s="4">
        <v>1</v>
      </c>
      <c r="G26" s="4"/>
      <c r="H26" s="15">
        <v>10.5</v>
      </c>
    </row>
    <row r="27" spans="1:8" x14ac:dyDescent="0.3">
      <c r="A27">
        <v>64</v>
      </c>
      <c r="B27" t="s">
        <v>124</v>
      </c>
      <c r="C27" s="4">
        <v>1</v>
      </c>
      <c r="D27" s="4"/>
      <c r="E27" s="4">
        <v>290</v>
      </c>
      <c r="F27" s="4">
        <v>1</v>
      </c>
      <c r="G27" s="4"/>
      <c r="H27" s="15">
        <v>22</v>
      </c>
    </row>
    <row r="28" spans="1:8" x14ac:dyDescent="0.3">
      <c r="A28">
        <v>65</v>
      </c>
      <c r="B28" t="s">
        <v>125</v>
      </c>
      <c r="C28" s="4">
        <v>1</v>
      </c>
      <c r="D28" s="4"/>
      <c r="E28" s="4">
        <v>1180</v>
      </c>
      <c r="F28" s="4">
        <v>1</v>
      </c>
      <c r="G28" s="4"/>
      <c r="H28" s="15">
        <v>322</v>
      </c>
    </row>
    <row r="29" spans="1:8" x14ac:dyDescent="0.3">
      <c r="A29">
        <v>66</v>
      </c>
      <c r="B29" t="s">
        <v>126</v>
      </c>
      <c r="C29" s="4">
        <v>1</v>
      </c>
      <c r="D29" s="4"/>
      <c r="E29" s="4">
        <v>518</v>
      </c>
      <c r="F29" s="4">
        <v>1</v>
      </c>
      <c r="G29" s="4"/>
      <c r="H29" s="15">
        <v>37.9</v>
      </c>
    </row>
    <row r="30" spans="1:8" x14ac:dyDescent="0.3">
      <c r="A30">
        <v>67</v>
      </c>
      <c r="B30" t="s">
        <v>127</v>
      </c>
      <c r="C30" s="4">
        <v>1</v>
      </c>
      <c r="D30" s="4"/>
      <c r="E30" s="4">
        <v>349</v>
      </c>
      <c r="F30" s="4">
        <v>1</v>
      </c>
      <c r="G30" s="4"/>
      <c r="H30" s="15">
        <v>23.3</v>
      </c>
    </row>
    <row r="31" spans="1:8" x14ac:dyDescent="0.3">
      <c r="A31">
        <v>68</v>
      </c>
      <c r="B31" t="s">
        <v>128</v>
      </c>
      <c r="C31" s="4">
        <v>1</v>
      </c>
      <c r="D31" s="4"/>
      <c r="E31" s="4">
        <v>237</v>
      </c>
      <c r="F31" s="4">
        <v>1</v>
      </c>
      <c r="G31" s="4"/>
      <c r="H31" s="15">
        <v>84.8</v>
      </c>
    </row>
    <row r="32" spans="1:8" x14ac:dyDescent="0.3">
      <c r="A32">
        <v>71</v>
      </c>
      <c r="B32" t="s">
        <v>131</v>
      </c>
      <c r="C32" s="4">
        <v>1</v>
      </c>
      <c r="D32" s="4"/>
      <c r="E32" s="4">
        <v>237</v>
      </c>
      <c r="F32" s="4">
        <v>1</v>
      </c>
      <c r="G32" s="4"/>
      <c r="H32" s="15">
        <v>15.4</v>
      </c>
    </row>
    <row r="33" spans="1:8" x14ac:dyDescent="0.3">
      <c r="A33">
        <v>72</v>
      </c>
      <c r="B33" t="s">
        <v>132</v>
      </c>
      <c r="C33" s="4">
        <v>1</v>
      </c>
      <c r="D33" s="4"/>
      <c r="E33" s="4">
        <v>233</v>
      </c>
      <c r="F33" s="4">
        <v>1</v>
      </c>
      <c r="G33" s="4"/>
      <c r="H33" s="15">
        <v>57.4</v>
      </c>
    </row>
    <row r="34" spans="1:8" x14ac:dyDescent="0.3">
      <c r="A34">
        <v>73</v>
      </c>
      <c r="B34" t="s">
        <v>133</v>
      </c>
      <c r="C34" s="4">
        <v>1</v>
      </c>
      <c r="D34" s="4"/>
      <c r="E34" s="4">
        <v>261</v>
      </c>
      <c r="F34" s="4">
        <v>1</v>
      </c>
      <c r="G34" s="4"/>
      <c r="H34" s="15">
        <v>14</v>
      </c>
    </row>
    <row r="35" spans="1:8" x14ac:dyDescent="0.3">
      <c r="A35">
        <v>74</v>
      </c>
      <c r="B35" t="s">
        <v>134</v>
      </c>
      <c r="C35" s="4">
        <v>1</v>
      </c>
      <c r="D35" s="4"/>
      <c r="E35" s="4">
        <v>497</v>
      </c>
      <c r="F35" s="4">
        <v>1</v>
      </c>
      <c r="G35" s="4"/>
      <c r="H35" s="15">
        <v>149</v>
      </c>
    </row>
    <row r="36" spans="1:8" x14ac:dyDescent="0.3">
      <c r="A36">
        <v>75</v>
      </c>
      <c r="B36" t="s">
        <v>135</v>
      </c>
      <c r="C36" s="4">
        <v>1</v>
      </c>
      <c r="D36" s="4"/>
      <c r="E36" s="4">
        <v>530</v>
      </c>
      <c r="F36" s="4">
        <v>1</v>
      </c>
      <c r="G36" s="4"/>
      <c r="H36" s="15">
        <v>42.8</v>
      </c>
    </row>
    <row r="37" spans="1:8" x14ac:dyDescent="0.3">
      <c r="A37">
        <v>76</v>
      </c>
      <c r="B37" t="s">
        <v>136</v>
      </c>
      <c r="C37" s="4">
        <v>1</v>
      </c>
      <c r="D37" s="4"/>
      <c r="E37" s="4">
        <v>342</v>
      </c>
      <c r="F37" s="4">
        <v>1</v>
      </c>
      <c r="G37" s="4"/>
      <c r="H37" s="15">
        <v>26.1</v>
      </c>
    </row>
    <row r="38" spans="1:8" x14ac:dyDescent="0.3">
      <c r="A38">
        <v>77</v>
      </c>
      <c r="B38" t="s">
        <v>137</v>
      </c>
      <c r="C38" s="4">
        <v>1</v>
      </c>
      <c r="D38" s="4"/>
      <c r="E38" s="4">
        <v>368</v>
      </c>
      <c r="F38" s="4">
        <v>1</v>
      </c>
      <c r="G38" s="4"/>
      <c r="H38" s="15">
        <v>25.6</v>
      </c>
    </row>
    <row r="39" spans="1:8" x14ac:dyDescent="0.3">
      <c r="A39">
        <v>78</v>
      </c>
      <c r="B39" t="s">
        <v>138</v>
      </c>
      <c r="C39" s="4">
        <v>1</v>
      </c>
      <c r="D39" s="4"/>
      <c r="E39" s="4">
        <v>199</v>
      </c>
      <c r="F39" s="4">
        <v>1</v>
      </c>
      <c r="G39" s="4"/>
      <c r="H39" s="15">
        <v>10.5</v>
      </c>
    </row>
    <row r="40" spans="1:8" x14ac:dyDescent="0.3">
      <c r="A40">
        <v>79</v>
      </c>
      <c r="B40" t="s">
        <v>139</v>
      </c>
      <c r="C40" s="4">
        <v>1</v>
      </c>
      <c r="D40" s="4"/>
      <c r="E40" s="4">
        <v>220</v>
      </c>
      <c r="F40" s="4">
        <v>1</v>
      </c>
      <c r="G40" s="4"/>
      <c r="H40" s="15">
        <v>12.3</v>
      </c>
    </row>
    <row r="41" spans="1:8" x14ac:dyDescent="0.3">
      <c r="A41">
        <v>80</v>
      </c>
      <c r="B41" t="s">
        <v>140</v>
      </c>
      <c r="C41" s="4">
        <v>1</v>
      </c>
      <c r="D41" s="4"/>
      <c r="E41" s="4">
        <v>242</v>
      </c>
      <c r="F41" s="4">
        <v>1</v>
      </c>
      <c r="G41" s="4"/>
      <c r="H41" s="15">
        <v>10.6</v>
      </c>
    </row>
    <row r="42" spans="1:8" x14ac:dyDescent="0.3">
      <c r="A42">
        <v>83</v>
      </c>
      <c r="B42" t="s">
        <v>143</v>
      </c>
      <c r="C42" s="4">
        <v>1</v>
      </c>
      <c r="D42" s="4"/>
      <c r="E42" s="4">
        <v>154</v>
      </c>
      <c r="F42" s="4">
        <v>1</v>
      </c>
      <c r="G42" s="4"/>
      <c r="H42" s="15">
        <v>8.91</v>
      </c>
    </row>
    <row r="43" spans="1:8" x14ac:dyDescent="0.3">
      <c r="A43">
        <v>84</v>
      </c>
      <c r="B43" t="s">
        <v>144</v>
      </c>
      <c r="C43" s="4">
        <v>1</v>
      </c>
      <c r="D43" s="4"/>
      <c r="E43" s="4">
        <v>510</v>
      </c>
      <c r="F43" s="4">
        <v>1</v>
      </c>
      <c r="G43" s="4"/>
      <c r="H43" s="15">
        <v>40.299999999999997</v>
      </c>
    </row>
    <row r="44" spans="1:8" x14ac:dyDescent="0.3">
      <c r="A44">
        <v>85</v>
      </c>
      <c r="B44" t="s">
        <v>145</v>
      </c>
      <c r="C44" s="4">
        <v>1</v>
      </c>
      <c r="D44" s="4"/>
      <c r="E44" s="4">
        <v>227</v>
      </c>
      <c r="F44" s="4">
        <v>1</v>
      </c>
      <c r="G44" s="4"/>
      <c r="H44" s="15">
        <v>8.9</v>
      </c>
    </row>
    <row r="45" spans="1:8" x14ac:dyDescent="0.3">
      <c r="A45">
        <v>86</v>
      </c>
      <c r="B45" t="s">
        <v>146</v>
      </c>
      <c r="C45" s="4">
        <v>1</v>
      </c>
      <c r="D45" s="4"/>
      <c r="E45" s="4">
        <v>356</v>
      </c>
      <c r="F45" s="4">
        <v>1</v>
      </c>
      <c r="G45" s="4"/>
      <c r="H45" s="15">
        <v>18.8</v>
      </c>
    </row>
    <row r="46" spans="1:8" x14ac:dyDescent="0.3">
      <c r="A46">
        <v>87</v>
      </c>
      <c r="B46" t="s">
        <v>147</v>
      </c>
      <c r="C46" s="4">
        <v>1</v>
      </c>
      <c r="D46" s="4"/>
      <c r="E46" s="4">
        <v>593</v>
      </c>
      <c r="F46" s="4">
        <v>1</v>
      </c>
      <c r="G46" s="4"/>
      <c r="H46" s="15">
        <v>22.4</v>
      </c>
    </row>
    <row r="47" spans="1:8" x14ac:dyDescent="0.3">
      <c r="A47">
        <v>88</v>
      </c>
      <c r="B47" t="s">
        <v>148</v>
      </c>
      <c r="C47" s="4">
        <v>1</v>
      </c>
      <c r="D47" s="4"/>
      <c r="E47" s="4">
        <v>110</v>
      </c>
      <c r="F47" s="4">
        <v>1</v>
      </c>
      <c r="G47" s="4"/>
      <c r="H47" s="15">
        <v>5.9</v>
      </c>
    </row>
    <row r="48" spans="1:8" x14ac:dyDescent="0.3">
      <c r="A48">
        <v>89</v>
      </c>
      <c r="B48" t="s">
        <v>149</v>
      </c>
      <c r="C48" s="4">
        <v>1</v>
      </c>
      <c r="D48" s="4"/>
      <c r="E48" s="4">
        <v>372</v>
      </c>
      <c r="F48" s="4">
        <v>1</v>
      </c>
      <c r="G48" s="4"/>
      <c r="H48" s="15">
        <v>20</v>
      </c>
    </row>
    <row r="49" spans="1:8" x14ac:dyDescent="0.3">
      <c r="A49">
        <v>90</v>
      </c>
      <c r="B49" t="s">
        <v>150</v>
      </c>
      <c r="C49" s="4">
        <v>1</v>
      </c>
      <c r="D49" s="4"/>
      <c r="E49" s="4">
        <v>159</v>
      </c>
      <c r="F49" s="4">
        <v>1</v>
      </c>
      <c r="G49" s="4"/>
      <c r="H49" s="15">
        <v>34.700000000000003</v>
      </c>
    </row>
    <row r="50" spans="1:8" x14ac:dyDescent="0.3">
      <c r="A50">
        <v>91</v>
      </c>
      <c r="B50" t="s">
        <v>151</v>
      </c>
      <c r="C50" s="4">
        <v>1</v>
      </c>
      <c r="D50" s="4"/>
      <c r="E50" s="4">
        <v>378</v>
      </c>
      <c r="F50" s="4">
        <v>1</v>
      </c>
      <c r="G50" s="4"/>
      <c r="H50" s="15">
        <v>33.4</v>
      </c>
    </row>
    <row r="51" spans="1:8" x14ac:dyDescent="0.3">
      <c r="A51">
        <v>92</v>
      </c>
      <c r="B51" t="s">
        <v>152</v>
      </c>
      <c r="C51" s="4">
        <v>1</v>
      </c>
      <c r="D51" s="4"/>
      <c r="E51" s="4">
        <v>139</v>
      </c>
      <c r="F51" s="4">
        <v>1</v>
      </c>
      <c r="G51" s="4"/>
      <c r="H51" s="15">
        <v>7.16</v>
      </c>
    </row>
    <row r="52" spans="1:8" x14ac:dyDescent="0.3">
      <c r="A52">
        <v>95</v>
      </c>
      <c r="B52" t="s">
        <v>162</v>
      </c>
      <c r="C52" s="4">
        <v>1</v>
      </c>
      <c r="D52" s="4"/>
      <c r="E52" s="4">
        <v>400</v>
      </c>
      <c r="F52" s="4">
        <v>1</v>
      </c>
      <c r="G52" s="4"/>
      <c r="H52" s="15">
        <v>25.6</v>
      </c>
    </row>
    <row r="53" spans="1:8" x14ac:dyDescent="0.3">
      <c r="A53">
        <v>96</v>
      </c>
      <c r="B53" t="s">
        <v>163</v>
      </c>
      <c r="C53" s="4">
        <v>1</v>
      </c>
      <c r="D53" s="4"/>
      <c r="E53" s="4">
        <v>140</v>
      </c>
      <c r="F53" s="4">
        <v>1</v>
      </c>
      <c r="G53" s="4"/>
      <c r="H53" s="15">
        <v>15.6</v>
      </c>
    </row>
    <row r="54" spans="1:8" x14ac:dyDescent="0.3">
      <c r="A54">
        <v>97</v>
      </c>
      <c r="B54" t="s">
        <v>164</v>
      </c>
      <c r="C54" s="4">
        <v>1</v>
      </c>
      <c r="D54" s="4"/>
      <c r="E54" s="4">
        <v>538</v>
      </c>
      <c r="F54" s="4">
        <v>1</v>
      </c>
      <c r="G54" s="4"/>
      <c r="H54" s="15">
        <v>35.6</v>
      </c>
    </row>
    <row r="55" spans="1:8" x14ac:dyDescent="0.3">
      <c r="A55">
        <v>98</v>
      </c>
      <c r="B55" t="s">
        <v>165</v>
      </c>
      <c r="C55" s="4">
        <v>1</v>
      </c>
      <c r="D55" s="4"/>
      <c r="E55" s="4">
        <v>219</v>
      </c>
      <c r="F55" s="4">
        <v>1</v>
      </c>
      <c r="G55" s="4"/>
      <c r="H55" s="15">
        <v>18.5</v>
      </c>
    </row>
    <row r="56" spans="1:8" x14ac:dyDescent="0.3">
      <c r="A56">
        <v>99</v>
      </c>
      <c r="B56" t="s">
        <v>166</v>
      </c>
      <c r="C56" s="4">
        <v>1</v>
      </c>
      <c r="D56" s="4"/>
      <c r="E56" s="4">
        <v>290</v>
      </c>
      <c r="F56" s="4">
        <v>1</v>
      </c>
      <c r="G56" s="4"/>
      <c r="H56" s="15">
        <v>23.1</v>
      </c>
    </row>
    <row r="57" spans="1:8" x14ac:dyDescent="0.3">
      <c r="A57">
        <v>100</v>
      </c>
      <c r="B57" t="s">
        <v>167</v>
      </c>
      <c r="C57" s="4">
        <v>1</v>
      </c>
      <c r="D57" s="4"/>
      <c r="E57" s="4">
        <v>340</v>
      </c>
      <c r="F57" s="4">
        <v>1</v>
      </c>
      <c r="G57" s="4"/>
      <c r="H57" s="15">
        <v>18.3</v>
      </c>
    </row>
    <row r="58" spans="1:8" x14ac:dyDescent="0.3">
      <c r="A58">
        <v>101</v>
      </c>
      <c r="B58" t="s">
        <v>168</v>
      </c>
      <c r="C58" s="4">
        <v>1</v>
      </c>
      <c r="D58" s="4"/>
      <c r="E58" s="4">
        <v>448</v>
      </c>
      <c r="F58" s="4">
        <v>1</v>
      </c>
      <c r="G58" s="4"/>
      <c r="H58" s="15">
        <v>29.8</v>
      </c>
    </row>
    <row r="59" spans="1:8" x14ac:dyDescent="0.3">
      <c r="A59">
        <v>102</v>
      </c>
      <c r="B59" t="s">
        <v>169</v>
      </c>
      <c r="C59" s="4">
        <v>1</v>
      </c>
      <c r="D59" s="4"/>
      <c r="E59" s="4">
        <v>266</v>
      </c>
      <c r="F59" s="4">
        <v>1</v>
      </c>
      <c r="G59" s="4"/>
      <c r="H59" s="15">
        <v>23.2</v>
      </c>
    </row>
    <row r="60" spans="1:8" x14ac:dyDescent="0.3">
      <c r="A60">
        <v>103</v>
      </c>
      <c r="B60" t="s">
        <v>170</v>
      </c>
      <c r="C60" s="4">
        <v>1</v>
      </c>
      <c r="D60" s="4"/>
      <c r="E60" s="4">
        <v>374</v>
      </c>
      <c r="F60" s="4">
        <v>1</v>
      </c>
      <c r="G60" s="4"/>
      <c r="H60" s="15">
        <v>10</v>
      </c>
    </row>
    <row r="61" spans="1:8" x14ac:dyDescent="0.3">
      <c r="A61">
        <v>104</v>
      </c>
      <c r="B61" t="s">
        <v>171</v>
      </c>
      <c r="C61" s="4">
        <v>1</v>
      </c>
      <c r="D61" s="4"/>
      <c r="E61" s="4">
        <v>295</v>
      </c>
      <c r="F61" s="4">
        <v>1</v>
      </c>
      <c r="G61" s="4"/>
      <c r="H61" s="15">
        <v>28.5</v>
      </c>
    </row>
    <row r="62" spans="1:8" x14ac:dyDescent="0.3">
      <c r="A62">
        <v>107</v>
      </c>
      <c r="B62" t="s">
        <v>174</v>
      </c>
      <c r="C62" s="4">
        <v>1</v>
      </c>
      <c r="D62" s="4"/>
      <c r="E62" s="4">
        <v>367</v>
      </c>
      <c r="F62" s="4">
        <v>1</v>
      </c>
      <c r="G62" s="4"/>
      <c r="H62" s="15">
        <v>33.1</v>
      </c>
    </row>
    <row r="63" spans="1:8" x14ac:dyDescent="0.3">
      <c r="A63">
        <v>108</v>
      </c>
      <c r="B63" t="s">
        <v>175</v>
      </c>
      <c r="C63" s="4">
        <v>1</v>
      </c>
      <c r="D63" s="4"/>
      <c r="E63" s="4">
        <v>428</v>
      </c>
      <c r="F63" s="4">
        <v>1</v>
      </c>
      <c r="G63" s="4"/>
      <c r="H63" s="15">
        <v>39.799999999999997</v>
      </c>
    </row>
    <row r="64" spans="1:8" x14ac:dyDescent="0.3">
      <c r="A64">
        <v>109</v>
      </c>
      <c r="B64" t="s">
        <v>176</v>
      </c>
      <c r="C64" s="4">
        <v>1</v>
      </c>
      <c r="D64" s="4"/>
      <c r="E64" s="4">
        <v>210</v>
      </c>
      <c r="F64" s="4">
        <v>1</v>
      </c>
      <c r="G64" s="4"/>
      <c r="H64" s="15">
        <v>22.9</v>
      </c>
    </row>
    <row r="65" spans="1:8" x14ac:dyDescent="0.3">
      <c r="A65">
        <v>110</v>
      </c>
      <c r="B65" t="s">
        <v>177</v>
      </c>
      <c r="C65" s="4">
        <v>1</v>
      </c>
      <c r="D65" s="4"/>
      <c r="E65" s="4">
        <v>382</v>
      </c>
      <c r="F65" s="4">
        <v>1</v>
      </c>
      <c r="G65" s="4"/>
      <c r="H65" s="15">
        <v>18.3</v>
      </c>
    </row>
    <row r="66" spans="1:8" x14ac:dyDescent="0.3">
      <c r="A66">
        <v>111</v>
      </c>
      <c r="B66" t="s">
        <v>178</v>
      </c>
      <c r="C66" s="4">
        <v>1</v>
      </c>
      <c r="D66" s="4"/>
      <c r="E66" s="4">
        <v>513</v>
      </c>
      <c r="F66" s="4">
        <v>1</v>
      </c>
      <c r="G66" s="4"/>
      <c r="H66" s="15">
        <v>27</v>
      </c>
    </row>
    <row r="67" spans="1:8" x14ac:dyDescent="0.3">
      <c r="A67">
        <v>112</v>
      </c>
      <c r="B67" t="s">
        <v>179</v>
      </c>
      <c r="C67" s="4">
        <v>1</v>
      </c>
      <c r="D67" s="4"/>
      <c r="E67" s="4">
        <v>396</v>
      </c>
      <c r="F67" s="4">
        <v>1</v>
      </c>
      <c r="G67" s="4"/>
      <c r="H67" s="15">
        <v>27</v>
      </c>
    </row>
    <row r="68" spans="1:8" x14ac:dyDescent="0.3">
      <c r="A68">
        <v>113</v>
      </c>
      <c r="B68" t="s">
        <v>180</v>
      </c>
      <c r="C68" s="4">
        <v>1</v>
      </c>
      <c r="D68" s="4"/>
      <c r="E68" s="4">
        <v>250</v>
      </c>
      <c r="F68" s="4">
        <v>1</v>
      </c>
      <c r="G68" s="4"/>
      <c r="H68" s="15">
        <v>25.8</v>
      </c>
    </row>
    <row r="69" spans="1:8" x14ac:dyDescent="0.3">
      <c r="A69">
        <v>114</v>
      </c>
      <c r="B69" t="s">
        <v>181</v>
      </c>
      <c r="C69" s="4">
        <v>1</v>
      </c>
      <c r="D69" s="4"/>
      <c r="E69" s="4">
        <v>371</v>
      </c>
      <c r="F69" s="4">
        <v>1</v>
      </c>
      <c r="G69" s="4"/>
      <c r="H69" s="15">
        <v>79</v>
      </c>
    </row>
    <row r="70" spans="1:8" x14ac:dyDescent="0.3">
      <c r="A70">
        <v>115</v>
      </c>
      <c r="B70" t="s">
        <v>182</v>
      </c>
      <c r="C70" s="4">
        <v>1</v>
      </c>
      <c r="D70" s="4"/>
      <c r="E70" s="4">
        <v>1860</v>
      </c>
      <c r="F70" s="4">
        <v>1</v>
      </c>
      <c r="G70" s="4"/>
      <c r="H70" s="15">
        <v>414</v>
      </c>
    </row>
    <row r="71" spans="1:8" x14ac:dyDescent="0.3">
      <c r="A71">
        <v>116</v>
      </c>
      <c r="B71" t="s">
        <v>183</v>
      </c>
      <c r="C71" s="4">
        <v>1</v>
      </c>
      <c r="D71" s="4"/>
      <c r="E71" s="4">
        <v>175</v>
      </c>
      <c r="F71" s="4">
        <v>1</v>
      </c>
      <c r="G71" s="4"/>
      <c r="H71" s="15">
        <v>24.7</v>
      </c>
    </row>
    <row r="72" spans="1:8" x14ac:dyDescent="0.3">
      <c r="A72">
        <v>119</v>
      </c>
      <c r="B72" t="s">
        <v>186</v>
      </c>
      <c r="C72" s="4">
        <v>1</v>
      </c>
      <c r="D72" s="4"/>
      <c r="E72" s="4">
        <v>321</v>
      </c>
      <c r="F72" s="4">
        <v>1</v>
      </c>
      <c r="G72" s="4"/>
      <c r="H72" s="15">
        <v>18.2</v>
      </c>
    </row>
    <row r="73" spans="1:8" x14ac:dyDescent="0.3">
      <c r="A73">
        <v>120</v>
      </c>
      <c r="B73" t="s">
        <v>187</v>
      </c>
      <c r="C73" s="4">
        <v>1</v>
      </c>
      <c r="D73" s="4"/>
      <c r="E73" s="4">
        <v>889</v>
      </c>
      <c r="F73" s="4">
        <v>1</v>
      </c>
      <c r="G73" s="4"/>
      <c r="H73" s="15">
        <v>23.9</v>
      </c>
    </row>
    <row r="74" spans="1:8" x14ac:dyDescent="0.3">
      <c r="A74">
        <v>121</v>
      </c>
      <c r="B74" t="s">
        <v>188</v>
      </c>
      <c r="C74" s="4">
        <v>1</v>
      </c>
      <c r="D74" s="4"/>
      <c r="E74" s="4">
        <v>515</v>
      </c>
      <c r="F74" s="4">
        <v>1</v>
      </c>
      <c r="G74" s="4"/>
      <c r="H74" s="15">
        <v>39.1</v>
      </c>
    </row>
    <row r="75" spans="1:8" x14ac:dyDescent="0.3">
      <c r="A75">
        <v>122</v>
      </c>
      <c r="B75" t="s">
        <v>189</v>
      </c>
      <c r="C75" s="4">
        <v>1</v>
      </c>
      <c r="D75" s="4"/>
      <c r="E75" s="4">
        <v>312</v>
      </c>
      <c r="F75" s="4">
        <v>1</v>
      </c>
      <c r="G75" s="4"/>
      <c r="H75" s="15">
        <v>26.4</v>
      </c>
    </row>
    <row r="76" spans="1:8" x14ac:dyDescent="0.3">
      <c r="A76">
        <v>123</v>
      </c>
      <c r="B76" t="s">
        <v>190</v>
      </c>
      <c r="C76" s="4">
        <v>1</v>
      </c>
      <c r="D76" s="4"/>
      <c r="E76" s="4">
        <v>231</v>
      </c>
      <c r="F76" s="4">
        <v>1</v>
      </c>
      <c r="G76" s="4"/>
      <c r="H76" s="15">
        <v>83.8</v>
      </c>
    </row>
    <row r="77" spans="1:8" x14ac:dyDescent="0.3">
      <c r="A77">
        <v>124</v>
      </c>
      <c r="B77" t="s">
        <v>191</v>
      </c>
      <c r="C77" s="4">
        <v>1</v>
      </c>
      <c r="D77" s="4"/>
      <c r="E77" s="4">
        <v>542</v>
      </c>
      <c r="F77" s="4">
        <v>1</v>
      </c>
      <c r="G77" s="4"/>
      <c r="H77" s="15">
        <v>21.4</v>
      </c>
    </row>
    <row r="78" spans="1:8" x14ac:dyDescent="0.3">
      <c r="A78">
        <v>125</v>
      </c>
      <c r="B78" t="s">
        <v>192</v>
      </c>
      <c r="C78" s="4">
        <v>1</v>
      </c>
      <c r="D78" s="4"/>
      <c r="E78" s="4">
        <v>319</v>
      </c>
      <c r="F78" s="4">
        <v>1</v>
      </c>
      <c r="G78" s="4"/>
      <c r="H78" s="15">
        <v>21.7</v>
      </c>
    </row>
    <row r="79" spans="1:8" x14ac:dyDescent="0.3">
      <c r="A79">
        <v>126</v>
      </c>
      <c r="B79" t="s">
        <v>193</v>
      </c>
      <c r="C79" s="4">
        <v>1</v>
      </c>
      <c r="D79" s="4"/>
      <c r="E79" s="4">
        <v>154</v>
      </c>
      <c r="F79" s="4">
        <v>1</v>
      </c>
      <c r="G79" s="4"/>
      <c r="H79" s="15">
        <v>8.07</v>
      </c>
    </row>
    <row r="80" spans="1:8" x14ac:dyDescent="0.3">
      <c r="A80">
        <v>127</v>
      </c>
      <c r="B80" t="s">
        <v>194</v>
      </c>
      <c r="C80" s="4">
        <v>1</v>
      </c>
      <c r="D80" s="4"/>
      <c r="E80" s="4">
        <v>1160</v>
      </c>
      <c r="F80" s="4">
        <v>1</v>
      </c>
      <c r="G80" s="4"/>
      <c r="H80" s="15">
        <v>44.7</v>
      </c>
    </row>
    <row r="81" spans="1:8" x14ac:dyDescent="0.3">
      <c r="A81">
        <v>128</v>
      </c>
      <c r="B81" t="s">
        <v>195</v>
      </c>
      <c r="C81" s="4">
        <v>1</v>
      </c>
      <c r="D81" s="4"/>
      <c r="E81" s="4">
        <v>157</v>
      </c>
      <c r="F81" s="4">
        <v>1</v>
      </c>
      <c r="G81" s="4"/>
      <c r="H81" s="15">
        <v>47.2</v>
      </c>
    </row>
    <row r="82" spans="1:8" x14ac:dyDescent="0.3">
      <c r="A82">
        <v>131</v>
      </c>
      <c r="B82" t="s">
        <v>198</v>
      </c>
      <c r="C82" s="4">
        <v>1</v>
      </c>
      <c r="D82" s="4"/>
      <c r="E82" s="4">
        <v>160</v>
      </c>
      <c r="F82" s="4">
        <v>1</v>
      </c>
      <c r="G82" s="4"/>
      <c r="H82" s="15">
        <v>8.4700000000000006</v>
      </c>
    </row>
    <row r="83" spans="1:8" x14ac:dyDescent="0.3">
      <c r="A83">
        <v>132</v>
      </c>
      <c r="B83" t="s">
        <v>199</v>
      </c>
      <c r="C83" s="4">
        <v>1</v>
      </c>
      <c r="D83" s="4"/>
      <c r="E83" s="4">
        <v>384</v>
      </c>
      <c r="F83" s="4">
        <v>1</v>
      </c>
      <c r="G83" s="4"/>
      <c r="H83" s="15">
        <v>33</v>
      </c>
    </row>
    <row r="84" spans="1:8" x14ac:dyDescent="0.3">
      <c r="A84">
        <v>133</v>
      </c>
      <c r="B84" t="s">
        <v>200</v>
      </c>
      <c r="C84" s="4">
        <v>1</v>
      </c>
      <c r="D84" s="4"/>
      <c r="E84" s="4">
        <v>335</v>
      </c>
      <c r="F84" s="4">
        <v>1</v>
      </c>
      <c r="G84" s="4"/>
      <c r="H84" s="15">
        <v>34.4</v>
      </c>
    </row>
    <row r="85" spans="1:8" x14ac:dyDescent="0.3">
      <c r="A85">
        <v>134</v>
      </c>
      <c r="B85" t="s">
        <v>201</v>
      </c>
      <c r="C85" s="4">
        <v>1</v>
      </c>
      <c r="D85" s="4"/>
      <c r="E85" s="4">
        <v>173</v>
      </c>
      <c r="F85" s="4">
        <v>1</v>
      </c>
      <c r="G85" s="4"/>
      <c r="H85" s="15">
        <v>31.8</v>
      </c>
    </row>
    <row r="86" spans="1:8" x14ac:dyDescent="0.3">
      <c r="A86">
        <v>135</v>
      </c>
      <c r="B86" t="s">
        <v>202</v>
      </c>
      <c r="C86" s="4">
        <v>1</v>
      </c>
      <c r="D86" s="4"/>
      <c r="E86" s="4">
        <v>361</v>
      </c>
      <c r="F86" s="4">
        <v>1</v>
      </c>
      <c r="G86" s="4"/>
      <c r="H86" s="15">
        <v>27</v>
      </c>
    </row>
    <row r="87" spans="1:8" x14ac:dyDescent="0.3">
      <c r="A87">
        <v>136</v>
      </c>
      <c r="B87" t="s">
        <v>203</v>
      </c>
      <c r="C87" s="4">
        <v>1</v>
      </c>
      <c r="D87" s="4"/>
      <c r="E87" s="4">
        <v>124</v>
      </c>
      <c r="F87" s="4">
        <v>1</v>
      </c>
      <c r="G87" s="4"/>
      <c r="H87" s="15">
        <v>15.2</v>
      </c>
    </row>
    <row r="88" spans="1:8" x14ac:dyDescent="0.3">
      <c r="A88">
        <v>137</v>
      </c>
      <c r="B88" t="s">
        <v>204</v>
      </c>
      <c r="C88" s="4">
        <v>1</v>
      </c>
      <c r="D88" s="4"/>
      <c r="E88" s="4">
        <v>496</v>
      </c>
      <c r="F88" s="4">
        <v>1</v>
      </c>
      <c r="G88" s="4"/>
      <c r="H88" s="15">
        <v>26.6</v>
      </c>
    </row>
    <row r="89" spans="1:8" x14ac:dyDescent="0.3">
      <c r="A89">
        <v>138</v>
      </c>
      <c r="B89" t="s">
        <v>205</v>
      </c>
      <c r="C89" s="4">
        <v>1</v>
      </c>
      <c r="D89" s="4"/>
      <c r="E89" s="4">
        <v>293</v>
      </c>
      <c r="F89" s="4">
        <v>1</v>
      </c>
      <c r="G89" s="4"/>
      <c r="H89" s="15">
        <v>23.2</v>
      </c>
    </row>
    <row r="90" spans="1:8" x14ac:dyDescent="0.3">
      <c r="A90">
        <v>139</v>
      </c>
      <c r="B90" t="s">
        <v>206</v>
      </c>
      <c r="C90" s="4">
        <v>1</v>
      </c>
      <c r="D90" s="4"/>
      <c r="E90" s="4">
        <v>442</v>
      </c>
      <c r="F90" s="4">
        <v>1</v>
      </c>
      <c r="G90" s="4"/>
      <c r="H90" s="15">
        <v>30.6</v>
      </c>
    </row>
    <row r="91" spans="1:8" x14ac:dyDescent="0.3">
      <c r="A91">
        <v>140</v>
      </c>
      <c r="B91" t="s">
        <v>207</v>
      </c>
      <c r="C91" s="4">
        <v>1</v>
      </c>
      <c r="D91" s="4"/>
      <c r="E91" s="4">
        <v>295</v>
      </c>
      <c r="F91" s="4">
        <v>1</v>
      </c>
      <c r="G91" s="4"/>
      <c r="H91" s="15">
        <v>24.4</v>
      </c>
    </row>
    <row r="92" spans="1:8" x14ac:dyDescent="0.3">
      <c r="A92">
        <v>143</v>
      </c>
      <c r="B92" t="s">
        <v>210</v>
      </c>
      <c r="C92" s="4">
        <v>1</v>
      </c>
      <c r="D92" s="4"/>
      <c r="E92" s="4">
        <v>405</v>
      </c>
      <c r="F92" s="4">
        <v>1</v>
      </c>
      <c r="G92" s="4"/>
      <c r="H92" s="15">
        <v>25.3</v>
      </c>
    </row>
    <row r="93" spans="1:8" x14ac:dyDescent="0.3">
      <c r="A93">
        <v>144</v>
      </c>
      <c r="B93" t="s">
        <v>211</v>
      </c>
      <c r="C93" s="4">
        <v>1</v>
      </c>
      <c r="D93" s="4"/>
      <c r="E93" s="4">
        <v>303</v>
      </c>
      <c r="F93" s="4">
        <v>1</v>
      </c>
      <c r="G93" s="4"/>
      <c r="H93" s="15">
        <v>27.4</v>
      </c>
    </row>
    <row r="94" spans="1:8" x14ac:dyDescent="0.3">
      <c r="A94">
        <v>145</v>
      </c>
      <c r="B94" t="s">
        <v>212</v>
      </c>
      <c r="C94" s="4">
        <v>1</v>
      </c>
      <c r="D94" s="4"/>
      <c r="E94" s="4">
        <v>210</v>
      </c>
      <c r="F94" s="4">
        <v>1</v>
      </c>
      <c r="G94" s="4"/>
      <c r="H94" s="15">
        <v>26.8</v>
      </c>
    </row>
    <row r="95" spans="1:8" x14ac:dyDescent="0.3">
      <c r="A95">
        <v>146</v>
      </c>
      <c r="B95" t="s">
        <v>213</v>
      </c>
      <c r="C95" s="4">
        <v>1</v>
      </c>
      <c r="D95" s="4"/>
      <c r="E95" s="4">
        <v>347</v>
      </c>
      <c r="F95" s="4">
        <v>1</v>
      </c>
      <c r="G95" s="4"/>
      <c r="H95" s="15">
        <v>25.7</v>
      </c>
    </row>
    <row r="96" spans="1:8" x14ac:dyDescent="0.3">
      <c r="A96">
        <v>147</v>
      </c>
      <c r="B96" t="s">
        <v>214</v>
      </c>
      <c r="C96" s="4">
        <v>1</v>
      </c>
      <c r="D96" s="4"/>
      <c r="E96" s="4">
        <v>204</v>
      </c>
      <c r="F96" s="4">
        <v>1</v>
      </c>
      <c r="G96" s="4"/>
      <c r="H96" s="15">
        <v>12.2</v>
      </c>
    </row>
    <row r="97" spans="1:8" x14ac:dyDescent="0.3">
      <c r="A97">
        <v>148</v>
      </c>
      <c r="B97" t="s">
        <v>215</v>
      </c>
      <c r="C97" s="4">
        <v>1</v>
      </c>
      <c r="D97" s="4"/>
      <c r="E97" s="4">
        <v>443</v>
      </c>
      <c r="F97" s="4">
        <v>1</v>
      </c>
      <c r="G97" s="4"/>
      <c r="H97" s="15">
        <v>31.6</v>
      </c>
    </row>
    <row r="98" spans="1:8" x14ac:dyDescent="0.3">
      <c r="A98">
        <v>149</v>
      </c>
      <c r="B98" t="s">
        <v>216</v>
      </c>
      <c r="C98" s="4">
        <v>1</v>
      </c>
      <c r="D98" s="4"/>
      <c r="E98" s="4">
        <v>442</v>
      </c>
      <c r="F98" s="4">
        <v>1</v>
      </c>
      <c r="G98" s="4"/>
      <c r="H98" s="15">
        <v>31.5</v>
      </c>
    </row>
    <row r="99" spans="1:8" x14ac:dyDescent="0.3">
      <c r="A99">
        <v>150</v>
      </c>
      <c r="B99" t="s">
        <v>217</v>
      </c>
      <c r="C99" s="4">
        <v>1</v>
      </c>
      <c r="D99" s="4"/>
      <c r="E99" s="4">
        <v>713</v>
      </c>
      <c r="F99" s="4">
        <v>1</v>
      </c>
      <c r="G99" s="4"/>
      <c r="H99" s="15">
        <v>26.1</v>
      </c>
    </row>
    <row r="100" spans="1:8" x14ac:dyDescent="0.3">
      <c r="A100">
        <v>151</v>
      </c>
      <c r="B100" t="s">
        <v>218</v>
      </c>
      <c r="C100" s="4">
        <v>1</v>
      </c>
      <c r="D100" s="4"/>
      <c r="E100" s="4">
        <v>311</v>
      </c>
      <c r="F100" s="4">
        <v>1</v>
      </c>
      <c r="G100" s="4"/>
      <c r="H100" s="15">
        <v>23.9</v>
      </c>
    </row>
    <row r="101" spans="1:8" x14ac:dyDescent="0.3">
      <c r="A101">
        <v>152</v>
      </c>
      <c r="B101" t="s">
        <v>219</v>
      </c>
      <c r="C101" s="4">
        <v>1</v>
      </c>
      <c r="D101" s="4"/>
      <c r="E101" s="4">
        <v>486</v>
      </c>
      <c r="F101" s="4">
        <v>1</v>
      </c>
      <c r="G101" s="4"/>
      <c r="H101" s="15">
        <v>24.3</v>
      </c>
    </row>
    <row r="102" spans="1:8" x14ac:dyDescent="0.3">
      <c r="A102">
        <v>155</v>
      </c>
      <c r="B102" t="s">
        <v>222</v>
      </c>
      <c r="C102" s="4">
        <v>1</v>
      </c>
      <c r="D102" s="4"/>
      <c r="E102" s="4">
        <v>125</v>
      </c>
      <c r="F102" s="4">
        <v>1</v>
      </c>
      <c r="G102" s="4"/>
      <c r="H102" s="15">
        <v>17</v>
      </c>
    </row>
    <row r="103" spans="1:8" x14ac:dyDescent="0.3">
      <c r="A103">
        <v>156</v>
      </c>
      <c r="B103" t="s">
        <v>223</v>
      </c>
      <c r="C103" s="4">
        <v>1</v>
      </c>
      <c r="D103" s="4"/>
      <c r="E103" s="4">
        <v>1180</v>
      </c>
      <c r="F103" s="4">
        <v>1</v>
      </c>
      <c r="G103" s="4"/>
      <c r="H103" s="15">
        <v>206</v>
      </c>
    </row>
    <row r="104" spans="1:8" x14ac:dyDescent="0.3">
      <c r="A104">
        <v>157</v>
      </c>
      <c r="B104" t="s">
        <v>224</v>
      </c>
      <c r="C104" s="4">
        <v>1</v>
      </c>
      <c r="D104" s="4"/>
      <c r="E104" s="4">
        <v>264</v>
      </c>
      <c r="F104" s="4">
        <v>1</v>
      </c>
      <c r="G104" s="4"/>
      <c r="H104" s="15">
        <v>29.1</v>
      </c>
    </row>
    <row r="105" spans="1:8" x14ac:dyDescent="0.3">
      <c r="A105">
        <v>158</v>
      </c>
      <c r="B105" t="s">
        <v>225</v>
      </c>
      <c r="C105" s="4">
        <v>1</v>
      </c>
      <c r="D105" s="4"/>
      <c r="E105" s="4">
        <v>333</v>
      </c>
      <c r="F105" s="4">
        <v>1</v>
      </c>
      <c r="G105" s="4"/>
      <c r="H105" s="15">
        <v>26.2</v>
      </c>
    </row>
    <row r="106" spans="1:8" x14ac:dyDescent="0.3">
      <c r="A106">
        <v>159</v>
      </c>
      <c r="B106" t="s">
        <v>226</v>
      </c>
      <c r="C106" s="4">
        <v>1</v>
      </c>
      <c r="D106" s="4"/>
      <c r="E106" s="4">
        <v>177</v>
      </c>
      <c r="F106" s="4">
        <v>1</v>
      </c>
      <c r="G106" s="4"/>
      <c r="H106" s="15">
        <v>8.92</v>
      </c>
    </row>
    <row r="107" spans="1:8" x14ac:dyDescent="0.3">
      <c r="A107">
        <v>160</v>
      </c>
      <c r="B107" t="s">
        <v>227</v>
      </c>
      <c r="C107" s="4">
        <v>1</v>
      </c>
      <c r="D107" s="4"/>
      <c r="E107" s="4">
        <v>438</v>
      </c>
      <c r="F107" s="4">
        <v>1</v>
      </c>
      <c r="G107" s="4"/>
      <c r="H107" s="15">
        <v>32.5</v>
      </c>
    </row>
    <row r="108" spans="1:8" x14ac:dyDescent="0.3">
      <c r="A108">
        <v>161</v>
      </c>
      <c r="B108" t="s">
        <v>228</v>
      </c>
      <c r="C108" s="4">
        <v>1</v>
      </c>
      <c r="D108" s="4"/>
      <c r="E108" s="4">
        <v>190</v>
      </c>
      <c r="F108" s="4">
        <v>1</v>
      </c>
      <c r="G108" s="4"/>
      <c r="H108" s="15">
        <v>4.9800000000000004</v>
      </c>
    </row>
    <row r="109" spans="1:8" x14ac:dyDescent="0.3">
      <c r="A109">
        <v>162</v>
      </c>
      <c r="B109" t="s">
        <v>229</v>
      </c>
      <c r="C109" s="4">
        <v>1</v>
      </c>
      <c r="D109" s="4"/>
      <c r="E109" s="4">
        <v>338</v>
      </c>
      <c r="F109" s="4">
        <v>1</v>
      </c>
      <c r="G109" s="4"/>
      <c r="H109" s="15">
        <v>28.6</v>
      </c>
    </row>
    <row r="110" spans="1:8" x14ac:dyDescent="0.3">
      <c r="C110" s="4"/>
      <c r="D110" s="4"/>
      <c r="E110" s="4"/>
      <c r="F110" s="4"/>
      <c r="G110" s="4"/>
      <c r="H110" s="15"/>
    </row>
    <row r="111" spans="1:8" x14ac:dyDescent="0.3">
      <c r="C111" s="4"/>
      <c r="D111" s="4"/>
      <c r="E111" s="4"/>
      <c r="F111" s="4"/>
      <c r="G111" s="4"/>
      <c r="H111" s="15"/>
    </row>
    <row r="112" spans="1:8" x14ac:dyDescent="0.3">
      <c r="C112" s="4"/>
      <c r="D112" s="4"/>
      <c r="E112" s="4"/>
      <c r="F112" s="4"/>
      <c r="G112" s="4"/>
      <c r="H112" s="15"/>
    </row>
    <row r="113" spans="1:8" x14ac:dyDescent="0.3">
      <c r="A113">
        <v>170</v>
      </c>
      <c r="B113" t="s">
        <v>234</v>
      </c>
      <c r="C113" s="4">
        <v>1</v>
      </c>
      <c r="D113" s="4" t="s">
        <v>271</v>
      </c>
      <c r="E113" s="4">
        <v>354</v>
      </c>
      <c r="F113" s="4">
        <v>1</v>
      </c>
      <c r="G113" s="4" t="s">
        <v>271</v>
      </c>
      <c r="H113" s="15">
        <v>40.799999999999997</v>
      </c>
    </row>
    <row r="114" spans="1:8" x14ac:dyDescent="0.3">
      <c r="A114">
        <v>172</v>
      </c>
      <c r="B114" t="s">
        <v>235</v>
      </c>
      <c r="C114" s="4">
        <v>1</v>
      </c>
      <c r="D114" s="4" t="s">
        <v>271</v>
      </c>
      <c r="E114" s="4">
        <v>325.60000000000002</v>
      </c>
      <c r="F114" s="4">
        <v>1</v>
      </c>
      <c r="G114" s="4" t="s">
        <v>271</v>
      </c>
      <c r="H114" s="15">
        <v>2.7480000000000002</v>
      </c>
    </row>
    <row r="115" spans="1:8" x14ac:dyDescent="0.3">
      <c r="A115">
        <v>174</v>
      </c>
      <c r="B115" t="s">
        <v>236</v>
      </c>
      <c r="C115" s="4">
        <v>1</v>
      </c>
      <c r="D115" s="4" t="s">
        <v>272</v>
      </c>
      <c r="E115" s="4">
        <v>292</v>
      </c>
      <c r="F115" s="4">
        <v>1</v>
      </c>
      <c r="G115" s="4" t="s">
        <v>272</v>
      </c>
      <c r="H115" s="15">
        <v>23.2</v>
      </c>
    </row>
    <row r="116" spans="1:8" x14ac:dyDescent="0.3">
      <c r="A116">
        <v>36</v>
      </c>
      <c r="B116" t="s">
        <v>237</v>
      </c>
      <c r="C116" s="4">
        <v>1</v>
      </c>
      <c r="D116" s="4"/>
      <c r="E116" s="4">
        <v>224</v>
      </c>
      <c r="F116" s="4">
        <v>1</v>
      </c>
      <c r="G116" s="4"/>
      <c r="H116" s="15">
        <v>58.2</v>
      </c>
    </row>
    <row r="117" spans="1:8" x14ac:dyDescent="0.3">
      <c r="A117">
        <v>41</v>
      </c>
      <c r="B117" t="s">
        <v>238</v>
      </c>
      <c r="C117" s="4">
        <v>1</v>
      </c>
      <c r="D117" s="4"/>
      <c r="E117" s="4">
        <v>161</v>
      </c>
      <c r="F117" s="4">
        <v>1</v>
      </c>
      <c r="G117" s="4"/>
      <c r="H117" s="15">
        <v>126</v>
      </c>
    </row>
    <row r="118" spans="1:8" x14ac:dyDescent="0.3">
      <c r="A118">
        <v>50</v>
      </c>
      <c r="B118" t="s">
        <v>239</v>
      </c>
      <c r="C118" s="4">
        <v>1</v>
      </c>
      <c r="D118" s="4"/>
      <c r="E118" s="4">
        <v>69.3</v>
      </c>
      <c r="F118" s="4">
        <v>1</v>
      </c>
      <c r="G118" s="4"/>
      <c r="H118" s="15">
        <v>4.9000000000000004</v>
      </c>
    </row>
    <row r="119" spans="1:8" x14ac:dyDescent="0.3">
      <c r="A119">
        <v>54</v>
      </c>
      <c r="B119" t="s">
        <v>240</v>
      </c>
      <c r="C119" s="4">
        <v>1</v>
      </c>
      <c r="D119" s="4"/>
      <c r="E119" s="4">
        <v>572</v>
      </c>
      <c r="F119" s="4">
        <v>1</v>
      </c>
      <c r="G119" s="4"/>
      <c r="H119" s="15">
        <v>30.3</v>
      </c>
    </row>
    <row r="120" spans="1:8" x14ac:dyDescent="0.3">
      <c r="A120">
        <v>55</v>
      </c>
      <c r="B120" t="s">
        <v>241</v>
      </c>
      <c r="C120" s="4">
        <v>1</v>
      </c>
      <c r="D120" s="4"/>
      <c r="E120" s="4">
        <v>190</v>
      </c>
      <c r="F120" s="4">
        <v>1</v>
      </c>
      <c r="G120" s="4"/>
      <c r="H120" s="15">
        <v>9.32</v>
      </c>
    </row>
    <row r="121" spans="1:8" x14ac:dyDescent="0.3">
      <c r="A121">
        <v>56</v>
      </c>
      <c r="B121" t="s">
        <v>242</v>
      </c>
      <c r="C121" s="4">
        <v>1</v>
      </c>
      <c r="D121" s="4"/>
      <c r="E121" s="4">
        <v>258</v>
      </c>
      <c r="F121" s="4">
        <v>1</v>
      </c>
      <c r="G121" s="4"/>
      <c r="H121" s="15">
        <v>12.4</v>
      </c>
    </row>
    <row r="122" spans="1:8" x14ac:dyDescent="0.3">
      <c r="A122">
        <v>59</v>
      </c>
      <c r="B122" t="s">
        <v>243</v>
      </c>
      <c r="C122" s="4">
        <v>1</v>
      </c>
      <c r="D122" s="4"/>
      <c r="E122" s="4">
        <v>284</v>
      </c>
      <c r="F122" s="4">
        <v>1</v>
      </c>
      <c r="G122" s="4"/>
      <c r="H122" s="15">
        <v>22.1</v>
      </c>
    </row>
    <row r="123" spans="1:8" x14ac:dyDescent="0.3">
      <c r="A123">
        <v>60</v>
      </c>
      <c r="B123" t="s">
        <v>244</v>
      </c>
      <c r="C123" s="4">
        <v>1</v>
      </c>
      <c r="D123" s="4"/>
      <c r="E123" s="4">
        <v>250</v>
      </c>
      <c r="F123" s="4">
        <v>1</v>
      </c>
      <c r="G123" s="4"/>
      <c r="H123" s="15">
        <v>46</v>
      </c>
    </row>
    <row r="124" spans="1:8" x14ac:dyDescent="0.3">
      <c r="A124">
        <v>63</v>
      </c>
      <c r="B124" t="s">
        <v>245</v>
      </c>
      <c r="C124" s="4">
        <v>1</v>
      </c>
      <c r="D124" s="4"/>
      <c r="E124" s="4">
        <v>277</v>
      </c>
      <c r="F124" s="4">
        <v>1</v>
      </c>
      <c r="G124" s="4"/>
      <c r="H124" s="15">
        <v>7.16</v>
      </c>
    </row>
    <row r="125" spans="1:8" x14ac:dyDescent="0.3">
      <c r="A125">
        <v>64</v>
      </c>
      <c r="B125" t="s">
        <v>246</v>
      </c>
      <c r="C125" s="4">
        <v>1</v>
      </c>
      <c r="D125" s="4"/>
      <c r="E125" s="4">
        <v>318</v>
      </c>
      <c r="F125" s="4">
        <v>1</v>
      </c>
      <c r="G125" s="4"/>
      <c r="H125" s="15">
        <v>23.9</v>
      </c>
    </row>
    <row r="126" spans="1:8" x14ac:dyDescent="0.3">
      <c r="A126">
        <v>68</v>
      </c>
      <c r="B126" t="s">
        <v>247</v>
      </c>
      <c r="C126" s="4">
        <v>1</v>
      </c>
      <c r="D126" s="4"/>
      <c r="E126" s="4">
        <v>318</v>
      </c>
      <c r="F126" s="4">
        <v>1</v>
      </c>
      <c r="G126" s="4"/>
      <c r="H126" s="15">
        <v>84.4</v>
      </c>
    </row>
    <row r="127" spans="1:8" x14ac:dyDescent="0.3">
      <c r="A127">
        <v>72</v>
      </c>
      <c r="B127" t="s">
        <v>248</v>
      </c>
      <c r="C127" s="4">
        <v>1</v>
      </c>
      <c r="D127" s="4"/>
      <c r="E127" s="4">
        <v>243</v>
      </c>
      <c r="F127" s="4">
        <v>1</v>
      </c>
      <c r="G127" s="4"/>
      <c r="H127" s="15">
        <v>56.3</v>
      </c>
    </row>
    <row r="128" spans="1:8" x14ac:dyDescent="0.3">
      <c r="A128">
        <v>79</v>
      </c>
      <c r="B128" t="s">
        <v>249</v>
      </c>
      <c r="C128" s="4">
        <v>1</v>
      </c>
      <c r="D128" s="4"/>
      <c r="E128" s="4">
        <v>227</v>
      </c>
      <c r="F128" s="4">
        <v>1</v>
      </c>
      <c r="G128" s="4"/>
      <c r="H128" s="15">
        <v>16.5</v>
      </c>
    </row>
    <row r="129" spans="1:8" x14ac:dyDescent="0.3">
      <c r="A129">
        <v>83</v>
      </c>
      <c r="B129" t="s">
        <v>250</v>
      </c>
      <c r="C129" s="4">
        <v>1</v>
      </c>
      <c r="D129" s="4"/>
      <c r="E129" s="4">
        <v>87.3</v>
      </c>
      <c r="F129" s="4">
        <v>1</v>
      </c>
      <c r="G129" s="4"/>
      <c r="H129" s="15">
        <v>11.2</v>
      </c>
    </row>
    <row r="130" spans="1:8" x14ac:dyDescent="0.3">
      <c r="A130">
        <v>85</v>
      </c>
      <c r="B130" t="s">
        <v>251</v>
      </c>
      <c r="C130" s="4">
        <v>1</v>
      </c>
      <c r="D130" s="4"/>
      <c r="E130" s="4">
        <v>241</v>
      </c>
      <c r="F130" s="4">
        <v>1</v>
      </c>
      <c r="G130" s="4"/>
      <c r="H130" s="15">
        <v>11.2</v>
      </c>
    </row>
    <row r="131" spans="1:8" x14ac:dyDescent="0.3">
      <c r="A131">
        <v>89</v>
      </c>
      <c r="B131" t="s">
        <v>252</v>
      </c>
      <c r="C131" s="4">
        <v>1</v>
      </c>
      <c r="D131" s="4"/>
      <c r="E131" s="4">
        <v>299</v>
      </c>
      <c r="F131" s="4">
        <v>1</v>
      </c>
      <c r="G131" s="4"/>
      <c r="H131" s="15">
        <v>18.899999999999999</v>
      </c>
    </row>
    <row r="132" spans="1:8" x14ac:dyDescent="0.3">
      <c r="A132">
        <v>91</v>
      </c>
      <c r="B132" t="s">
        <v>253</v>
      </c>
      <c r="C132" s="4">
        <v>1</v>
      </c>
      <c r="D132" s="4"/>
      <c r="E132" s="4">
        <v>479</v>
      </c>
      <c r="F132" s="4">
        <v>1</v>
      </c>
      <c r="G132" s="4"/>
      <c r="H132" s="15">
        <v>26.8</v>
      </c>
    </row>
    <row r="133" spans="1:8" x14ac:dyDescent="0.3">
      <c r="A133">
        <v>92</v>
      </c>
      <c r="B133" t="s">
        <v>254</v>
      </c>
      <c r="C133" s="4">
        <v>1</v>
      </c>
      <c r="D133" s="4"/>
      <c r="E133" s="4">
        <v>166</v>
      </c>
      <c r="F133" s="4">
        <v>1</v>
      </c>
      <c r="G133" s="4"/>
      <c r="H133" s="15">
        <v>6.49</v>
      </c>
    </row>
    <row r="134" spans="1:8" x14ac:dyDescent="0.3">
      <c r="A134">
        <v>98</v>
      </c>
      <c r="B134" t="s">
        <v>255</v>
      </c>
      <c r="C134" s="4">
        <v>1</v>
      </c>
      <c r="D134" s="4"/>
      <c r="E134" s="4">
        <v>288</v>
      </c>
      <c r="F134" s="4">
        <v>1</v>
      </c>
      <c r="G134" s="4"/>
      <c r="H134" s="15">
        <v>22.3</v>
      </c>
    </row>
    <row r="135" spans="1:8" x14ac:dyDescent="0.3">
      <c r="A135">
        <v>102</v>
      </c>
      <c r="B135" t="s">
        <v>256</v>
      </c>
      <c r="C135" s="4">
        <v>1</v>
      </c>
      <c r="D135" s="4"/>
      <c r="E135" s="4">
        <v>281</v>
      </c>
      <c r="F135" s="4">
        <v>1</v>
      </c>
      <c r="G135" s="4"/>
      <c r="H135" s="15">
        <v>21.5</v>
      </c>
    </row>
    <row r="136" spans="1:8" x14ac:dyDescent="0.3">
      <c r="A136">
        <v>104</v>
      </c>
      <c r="B136" t="s">
        <v>257</v>
      </c>
      <c r="C136" s="4">
        <v>1</v>
      </c>
      <c r="D136" s="4"/>
      <c r="E136" s="4">
        <v>354</v>
      </c>
      <c r="F136" s="4">
        <v>1</v>
      </c>
      <c r="G136" s="4"/>
      <c r="H136" s="15">
        <v>29.4</v>
      </c>
    </row>
    <row r="137" spans="1:8" x14ac:dyDescent="0.3">
      <c r="A137">
        <v>111</v>
      </c>
      <c r="B137" t="s">
        <v>258</v>
      </c>
      <c r="C137" s="4">
        <v>1</v>
      </c>
      <c r="D137" s="4"/>
      <c r="E137" s="4">
        <v>482</v>
      </c>
      <c r="F137" s="4">
        <v>1</v>
      </c>
      <c r="G137" s="4"/>
      <c r="H137" s="15">
        <v>26.8</v>
      </c>
    </row>
    <row r="138" spans="1:8" x14ac:dyDescent="0.3">
      <c r="A138">
        <v>107</v>
      </c>
      <c r="B138" t="s">
        <v>259</v>
      </c>
      <c r="C138" s="4">
        <v>1</v>
      </c>
      <c r="D138" s="4"/>
      <c r="E138" s="4">
        <v>454</v>
      </c>
      <c r="F138" s="4">
        <v>1</v>
      </c>
      <c r="G138" s="4"/>
      <c r="H138" s="15">
        <v>31.6</v>
      </c>
    </row>
    <row r="139" spans="1:8" x14ac:dyDescent="0.3">
      <c r="A139">
        <v>108</v>
      </c>
      <c r="B139" t="s">
        <v>260</v>
      </c>
      <c r="C139" s="4">
        <v>1</v>
      </c>
      <c r="D139" s="4"/>
      <c r="E139" s="4">
        <v>504</v>
      </c>
      <c r="F139" s="4">
        <v>1</v>
      </c>
      <c r="G139" s="4"/>
      <c r="H139" s="15">
        <v>40.4</v>
      </c>
    </row>
    <row r="140" spans="1:8" x14ac:dyDescent="0.3">
      <c r="A140">
        <v>109</v>
      </c>
      <c r="B140" t="s">
        <v>261</v>
      </c>
      <c r="C140" s="4">
        <v>1</v>
      </c>
      <c r="D140" s="4"/>
      <c r="E140" s="4">
        <v>311</v>
      </c>
      <c r="F140" s="4">
        <v>1</v>
      </c>
      <c r="G140" s="4"/>
      <c r="H140" s="15">
        <v>23.5</v>
      </c>
    </row>
    <row r="141" spans="1:8" x14ac:dyDescent="0.3">
      <c r="A141">
        <v>112</v>
      </c>
      <c r="B141" t="s">
        <v>262</v>
      </c>
      <c r="C141" s="4">
        <v>1</v>
      </c>
      <c r="D141" s="4"/>
      <c r="E141" s="4">
        <v>417</v>
      </c>
      <c r="F141" s="4">
        <v>1</v>
      </c>
      <c r="G141" s="4"/>
      <c r="H141" s="15">
        <v>30.5</v>
      </c>
    </row>
    <row r="142" spans="1:8" x14ac:dyDescent="0.3">
      <c r="A142">
        <v>122</v>
      </c>
      <c r="B142" t="s">
        <v>263</v>
      </c>
      <c r="C142" s="4">
        <v>1</v>
      </c>
      <c r="D142" s="4"/>
      <c r="E142" s="4">
        <v>320</v>
      </c>
      <c r="F142" s="4">
        <v>1</v>
      </c>
      <c r="G142" s="4"/>
      <c r="H142" s="15">
        <v>26.1</v>
      </c>
    </row>
    <row r="143" spans="1:8" x14ac:dyDescent="0.3">
      <c r="A143">
        <v>123</v>
      </c>
      <c r="B143" t="s">
        <v>264</v>
      </c>
      <c r="C143" s="4">
        <v>1</v>
      </c>
      <c r="D143" s="4"/>
      <c r="E143" s="4">
        <v>275</v>
      </c>
      <c r="F143" s="4">
        <v>1</v>
      </c>
      <c r="G143" s="4"/>
      <c r="H143" s="15">
        <v>84.6</v>
      </c>
    </row>
    <row r="144" spans="1:8" x14ac:dyDescent="0.3">
      <c r="A144">
        <v>150</v>
      </c>
      <c r="B144" t="s">
        <v>265</v>
      </c>
      <c r="C144" s="4">
        <v>1</v>
      </c>
      <c r="D144" s="4"/>
      <c r="E144" s="4">
        <v>769</v>
      </c>
      <c r="F144" s="4">
        <v>1</v>
      </c>
      <c r="G144" s="4"/>
      <c r="H144" s="15">
        <v>26.7</v>
      </c>
    </row>
    <row r="145" spans="1:8" x14ac:dyDescent="0.3">
      <c r="A145">
        <v>60</v>
      </c>
      <c r="B145" t="s">
        <v>266</v>
      </c>
      <c r="C145" s="4">
        <v>1</v>
      </c>
      <c r="D145" s="4"/>
      <c r="E145" s="4">
        <v>261</v>
      </c>
      <c r="F145" s="4">
        <v>1</v>
      </c>
      <c r="G145" s="4"/>
      <c r="H145" s="15">
        <v>48.9</v>
      </c>
    </row>
    <row r="146" spans="1:8" x14ac:dyDescent="0.3">
      <c r="A146">
        <v>157</v>
      </c>
      <c r="B146" t="s">
        <v>267</v>
      </c>
      <c r="C146" s="4">
        <v>1</v>
      </c>
      <c r="D146" s="4"/>
      <c r="E146" s="4">
        <v>299</v>
      </c>
      <c r="F146" s="4">
        <v>1</v>
      </c>
      <c r="G146" s="4"/>
      <c r="H146" s="15">
        <v>30.5</v>
      </c>
    </row>
    <row r="147" spans="1:8" x14ac:dyDescent="0.3">
      <c r="C147" s="4"/>
      <c r="D147" s="4"/>
      <c r="E147" s="4"/>
      <c r="F147" s="4"/>
      <c r="G147" s="4"/>
      <c r="H147" s="15"/>
    </row>
    <row r="148" spans="1:8" x14ac:dyDescent="0.3">
      <c r="A148">
        <v>144</v>
      </c>
      <c r="B148" t="s">
        <v>268</v>
      </c>
      <c r="C148" s="4">
        <v>1</v>
      </c>
      <c r="D148" s="4"/>
      <c r="E148" s="4">
        <v>315</v>
      </c>
      <c r="F148" s="4">
        <v>1</v>
      </c>
      <c r="G148" s="4"/>
      <c r="H148" s="15">
        <v>28.2</v>
      </c>
    </row>
    <row r="149" spans="1:8" x14ac:dyDescent="0.3">
      <c r="A149">
        <v>145</v>
      </c>
      <c r="B149" t="s">
        <v>269</v>
      </c>
      <c r="C149" s="4">
        <v>1</v>
      </c>
      <c r="D149" s="4"/>
      <c r="E149" s="4">
        <v>294</v>
      </c>
      <c r="F149" s="4">
        <v>1</v>
      </c>
      <c r="G149" s="4"/>
      <c r="H149" s="15">
        <v>29.9</v>
      </c>
    </row>
    <row r="150" spans="1:8" x14ac:dyDescent="0.3">
      <c r="C150" s="4"/>
      <c r="D150" s="4"/>
      <c r="E150" s="4"/>
      <c r="F150" s="4"/>
      <c r="G150" s="4"/>
      <c r="H150" s="15"/>
    </row>
    <row r="151" spans="1:8" x14ac:dyDescent="0.3">
      <c r="A151">
        <v>50</v>
      </c>
      <c r="B151" t="s">
        <v>270</v>
      </c>
      <c r="C151" s="4">
        <v>1</v>
      </c>
      <c r="D151" s="4"/>
      <c r="E151" s="4">
        <v>88.6</v>
      </c>
      <c r="F151" s="4">
        <v>1</v>
      </c>
      <c r="G151" s="4"/>
      <c r="H151" s="15">
        <v>1.36</v>
      </c>
    </row>
    <row r="152" spans="1:8" x14ac:dyDescent="0.3">
      <c r="C152" s="4"/>
      <c r="D152" s="4"/>
      <c r="E152" s="4"/>
      <c r="F152" s="4"/>
      <c r="G152" s="4"/>
      <c r="H152" s="15"/>
    </row>
    <row r="153" spans="1:8" x14ac:dyDescent="0.3">
      <c r="F153" s="4"/>
      <c r="G1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5:B17"/>
  <sheetViews>
    <sheetView workbookViewId="0">
      <selection activeCell="F25" sqref="F25"/>
    </sheetView>
  </sheetViews>
  <sheetFormatPr defaultRowHeight="14.4" x14ac:dyDescent="0.3"/>
  <sheetData>
    <row r="5" spans="1:2" x14ac:dyDescent="0.3">
      <c r="A5" t="s">
        <v>79</v>
      </c>
    </row>
    <row r="6" spans="1:2" x14ac:dyDescent="0.3">
      <c r="B6" t="s">
        <v>80</v>
      </c>
    </row>
    <row r="7" spans="1:2" x14ac:dyDescent="0.3">
      <c r="B7" t="s">
        <v>81</v>
      </c>
    </row>
    <row r="10" spans="1:2" x14ac:dyDescent="0.3">
      <c r="A10" t="s">
        <v>84</v>
      </c>
    </row>
    <row r="13" spans="1:2" x14ac:dyDescent="0.3">
      <c r="A13" t="s">
        <v>87</v>
      </c>
    </row>
    <row r="14" spans="1:2" x14ac:dyDescent="0.3">
      <c r="B14" t="s">
        <v>85</v>
      </c>
    </row>
    <row r="15" spans="1:2" x14ac:dyDescent="0.3">
      <c r="B15" t="s">
        <v>86</v>
      </c>
    </row>
    <row r="17" spans="2:2" x14ac:dyDescent="0.3">
      <c r="B17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90"/>
  <sheetViews>
    <sheetView zoomScale="85" zoomScaleNormal="85" workbookViewId="0">
      <pane ySplit="1" topLeftCell="A224" activePane="bottomLeft" state="frozen"/>
      <selection activeCell="B1" sqref="B1"/>
      <selection pane="bottomLeft" activeCell="F247" sqref="F247"/>
    </sheetView>
  </sheetViews>
  <sheetFormatPr defaultRowHeight="14.4" x14ac:dyDescent="0.3"/>
  <cols>
    <col min="1" max="1" width="11.77734375" customWidth="1"/>
    <col min="2" max="2" width="24.88671875" customWidth="1"/>
    <col min="3" max="3" width="20.109375" customWidth="1"/>
    <col min="5" max="5" width="4" customWidth="1"/>
    <col min="6" max="6" width="5.6640625" customWidth="1"/>
    <col min="18" max="18" width="4.33203125" customWidth="1"/>
    <col min="19" max="19" width="4.4414062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82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44979</v>
      </c>
      <c r="B3" t="s">
        <v>89</v>
      </c>
      <c r="C3" t="s">
        <v>67</v>
      </c>
      <c r="D3" t="s">
        <v>68</v>
      </c>
      <c r="E3">
        <v>1</v>
      </c>
      <c r="F3">
        <v>1</v>
      </c>
      <c r="G3" t="s">
        <v>53</v>
      </c>
      <c r="H3" t="s">
        <v>54</v>
      </c>
      <c r="I3">
        <v>1.8700000000000001E-2</v>
      </c>
      <c r="J3">
        <v>0.34300000000000003</v>
      </c>
      <c r="K3">
        <v>0</v>
      </c>
      <c r="L3" t="s">
        <v>51</v>
      </c>
      <c r="M3" t="s">
        <v>52</v>
      </c>
      <c r="N3">
        <v>0.12</v>
      </c>
      <c r="O3">
        <v>1.53</v>
      </c>
      <c r="P3">
        <v>0</v>
      </c>
      <c r="Q3" s="4"/>
      <c r="R3" s="4">
        <v>1</v>
      </c>
      <c r="S3" s="4">
        <v>1</v>
      </c>
      <c r="T3" s="4"/>
      <c r="U3" s="4">
        <f>K3*F3</f>
        <v>0</v>
      </c>
      <c r="V3" s="4">
        <f t="shared" ref="V3:V72" si="0">IF(R3=1,U3,(U3-0))</f>
        <v>0</v>
      </c>
      <c r="W3" s="4">
        <f>IF(R3=1,U3,(V3*R3))</f>
        <v>0</v>
      </c>
      <c r="X3" s="4"/>
      <c r="Y3" s="4"/>
      <c r="Z3" s="4"/>
      <c r="AA3" s="4"/>
      <c r="AB3" s="4"/>
      <c r="AC3" s="4"/>
      <c r="AD3" s="4">
        <v>1</v>
      </c>
      <c r="AE3" s="4" t="s">
        <v>83</v>
      </c>
      <c r="AF3" s="13">
        <f>P3*F3</f>
        <v>0</v>
      </c>
      <c r="AG3" s="15">
        <f t="shared" ref="AG3:AG72" si="1">IF(R3=1,AF3,(AF3-0))</f>
        <v>0</v>
      </c>
      <c r="AH3" s="15">
        <f t="shared" ref="AH3:AH12" si="2">IF(R3=1,AF3,(AG3*R3))</f>
        <v>0</v>
      </c>
      <c r="AI3" s="15"/>
      <c r="AJ3" s="4"/>
      <c r="AK3" s="4"/>
      <c r="AL3" s="4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44979</v>
      </c>
      <c r="B4" t="s">
        <v>89</v>
      </c>
      <c r="C4" t="s">
        <v>67</v>
      </c>
      <c r="D4" t="s">
        <v>68</v>
      </c>
      <c r="E4">
        <v>1</v>
      </c>
      <c r="F4">
        <v>1</v>
      </c>
      <c r="G4" t="s">
        <v>53</v>
      </c>
      <c r="H4" t="s">
        <v>54</v>
      </c>
      <c r="I4">
        <v>8.7300000000000003E-2</v>
      </c>
      <c r="J4">
        <v>1.06</v>
      </c>
      <c r="K4">
        <v>0</v>
      </c>
      <c r="L4" t="s">
        <v>51</v>
      </c>
      <c r="M4" t="s">
        <v>52</v>
      </c>
      <c r="N4">
        <v>0.10299999999999999</v>
      </c>
      <c r="O4">
        <v>1.28</v>
      </c>
      <c r="P4">
        <v>0</v>
      </c>
      <c r="Q4" s="4"/>
      <c r="R4" s="4">
        <v>1</v>
      </c>
      <c r="S4" s="4">
        <v>1</v>
      </c>
      <c r="T4" s="4"/>
      <c r="U4" s="4">
        <f t="shared" ref="U4:U73" si="3">K4*F4</f>
        <v>0</v>
      </c>
      <c r="V4" s="4">
        <f t="shared" si="0"/>
        <v>0</v>
      </c>
      <c r="W4" s="4">
        <f t="shared" ref="W4:W41" si="4">IF(R4=1,U4,(V4*R4))</f>
        <v>0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ref="AF4:AF67" si="5">P4*F4</f>
        <v>0</v>
      </c>
      <c r="AG4" s="15">
        <f t="shared" si="1"/>
        <v>0</v>
      </c>
      <c r="AH4" s="15">
        <f t="shared" si="2"/>
        <v>0</v>
      </c>
      <c r="AI4" s="15"/>
      <c r="AJ4" s="4"/>
      <c r="AK4" s="4"/>
      <c r="AL4" s="4"/>
      <c r="AM4" s="4"/>
      <c r="AN4" s="4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44979</v>
      </c>
      <c r="B5" t="s">
        <v>89</v>
      </c>
      <c r="C5" t="s">
        <v>56</v>
      </c>
      <c r="D5" t="s">
        <v>12</v>
      </c>
      <c r="E5">
        <v>1</v>
      </c>
      <c r="F5">
        <v>1</v>
      </c>
      <c r="G5" t="s">
        <v>53</v>
      </c>
      <c r="H5" t="s">
        <v>54</v>
      </c>
      <c r="I5">
        <v>2.1800000000000002</v>
      </c>
      <c r="J5">
        <v>29.8</v>
      </c>
      <c r="K5">
        <v>0</v>
      </c>
      <c r="L5" t="s">
        <v>51</v>
      </c>
      <c r="M5" t="s">
        <v>52</v>
      </c>
      <c r="N5">
        <v>9.6600000000000005E-2</v>
      </c>
      <c r="O5">
        <v>1.17</v>
      </c>
      <c r="P5">
        <v>0</v>
      </c>
      <c r="Q5" s="4">
        <f>100*(J6/J5)</f>
        <v>100</v>
      </c>
      <c r="R5" s="4">
        <v>1</v>
      </c>
      <c r="S5" s="4">
        <v>1</v>
      </c>
      <c r="T5" s="4"/>
      <c r="U5" s="4">
        <f t="shared" si="3"/>
        <v>0</v>
      </c>
      <c r="V5" s="4">
        <f t="shared" si="0"/>
        <v>0</v>
      </c>
      <c r="W5" s="4">
        <f t="shared" si="4"/>
        <v>0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5"/>
        <v>0</v>
      </c>
      <c r="AG5" s="15">
        <f t="shared" si="1"/>
        <v>0</v>
      </c>
      <c r="AH5" s="15">
        <f t="shared" si="2"/>
        <v>0</v>
      </c>
      <c r="AI5" s="15"/>
      <c r="AJ5" s="4"/>
      <c r="AK5" s="4"/>
      <c r="AL5" s="4"/>
      <c r="AM5" s="4"/>
      <c r="AN5" s="4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44979</v>
      </c>
      <c r="B6" t="s">
        <v>89</v>
      </c>
      <c r="C6" t="s">
        <v>55</v>
      </c>
      <c r="D6" t="s">
        <v>13</v>
      </c>
      <c r="E6">
        <v>1</v>
      </c>
      <c r="F6">
        <v>1</v>
      </c>
      <c r="G6" t="s">
        <v>53</v>
      </c>
      <c r="H6" t="s">
        <v>54</v>
      </c>
      <c r="I6">
        <v>2.14</v>
      </c>
      <c r="J6">
        <v>29.8</v>
      </c>
      <c r="K6">
        <v>0</v>
      </c>
      <c r="L6" t="s">
        <v>51</v>
      </c>
      <c r="M6" t="s">
        <v>52</v>
      </c>
      <c r="N6">
        <v>9.8699999999999996E-2</v>
      </c>
      <c r="O6">
        <v>1.19</v>
      </c>
      <c r="P6">
        <v>0</v>
      </c>
      <c r="Q6" s="4"/>
      <c r="R6" s="4">
        <v>1</v>
      </c>
      <c r="S6" s="4">
        <v>1</v>
      </c>
      <c r="T6" s="4"/>
      <c r="U6" s="4">
        <f t="shared" si="3"/>
        <v>0</v>
      </c>
      <c r="V6" s="4">
        <f t="shared" si="0"/>
        <v>0</v>
      </c>
      <c r="W6" s="4">
        <f t="shared" si="4"/>
        <v>0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5"/>
        <v>0</v>
      </c>
      <c r="AG6" s="15">
        <f t="shared" si="1"/>
        <v>0</v>
      </c>
      <c r="AH6" s="15">
        <f t="shared" si="2"/>
        <v>0</v>
      </c>
      <c r="AI6" s="15"/>
      <c r="AJ6" s="4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44979</v>
      </c>
      <c r="B7" t="s">
        <v>89</v>
      </c>
      <c r="C7" t="s">
        <v>57</v>
      </c>
      <c r="D7" t="s">
        <v>11</v>
      </c>
      <c r="E7">
        <v>1</v>
      </c>
      <c r="F7">
        <v>1</v>
      </c>
      <c r="G7" t="s">
        <v>53</v>
      </c>
      <c r="H7" t="s">
        <v>54</v>
      </c>
      <c r="I7">
        <v>-5.3400000000000001E-3</v>
      </c>
      <c r="J7">
        <v>-9.8699999999999996E-2</v>
      </c>
      <c r="K7">
        <v>0</v>
      </c>
      <c r="L7" t="s">
        <v>51</v>
      </c>
      <c r="M7" t="s">
        <v>52</v>
      </c>
      <c r="N7">
        <v>9.7000000000000003E-2</v>
      </c>
      <c r="O7">
        <v>1.1599999999999999</v>
      </c>
      <c r="P7">
        <v>0</v>
      </c>
      <c r="Q7" s="4"/>
      <c r="R7" s="4">
        <v>1</v>
      </c>
      <c r="S7" s="4">
        <v>1</v>
      </c>
      <c r="T7" s="4"/>
      <c r="U7" s="4">
        <f t="shared" si="3"/>
        <v>0</v>
      </c>
      <c r="V7" s="4">
        <f t="shared" si="0"/>
        <v>0</v>
      </c>
      <c r="W7" s="4">
        <f t="shared" si="4"/>
        <v>0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5"/>
        <v>0</v>
      </c>
      <c r="AG7" s="15">
        <f t="shared" si="1"/>
        <v>0</v>
      </c>
      <c r="AH7" s="15">
        <f t="shared" si="2"/>
        <v>0</v>
      </c>
      <c r="AI7" s="15"/>
      <c r="AJ7" s="4"/>
      <c r="AK7" s="4"/>
      <c r="AL7" s="4"/>
      <c r="AM7" s="4"/>
      <c r="AN7" s="4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44979</v>
      </c>
      <c r="B8" t="s">
        <v>89</v>
      </c>
      <c r="C8" t="s">
        <v>69</v>
      </c>
      <c r="D8" t="s">
        <v>70</v>
      </c>
      <c r="E8">
        <v>1</v>
      </c>
      <c r="F8">
        <v>1</v>
      </c>
      <c r="G8" t="s">
        <v>53</v>
      </c>
      <c r="H8" t="s">
        <v>54</v>
      </c>
      <c r="I8">
        <v>4.8900000000000002E-3</v>
      </c>
      <c r="J8">
        <v>-7.6999999999999999E-2</v>
      </c>
      <c r="K8">
        <v>0</v>
      </c>
      <c r="L8" t="s">
        <v>51</v>
      </c>
      <c r="M8" t="s">
        <v>52</v>
      </c>
      <c r="N8">
        <v>1.89E-2</v>
      </c>
      <c r="O8">
        <v>0.19600000000000001</v>
      </c>
      <c r="P8">
        <v>0</v>
      </c>
      <c r="Q8" s="4"/>
      <c r="R8" s="4">
        <v>1</v>
      </c>
      <c r="S8" s="4">
        <v>1</v>
      </c>
      <c r="T8" s="4"/>
      <c r="U8" s="4">
        <f t="shared" si="3"/>
        <v>0</v>
      </c>
      <c r="V8" s="4">
        <f t="shared" si="0"/>
        <v>0</v>
      </c>
      <c r="W8" s="4">
        <f t="shared" si="4"/>
        <v>0</v>
      </c>
      <c r="X8" s="4"/>
      <c r="Y8" s="4"/>
      <c r="Z8" s="4"/>
      <c r="AA8" s="4"/>
      <c r="AB8" s="4"/>
      <c r="AC8" s="4"/>
      <c r="AD8" s="4">
        <v>1</v>
      </c>
      <c r="AE8" s="4"/>
      <c r="AF8" s="13">
        <f t="shared" si="5"/>
        <v>0</v>
      </c>
      <c r="AG8" s="15">
        <f t="shared" si="1"/>
        <v>0</v>
      </c>
      <c r="AH8" s="15">
        <f t="shared" si="2"/>
        <v>0</v>
      </c>
      <c r="AI8" s="15"/>
      <c r="AJ8" s="4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44979</v>
      </c>
      <c r="B9" t="s">
        <v>89</v>
      </c>
      <c r="C9" t="s">
        <v>58</v>
      </c>
      <c r="D9">
        <v>1</v>
      </c>
      <c r="E9">
        <v>1</v>
      </c>
      <c r="F9">
        <v>1</v>
      </c>
      <c r="G9" t="s">
        <v>53</v>
      </c>
      <c r="H9" t="s">
        <v>54</v>
      </c>
      <c r="I9">
        <v>2.38</v>
      </c>
      <c r="J9">
        <v>32.1</v>
      </c>
      <c r="K9">
        <v>1500</v>
      </c>
      <c r="L9" t="s">
        <v>51</v>
      </c>
      <c r="M9" t="s">
        <v>52</v>
      </c>
      <c r="N9">
        <v>0.372</v>
      </c>
      <c r="O9">
        <v>6.18</v>
      </c>
      <c r="P9">
        <v>150</v>
      </c>
      <c r="Q9" s="4"/>
      <c r="R9" s="4">
        <v>1</v>
      </c>
      <c r="S9" s="4">
        <v>1</v>
      </c>
      <c r="T9" s="4"/>
      <c r="U9" s="4">
        <f t="shared" si="3"/>
        <v>1500</v>
      </c>
      <c r="V9" s="4">
        <f t="shared" si="0"/>
        <v>1500</v>
      </c>
      <c r="W9" s="4">
        <f t="shared" si="4"/>
        <v>1500</v>
      </c>
      <c r="X9" s="4"/>
      <c r="Y9" s="4"/>
      <c r="Z9" s="4"/>
      <c r="AA9" s="4"/>
      <c r="AB9" s="4"/>
      <c r="AC9" s="4"/>
      <c r="AD9" s="4">
        <v>1</v>
      </c>
      <c r="AE9" s="4"/>
      <c r="AF9" s="13">
        <f t="shared" si="5"/>
        <v>150</v>
      </c>
      <c r="AG9" s="15">
        <f t="shared" si="1"/>
        <v>150</v>
      </c>
      <c r="AH9" s="15">
        <f t="shared" si="2"/>
        <v>150</v>
      </c>
      <c r="AI9" s="15"/>
      <c r="AJ9" s="4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44979</v>
      </c>
      <c r="B10" t="s">
        <v>89</v>
      </c>
      <c r="C10" t="s">
        <v>58</v>
      </c>
      <c r="D10">
        <v>1</v>
      </c>
      <c r="E10">
        <v>1</v>
      </c>
      <c r="F10">
        <v>1</v>
      </c>
      <c r="G10" t="s">
        <v>53</v>
      </c>
      <c r="H10" t="s">
        <v>54</v>
      </c>
      <c r="I10">
        <v>2.37</v>
      </c>
      <c r="J10">
        <v>31.8</v>
      </c>
      <c r="K10">
        <v>1500</v>
      </c>
      <c r="L10" t="s">
        <v>51</v>
      </c>
      <c r="M10" t="s">
        <v>52</v>
      </c>
      <c r="N10">
        <v>0.36299999999999999</v>
      </c>
      <c r="O10">
        <v>5.96</v>
      </c>
      <c r="P10">
        <v>150</v>
      </c>
      <c r="Q10" s="4"/>
      <c r="R10" s="4">
        <v>1</v>
      </c>
      <c r="S10" s="4">
        <v>1</v>
      </c>
      <c r="T10" s="4"/>
      <c r="U10" s="4">
        <f t="shared" si="3"/>
        <v>1500</v>
      </c>
      <c r="V10" s="4">
        <f t="shared" si="0"/>
        <v>1500</v>
      </c>
      <c r="W10" s="4">
        <f t="shared" si="4"/>
        <v>1500</v>
      </c>
      <c r="X10" s="4"/>
      <c r="Y10" s="4"/>
      <c r="Z10" s="4"/>
      <c r="AA10" s="4"/>
      <c r="AB10" s="4"/>
      <c r="AC10" s="4"/>
      <c r="AD10" s="4">
        <v>1</v>
      </c>
      <c r="AE10" s="4"/>
      <c r="AF10" s="13">
        <f t="shared" si="5"/>
        <v>150</v>
      </c>
      <c r="AG10" s="15">
        <f t="shared" si="1"/>
        <v>150</v>
      </c>
      <c r="AH10" s="15">
        <f t="shared" si="2"/>
        <v>150</v>
      </c>
      <c r="AI10" s="15"/>
      <c r="AJ10" s="4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44979</v>
      </c>
      <c r="B11" t="s">
        <v>89</v>
      </c>
      <c r="C11" t="s">
        <v>59</v>
      </c>
      <c r="D11">
        <v>3</v>
      </c>
      <c r="E11">
        <v>1</v>
      </c>
      <c r="F11">
        <v>1</v>
      </c>
      <c r="G11" t="s">
        <v>53</v>
      </c>
      <c r="H11" t="s">
        <v>54</v>
      </c>
      <c r="I11">
        <v>1.65</v>
      </c>
      <c r="J11">
        <v>22.3</v>
      </c>
      <c r="K11">
        <v>1000</v>
      </c>
      <c r="L11" t="s">
        <v>51</v>
      </c>
      <c r="M11" t="s">
        <v>52</v>
      </c>
      <c r="N11">
        <v>0.27800000000000002</v>
      </c>
      <c r="O11">
        <v>4.5999999999999996</v>
      </c>
      <c r="P11">
        <v>100</v>
      </c>
      <c r="Q11" s="4"/>
      <c r="R11" s="4">
        <v>1</v>
      </c>
      <c r="S11" s="4">
        <v>1</v>
      </c>
      <c r="T11" s="4"/>
      <c r="U11" s="4">
        <f t="shared" si="3"/>
        <v>1000</v>
      </c>
      <c r="V11" s="4">
        <f t="shared" si="0"/>
        <v>1000</v>
      </c>
      <c r="W11" s="4">
        <f t="shared" si="4"/>
        <v>1000</v>
      </c>
      <c r="X11" s="4"/>
      <c r="Y11" s="4"/>
      <c r="Z11" s="4"/>
      <c r="AA11" s="4"/>
      <c r="AB11" s="4"/>
      <c r="AC11" s="4"/>
      <c r="AD11" s="4">
        <v>1</v>
      </c>
      <c r="AE11" s="4"/>
      <c r="AF11" s="13">
        <f t="shared" si="5"/>
        <v>100</v>
      </c>
      <c r="AG11" s="15">
        <f t="shared" si="1"/>
        <v>100</v>
      </c>
      <c r="AH11" s="15">
        <f t="shared" si="2"/>
        <v>100</v>
      </c>
      <c r="AI11" s="15"/>
      <c r="AJ11" s="4"/>
      <c r="AK11" s="4"/>
      <c r="AL11" s="4"/>
      <c r="AM11" s="4"/>
      <c r="AN11" s="4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44979</v>
      </c>
      <c r="B12" t="s">
        <v>89</v>
      </c>
      <c r="C12" t="s">
        <v>59</v>
      </c>
      <c r="D12">
        <v>3</v>
      </c>
      <c r="E12">
        <v>1</v>
      </c>
      <c r="F12">
        <v>1</v>
      </c>
      <c r="G12" t="s">
        <v>53</v>
      </c>
      <c r="H12" t="s">
        <v>54</v>
      </c>
      <c r="I12">
        <v>1.65</v>
      </c>
      <c r="J12">
        <v>22.1</v>
      </c>
      <c r="K12">
        <v>1000</v>
      </c>
      <c r="L12" t="s">
        <v>51</v>
      </c>
      <c r="M12" t="s">
        <v>52</v>
      </c>
      <c r="N12">
        <v>0.27600000000000002</v>
      </c>
      <c r="O12">
        <v>4.59</v>
      </c>
      <c r="P12">
        <v>100</v>
      </c>
      <c r="Q12" s="4"/>
      <c r="R12" s="4">
        <v>1</v>
      </c>
      <c r="S12" s="4">
        <v>1</v>
      </c>
      <c r="T12" s="4"/>
      <c r="U12" s="4">
        <f t="shared" si="3"/>
        <v>1000</v>
      </c>
      <c r="V12" s="4">
        <f t="shared" si="0"/>
        <v>1000</v>
      </c>
      <c r="W12" s="4">
        <f t="shared" si="4"/>
        <v>1000</v>
      </c>
      <c r="X12" s="4"/>
      <c r="Y12" s="4"/>
      <c r="Z12" s="4"/>
      <c r="AA12" s="4"/>
      <c r="AB12" s="4"/>
      <c r="AC12" s="4"/>
      <c r="AD12" s="4">
        <v>1</v>
      </c>
      <c r="AE12" s="4"/>
      <c r="AF12" s="13">
        <f t="shared" si="5"/>
        <v>100</v>
      </c>
      <c r="AG12" s="15">
        <f t="shared" si="1"/>
        <v>100</v>
      </c>
      <c r="AH12" s="15">
        <f t="shared" si="2"/>
        <v>100</v>
      </c>
      <c r="AI12" s="15"/>
      <c r="AJ12" s="4"/>
      <c r="AK12" s="4"/>
      <c r="AL12" s="4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44979</v>
      </c>
      <c r="B13" t="s">
        <v>89</v>
      </c>
      <c r="C13" t="s">
        <v>60</v>
      </c>
      <c r="D13">
        <v>5</v>
      </c>
      <c r="E13">
        <v>1</v>
      </c>
      <c r="F13">
        <v>1</v>
      </c>
      <c r="G13" t="s">
        <v>53</v>
      </c>
      <c r="H13" t="s">
        <v>54</v>
      </c>
      <c r="I13">
        <v>0.88800000000000001</v>
      </c>
      <c r="J13">
        <v>12.1</v>
      </c>
      <c r="K13">
        <v>500</v>
      </c>
      <c r="L13" t="s">
        <v>51</v>
      </c>
      <c r="M13" t="s">
        <v>52</v>
      </c>
      <c r="N13">
        <v>0.185</v>
      </c>
      <c r="O13">
        <v>3.1</v>
      </c>
      <c r="P13">
        <v>50</v>
      </c>
      <c r="Q13" s="4"/>
      <c r="R13" s="4">
        <v>1</v>
      </c>
      <c r="S13" s="4">
        <v>1</v>
      </c>
      <c r="T13" s="4"/>
      <c r="U13" s="4">
        <f t="shared" si="3"/>
        <v>500</v>
      </c>
      <c r="V13" s="4">
        <f t="shared" si="0"/>
        <v>500</v>
      </c>
      <c r="W13" s="4">
        <f t="shared" si="4"/>
        <v>500</v>
      </c>
      <c r="X13" s="4"/>
      <c r="Y13" s="4"/>
      <c r="Z13" s="4"/>
      <c r="AA13" s="4"/>
      <c r="AB13" s="4"/>
      <c r="AC13" s="4"/>
      <c r="AD13" s="4">
        <v>1</v>
      </c>
      <c r="AE13" s="4"/>
      <c r="AF13" s="13">
        <f t="shared" si="5"/>
        <v>50</v>
      </c>
      <c r="AG13" s="15">
        <f t="shared" si="1"/>
        <v>50</v>
      </c>
      <c r="AH13" s="15">
        <f t="shared" ref="AH13:AH94" si="6">IF(R13=1,AF13,(AG13*R13))</f>
        <v>50</v>
      </c>
      <c r="AI13" s="15"/>
      <c r="AJ13" s="4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44979</v>
      </c>
      <c r="B14" t="s">
        <v>89</v>
      </c>
      <c r="C14" t="s">
        <v>60</v>
      </c>
      <c r="D14">
        <v>5</v>
      </c>
      <c r="E14">
        <v>1</v>
      </c>
      <c r="F14">
        <v>1</v>
      </c>
      <c r="G14" t="s">
        <v>53</v>
      </c>
      <c r="H14" t="s">
        <v>54</v>
      </c>
      <c r="I14">
        <v>0.89400000000000002</v>
      </c>
      <c r="J14">
        <v>11.7</v>
      </c>
      <c r="K14">
        <v>500</v>
      </c>
      <c r="L14" t="s">
        <v>51</v>
      </c>
      <c r="M14" t="s">
        <v>52</v>
      </c>
      <c r="N14">
        <v>0.182</v>
      </c>
      <c r="O14">
        <v>3.04</v>
      </c>
      <c r="P14">
        <v>50</v>
      </c>
      <c r="Q14" s="4"/>
      <c r="R14" s="4">
        <v>1</v>
      </c>
      <c r="S14" s="4">
        <v>1</v>
      </c>
      <c r="T14" s="4"/>
      <c r="U14" s="4">
        <f t="shared" si="3"/>
        <v>500</v>
      </c>
      <c r="V14" s="4">
        <f t="shared" si="0"/>
        <v>500</v>
      </c>
      <c r="W14" s="4">
        <f t="shared" si="4"/>
        <v>500</v>
      </c>
      <c r="X14" s="4"/>
      <c r="Y14" s="4"/>
      <c r="Z14" s="4"/>
      <c r="AA14" s="4"/>
      <c r="AB14" s="4"/>
      <c r="AC14" s="4"/>
      <c r="AD14" s="4">
        <v>1</v>
      </c>
      <c r="AE14" s="4"/>
      <c r="AF14" s="13">
        <f t="shared" si="5"/>
        <v>50</v>
      </c>
      <c r="AG14" s="15">
        <f t="shared" si="1"/>
        <v>50</v>
      </c>
      <c r="AH14" s="15">
        <f t="shared" si="6"/>
        <v>50</v>
      </c>
      <c r="AI14" s="15"/>
      <c r="AJ14" s="4"/>
      <c r="AK14" s="4"/>
      <c r="AL14" s="4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44979</v>
      </c>
      <c r="B15" t="s">
        <v>89</v>
      </c>
      <c r="C15" t="s">
        <v>61</v>
      </c>
      <c r="D15">
        <v>7</v>
      </c>
      <c r="E15">
        <v>1</v>
      </c>
      <c r="F15">
        <v>1</v>
      </c>
      <c r="G15" t="s">
        <v>53</v>
      </c>
      <c r="H15" t="s">
        <v>54</v>
      </c>
      <c r="I15">
        <v>0.56299999999999994</v>
      </c>
      <c r="J15">
        <v>7.18</v>
      </c>
      <c r="K15">
        <v>250</v>
      </c>
      <c r="L15" t="s">
        <v>51</v>
      </c>
      <c r="M15" t="s">
        <v>52</v>
      </c>
      <c r="N15">
        <v>0.14199999999999999</v>
      </c>
      <c r="O15">
        <v>2.4</v>
      </c>
      <c r="P15">
        <v>25</v>
      </c>
      <c r="Q15" s="4"/>
      <c r="R15" s="4">
        <v>1</v>
      </c>
      <c r="S15" s="4">
        <v>1</v>
      </c>
      <c r="T15" s="4"/>
      <c r="U15" s="4">
        <f t="shared" si="3"/>
        <v>250</v>
      </c>
      <c r="V15" s="4">
        <f t="shared" si="0"/>
        <v>250</v>
      </c>
      <c r="W15" s="4">
        <f t="shared" si="4"/>
        <v>250</v>
      </c>
      <c r="X15" s="4"/>
      <c r="Y15" s="4"/>
      <c r="Z15" s="4"/>
      <c r="AA15" s="4"/>
      <c r="AB15" s="4"/>
      <c r="AC15" s="4"/>
      <c r="AD15" s="4">
        <v>1</v>
      </c>
      <c r="AE15" s="4"/>
      <c r="AF15" s="13">
        <f t="shared" si="5"/>
        <v>25</v>
      </c>
      <c r="AG15" s="15">
        <f t="shared" si="1"/>
        <v>25</v>
      </c>
      <c r="AH15" s="15">
        <f t="shared" si="6"/>
        <v>25</v>
      </c>
      <c r="AI15" s="15"/>
      <c r="AJ15" s="4"/>
      <c r="AK15" s="4"/>
      <c r="AL15" s="4"/>
      <c r="AM15" s="4"/>
      <c r="AN15" s="4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44979</v>
      </c>
      <c r="B16" t="s">
        <v>89</v>
      </c>
      <c r="C16" t="s">
        <v>61</v>
      </c>
      <c r="D16">
        <v>7</v>
      </c>
      <c r="E16">
        <v>1</v>
      </c>
      <c r="F16">
        <v>1</v>
      </c>
      <c r="G16" t="s">
        <v>53</v>
      </c>
      <c r="H16" t="s">
        <v>54</v>
      </c>
      <c r="I16">
        <v>0.52300000000000002</v>
      </c>
      <c r="J16">
        <v>7.32</v>
      </c>
      <c r="K16">
        <v>250</v>
      </c>
      <c r="L16" t="s">
        <v>51</v>
      </c>
      <c r="M16" t="s">
        <v>52</v>
      </c>
      <c r="N16">
        <v>0.13800000000000001</v>
      </c>
      <c r="O16">
        <v>2.36</v>
      </c>
      <c r="P16">
        <v>25</v>
      </c>
      <c r="Q16" s="4"/>
      <c r="R16" s="4">
        <v>1</v>
      </c>
      <c r="S16" s="4">
        <v>1</v>
      </c>
      <c r="T16" s="4"/>
      <c r="U16" s="4">
        <f t="shared" si="3"/>
        <v>250</v>
      </c>
      <c r="V16" s="4">
        <f t="shared" si="0"/>
        <v>250</v>
      </c>
      <c r="W16" s="4">
        <f t="shared" si="4"/>
        <v>250</v>
      </c>
      <c r="X16" s="4"/>
      <c r="Y16" s="4"/>
      <c r="Z16" s="4"/>
      <c r="AA16" s="4"/>
      <c r="AB16" s="4"/>
      <c r="AC16" s="4"/>
      <c r="AD16" s="4">
        <v>1</v>
      </c>
      <c r="AE16" s="4"/>
      <c r="AF16" s="13">
        <f t="shared" si="5"/>
        <v>25</v>
      </c>
      <c r="AG16" s="15">
        <f t="shared" si="1"/>
        <v>25</v>
      </c>
      <c r="AH16" s="15">
        <f t="shared" si="6"/>
        <v>25</v>
      </c>
      <c r="AI16" s="15"/>
      <c r="AJ16" s="4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44979</v>
      </c>
      <c r="B17" t="s">
        <v>89</v>
      </c>
      <c r="C17" t="s">
        <v>62</v>
      </c>
      <c r="D17">
        <v>9</v>
      </c>
      <c r="E17">
        <v>1</v>
      </c>
      <c r="F17">
        <v>1</v>
      </c>
      <c r="G17" t="s">
        <v>53</v>
      </c>
      <c r="H17" t="s">
        <v>54</v>
      </c>
      <c r="I17">
        <v>0.28499999999999998</v>
      </c>
      <c r="J17">
        <v>3.84</v>
      </c>
      <c r="K17">
        <v>100</v>
      </c>
      <c r="L17" t="s">
        <v>51</v>
      </c>
      <c r="M17" t="s">
        <v>52</v>
      </c>
      <c r="N17">
        <v>0.111</v>
      </c>
      <c r="O17">
        <v>1.9</v>
      </c>
      <c r="P17">
        <v>10</v>
      </c>
      <c r="Q17" s="4"/>
      <c r="R17" s="4">
        <v>1</v>
      </c>
      <c r="S17" s="4">
        <v>1</v>
      </c>
      <c r="T17" s="4"/>
      <c r="U17" s="4">
        <f t="shared" si="3"/>
        <v>100</v>
      </c>
      <c r="V17" s="4">
        <f t="shared" si="0"/>
        <v>100</v>
      </c>
      <c r="W17" s="4">
        <f t="shared" si="4"/>
        <v>100</v>
      </c>
      <c r="X17" s="4"/>
      <c r="Y17" s="4"/>
      <c r="Z17" s="4"/>
      <c r="AA17" s="4"/>
      <c r="AB17" s="4"/>
      <c r="AC17" s="4"/>
      <c r="AD17" s="4">
        <v>1</v>
      </c>
      <c r="AE17" s="4"/>
      <c r="AF17" s="13">
        <f t="shared" si="5"/>
        <v>10</v>
      </c>
      <c r="AG17" s="15">
        <f t="shared" si="1"/>
        <v>10</v>
      </c>
      <c r="AH17" s="15">
        <f t="shared" si="6"/>
        <v>10</v>
      </c>
      <c r="AI17" s="15"/>
      <c r="AJ17" s="4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44979</v>
      </c>
      <c r="B18" t="s">
        <v>89</v>
      </c>
      <c r="C18" t="s">
        <v>62</v>
      </c>
      <c r="D18">
        <v>9</v>
      </c>
      <c r="E18">
        <v>1</v>
      </c>
      <c r="F18">
        <v>1</v>
      </c>
      <c r="G18" t="s">
        <v>53</v>
      </c>
      <c r="H18" t="s">
        <v>54</v>
      </c>
      <c r="I18">
        <v>0.28399999999999997</v>
      </c>
      <c r="J18">
        <v>3.86</v>
      </c>
      <c r="K18">
        <v>100</v>
      </c>
      <c r="L18" t="s">
        <v>51</v>
      </c>
      <c r="M18" t="s">
        <v>52</v>
      </c>
      <c r="N18">
        <v>0.11</v>
      </c>
      <c r="O18">
        <v>1.84</v>
      </c>
      <c r="P18">
        <v>10</v>
      </c>
      <c r="Q18" s="4"/>
      <c r="R18" s="4">
        <v>1</v>
      </c>
      <c r="S18" s="4">
        <v>1</v>
      </c>
      <c r="T18" s="4"/>
      <c r="U18" s="4">
        <f t="shared" si="3"/>
        <v>100</v>
      </c>
      <c r="V18" s="4">
        <f t="shared" si="0"/>
        <v>100</v>
      </c>
      <c r="W18" s="4">
        <f t="shared" si="4"/>
        <v>100</v>
      </c>
      <c r="X18" s="4"/>
      <c r="Y18" s="4"/>
      <c r="Z18" s="4"/>
      <c r="AA18" s="4"/>
      <c r="AB18" s="4"/>
      <c r="AC18" s="4"/>
      <c r="AD18" s="4">
        <v>1</v>
      </c>
      <c r="AE18" s="4"/>
      <c r="AF18" s="13">
        <f t="shared" si="5"/>
        <v>10</v>
      </c>
      <c r="AG18" s="15">
        <f t="shared" si="1"/>
        <v>10</v>
      </c>
      <c r="AH18" s="15">
        <f t="shared" si="6"/>
        <v>10</v>
      </c>
      <c r="AI18" s="15"/>
      <c r="AJ18" s="4"/>
      <c r="AK18" s="4"/>
      <c r="AL18" s="4"/>
      <c r="AM18" s="4"/>
      <c r="AN18" s="4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44979</v>
      </c>
      <c r="B19" t="s">
        <v>89</v>
      </c>
      <c r="C19" t="s">
        <v>63</v>
      </c>
      <c r="D19">
        <v>11</v>
      </c>
      <c r="E19">
        <v>1</v>
      </c>
      <c r="F19">
        <v>1</v>
      </c>
      <c r="G19" t="s">
        <v>53</v>
      </c>
      <c r="H19" t="s">
        <v>54</v>
      </c>
      <c r="I19">
        <v>0.20799999999999999</v>
      </c>
      <c r="J19">
        <v>2.92</v>
      </c>
      <c r="K19">
        <v>50</v>
      </c>
      <c r="L19" t="s">
        <v>51</v>
      </c>
      <c r="M19" t="s">
        <v>52</v>
      </c>
      <c r="N19">
        <v>0.10100000000000001</v>
      </c>
      <c r="O19">
        <v>1.73</v>
      </c>
      <c r="P19">
        <v>5</v>
      </c>
      <c r="Q19" s="4"/>
      <c r="R19" s="4">
        <v>1</v>
      </c>
      <c r="S19" s="4">
        <v>1</v>
      </c>
      <c r="T19" s="4"/>
      <c r="U19" s="4">
        <f t="shared" si="3"/>
        <v>50</v>
      </c>
      <c r="V19" s="4">
        <f t="shared" si="0"/>
        <v>50</v>
      </c>
      <c r="W19" s="4">
        <f t="shared" si="4"/>
        <v>50</v>
      </c>
      <c r="X19" s="4"/>
      <c r="Y19" s="4"/>
      <c r="Z19" s="4"/>
      <c r="AA19" s="4"/>
      <c r="AB19" s="4"/>
      <c r="AC19" s="4"/>
      <c r="AD19" s="4">
        <v>1</v>
      </c>
      <c r="AE19" s="4"/>
      <c r="AF19" s="13">
        <f t="shared" si="5"/>
        <v>5</v>
      </c>
      <c r="AG19" s="15">
        <f t="shared" si="1"/>
        <v>5</v>
      </c>
      <c r="AH19" s="15">
        <f t="shared" si="6"/>
        <v>5</v>
      </c>
      <c r="AI19" s="15"/>
      <c r="AJ19" s="4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44979</v>
      </c>
      <c r="B20" t="s">
        <v>89</v>
      </c>
      <c r="C20" t="s">
        <v>63</v>
      </c>
      <c r="D20">
        <v>11</v>
      </c>
      <c r="E20">
        <v>1</v>
      </c>
      <c r="F20">
        <v>1</v>
      </c>
      <c r="G20" t="s">
        <v>53</v>
      </c>
      <c r="H20" t="s">
        <v>54</v>
      </c>
      <c r="I20">
        <v>0.21199999999999999</v>
      </c>
      <c r="J20">
        <v>2.9</v>
      </c>
      <c r="K20">
        <v>50</v>
      </c>
      <c r="L20" t="s">
        <v>51</v>
      </c>
      <c r="M20" t="s">
        <v>52</v>
      </c>
      <c r="N20">
        <v>0.105</v>
      </c>
      <c r="O20">
        <v>1.78</v>
      </c>
      <c r="P20">
        <v>5</v>
      </c>
      <c r="Q20" s="4"/>
      <c r="R20" s="4">
        <v>1</v>
      </c>
      <c r="S20" s="4">
        <v>1</v>
      </c>
      <c r="T20" s="4"/>
      <c r="U20" s="4">
        <f t="shared" si="3"/>
        <v>50</v>
      </c>
      <c r="V20" s="4">
        <f t="shared" si="0"/>
        <v>50</v>
      </c>
      <c r="W20" s="4">
        <f t="shared" si="4"/>
        <v>50</v>
      </c>
      <c r="X20" s="4"/>
      <c r="Y20" s="4"/>
      <c r="Z20" s="4"/>
      <c r="AA20" s="4"/>
      <c r="AB20" s="4"/>
      <c r="AC20" s="4"/>
      <c r="AD20" s="4">
        <v>1</v>
      </c>
      <c r="AE20" s="4"/>
      <c r="AF20" s="13">
        <f t="shared" si="5"/>
        <v>5</v>
      </c>
      <c r="AG20" s="15">
        <f t="shared" si="1"/>
        <v>5</v>
      </c>
      <c r="AH20" s="15">
        <f t="shared" si="6"/>
        <v>5</v>
      </c>
      <c r="AI20" s="15"/>
      <c r="AJ20" s="4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44979</v>
      </c>
      <c r="B21" t="s">
        <v>89</v>
      </c>
      <c r="C21" t="s">
        <v>64</v>
      </c>
      <c r="D21">
        <v>13</v>
      </c>
      <c r="E21">
        <v>1</v>
      </c>
      <c r="F21">
        <v>1</v>
      </c>
      <c r="G21" t="s">
        <v>53</v>
      </c>
      <c r="H21" t="s">
        <v>54</v>
      </c>
      <c r="I21">
        <v>0.16300000000000001</v>
      </c>
      <c r="J21">
        <v>2.2599999999999998</v>
      </c>
      <c r="K21">
        <v>25</v>
      </c>
      <c r="L21" t="s">
        <v>51</v>
      </c>
      <c r="M21" t="s">
        <v>52</v>
      </c>
      <c r="N21">
        <v>9.7000000000000003E-2</v>
      </c>
      <c r="O21">
        <v>1.62</v>
      </c>
      <c r="P21">
        <v>2.5</v>
      </c>
      <c r="Q21" s="4"/>
      <c r="R21" s="4">
        <v>1</v>
      </c>
      <c r="S21" s="4">
        <v>1</v>
      </c>
      <c r="T21" s="4"/>
      <c r="U21" s="4">
        <f t="shared" si="3"/>
        <v>25</v>
      </c>
      <c r="V21" s="4">
        <f t="shared" si="0"/>
        <v>25</v>
      </c>
      <c r="W21" s="4">
        <f t="shared" ref="W21:W27" si="7">IF(R21=1,U21,(V21*R21))</f>
        <v>25</v>
      </c>
      <c r="X21" s="4"/>
      <c r="Y21" s="4"/>
      <c r="Z21" s="4"/>
      <c r="AA21" s="4"/>
      <c r="AB21" s="4"/>
      <c r="AC21" s="4"/>
      <c r="AD21" s="4">
        <v>1</v>
      </c>
      <c r="AE21" s="4"/>
      <c r="AF21" s="13">
        <f t="shared" si="5"/>
        <v>2.5</v>
      </c>
      <c r="AG21" s="15">
        <f t="shared" si="1"/>
        <v>2.5</v>
      </c>
      <c r="AH21" s="15">
        <f t="shared" ref="AH21:AH27" si="8">IF(R21=1,AF21,(AG21*R21))</f>
        <v>2.5</v>
      </c>
      <c r="AI21" s="15"/>
      <c r="AJ21" s="4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44979</v>
      </c>
      <c r="B22" t="s">
        <v>89</v>
      </c>
      <c r="C22" t="s">
        <v>64</v>
      </c>
      <c r="D22">
        <v>13</v>
      </c>
      <c r="E22">
        <v>1</v>
      </c>
      <c r="F22">
        <v>1</v>
      </c>
      <c r="G22" t="s">
        <v>53</v>
      </c>
      <c r="H22" t="s">
        <v>54</v>
      </c>
      <c r="I22">
        <v>0.16800000000000001</v>
      </c>
      <c r="J22">
        <v>2.75</v>
      </c>
      <c r="K22">
        <v>25</v>
      </c>
      <c r="L22" t="s">
        <v>51</v>
      </c>
      <c r="M22" t="s">
        <v>52</v>
      </c>
      <c r="N22">
        <v>9.6699999999999994E-2</v>
      </c>
      <c r="O22">
        <v>1.66</v>
      </c>
      <c r="P22">
        <v>2.5</v>
      </c>
      <c r="Q22" s="4"/>
      <c r="R22" s="4">
        <v>1</v>
      </c>
      <c r="S22" s="4">
        <v>1</v>
      </c>
      <c r="T22" s="4"/>
      <c r="U22" s="4">
        <f t="shared" si="3"/>
        <v>25</v>
      </c>
      <c r="V22" s="4">
        <f t="shared" si="0"/>
        <v>25</v>
      </c>
      <c r="W22" s="4">
        <f t="shared" si="7"/>
        <v>25</v>
      </c>
      <c r="X22" s="4"/>
      <c r="Y22" s="4"/>
      <c r="Z22" s="4"/>
      <c r="AA22" s="4"/>
      <c r="AB22" s="4"/>
      <c r="AC22" s="4"/>
      <c r="AD22" s="4">
        <v>1</v>
      </c>
      <c r="AE22" s="4"/>
      <c r="AF22" s="13">
        <f t="shared" si="5"/>
        <v>2.5</v>
      </c>
      <c r="AG22" s="15">
        <f t="shared" si="1"/>
        <v>2.5</v>
      </c>
      <c r="AH22" s="15">
        <f t="shared" si="8"/>
        <v>2.5</v>
      </c>
      <c r="AI22" s="15"/>
      <c r="AJ22" s="4"/>
      <c r="AK22" s="4"/>
      <c r="AL22" s="4"/>
      <c r="AM22" s="4"/>
      <c r="AN22" s="4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44979</v>
      </c>
      <c r="B23" t="s">
        <v>89</v>
      </c>
      <c r="C23" t="s">
        <v>14</v>
      </c>
      <c r="D23">
        <v>15</v>
      </c>
      <c r="E23">
        <v>1</v>
      </c>
      <c r="F23">
        <v>1</v>
      </c>
      <c r="G23" t="s">
        <v>53</v>
      </c>
      <c r="H23" t="s">
        <v>54</v>
      </c>
      <c r="I23">
        <v>0.125</v>
      </c>
      <c r="J23">
        <v>1.8</v>
      </c>
      <c r="K23">
        <v>0</v>
      </c>
      <c r="L23" t="s">
        <v>51</v>
      </c>
      <c r="M23" t="s">
        <v>52</v>
      </c>
      <c r="N23">
        <v>9.4200000000000006E-2</v>
      </c>
      <c r="O23">
        <v>1.64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4"/>
      <c r="Y23" s="4"/>
      <c r="Z23" s="4"/>
      <c r="AA23" s="4"/>
      <c r="AB23" s="4"/>
      <c r="AC23" s="4"/>
      <c r="AD23" s="4">
        <v>1</v>
      </c>
      <c r="AE23" s="4"/>
      <c r="AF23" s="13">
        <f t="shared" si="5"/>
        <v>0</v>
      </c>
      <c r="AG23" s="15">
        <f t="shared" si="1"/>
        <v>0</v>
      </c>
      <c r="AH23" s="15">
        <f t="shared" si="8"/>
        <v>0</v>
      </c>
      <c r="AI23" s="15"/>
      <c r="AJ23" s="4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44979</v>
      </c>
      <c r="B24" t="s">
        <v>89</v>
      </c>
      <c r="C24" t="s">
        <v>14</v>
      </c>
      <c r="D24">
        <v>15</v>
      </c>
      <c r="E24">
        <v>1</v>
      </c>
      <c r="F24">
        <v>1</v>
      </c>
      <c r="G24" t="s">
        <v>53</v>
      </c>
      <c r="H24" t="s">
        <v>54</v>
      </c>
      <c r="I24">
        <v>0.11700000000000001</v>
      </c>
      <c r="J24">
        <v>1.83</v>
      </c>
      <c r="K24">
        <v>0</v>
      </c>
      <c r="L24" t="s">
        <v>51</v>
      </c>
      <c r="M24" t="s">
        <v>52</v>
      </c>
      <c r="N24">
        <v>9.1700000000000004E-2</v>
      </c>
      <c r="O24">
        <v>1.57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4"/>
      <c r="Y24" s="4"/>
      <c r="Z24" s="4"/>
      <c r="AA24" s="4"/>
      <c r="AB24" s="4"/>
      <c r="AC24" s="4"/>
      <c r="AD24" s="4">
        <v>1</v>
      </c>
      <c r="AE24" s="4"/>
      <c r="AF24" s="13">
        <f t="shared" si="5"/>
        <v>0</v>
      </c>
      <c r="AG24" s="15">
        <f t="shared" si="1"/>
        <v>0</v>
      </c>
      <c r="AH24" s="15">
        <f t="shared" si="8"/>
        <v>0</v>
      </c>
      <c r="AI24" s="15"/>
      <c r="AJ24" s="4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44979</v>
      </c>
      <c r="B25" t="s">
        <v>89</v>
      </c>
      <c r="C25" t="s">
        <v>56</v>
      </c>
      <c r="D25" t="s">
        <v>12</v>
      </c>
      <c r="E25">
        <v>1</v>
      </c>
      <c r="F25">
        <v>1</v>
      </c>
      <c r="G25" t="s">
        <v>53</v>
      </c>
      <c r="H25" t="s">
        <v>54</v>
      </c>
      <c r="I25">
        <v>2.2000000000000002</v>
      </c>
      <c r="J25">
        <v>29.9</v>
      </c>
      <c r="K25">
        <v>1400</v>
      </c>
      <c r="L25" t="s">
        <v>51</v>
      </c>
      <c r="M25" t="s">
        <v>52</v>
      </c>
      <c r="N25">
        <v>9.5200000000000007E-2</v>
      </c>
      <c r="O25">
        <v>1.1599999999999999</v>
      </c>
      <c r="P25">
        <v>-13.8</v>
      </c>
      <c r="Q25" s="4">
        <f>100*(J26/J25)</f>
        <v>102.67558528428094</v>
      </c>
      <c r="R25" s="4">
        <v>1</v>
      </c>
      <c r="S25" s="4">
        <v>1</v>
      </c>
      <c r="T25" s="4"/>
      <c r="U25" s="4">
        <f t="shared" si="3"/>
        <v>1400</v>
      </c>
      <c r="V25" s="4">
        <f t="shared" si="0"/>
        <v>1400</v>
      </c>
      <c r="W25" s="4">
        <f t="shared" si="7"/>
        <v>1400</v>
      </c>
      <c r="X25" s="4"/>
      <c r="Y25" s="4"/>
      <c r="Z25" s="4"/>
      <c r="AA25" s="4"/>
      <c r="AB25" s="4"/>
      <c r="AC25" s="4"/>
      <c r="AD25" s="4">
        <v>1</v>
      </c>
      <c r="AE25" s="4"/>
      <c r="AF25" s="13">
        <f t="shared" si="5"/>
        <v>-13.8</v>
      </c>
      <c r="AG25" s="15">
        <f t="shared" si="1"/>
        <v>-13.8</v>
      </c>
      <c r="AH25" s="15">
        <f t="shared" si="8"/>
        <v>-13.8</v>
      </c>
      <c r="AI25" s="15"/>
      <c r="AJ25" s="4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44979</v>
      </c>
      <c r="B26" t="s">
        <v>89</v>
      </c>
      <c r="C26" t="s">
        <v>55</v>
      </c>
      <c r="D26" t="s">
        <v>13</v>
      </c>
      <c r="E26">
        <v>1</v>
      </c>
      <c r="F26">
        <v>1</v>
      </c>
      <c r="G26" t="s">
        <v>53</v>
      </c>
      <c r="H26" t="s">
        <v>54</v>
      </c>
      <c r="I26">
        <v>2.16</v>
      </c>
      <c r="J26">
        <v>30.7</v>
      </c>
      <c r="K26">
        <v>1440</v>
      </c>
      <c r="L26" t="s">
        <v>51</v>
      </c>
      <c r="M26" t="s">
        <v>52</v>
      </c>
      <c r="N26">
        <v>9.5399999999999999E-2</v>
      </c>
      <c r="O26">
        <v>1.1499999999999999</v>
      </c>
      <c r="P26">
        <v>-14.2</v>
      </c>
      <c r="Q26" s="4"/>
      <c r="R26" s="4">
        <v>1</v>
      </c>
      <c r="S26" s="4">
        <v>1</v>
      </c>
      <c r="T26" s="4"/>
      <c r="U26" s="4">
        <f t="shared" si="3"/>
        <v>1440</v>
      </c>
      <c r="V26" s="4">
        <f t="shared" si="0"/>
        <v>1440</v>
      </c>
      <c r="W26" s="4">
        <f t="shared" si="7"/>
        <v>1440</v>
      </c>
      <c r="X26" s="4"/>
      <c r="Y26" s="4"/>
      <c r="Z26" s="4"/>
      <c r="AA26" s="4"/>
      <c r="AB26" s="4"/>
      <c r="AC26" s="4"/>
      <c r="AD26" s="4">
        <v>1</v>
      </c>
      <c r="AE26" s="4"/>
      <c r="AF26" s="13">
        <f t="shared" si="5"/>
        <v>-14.2</v>
      </c>
      <c r="AG26" s="15">
        <f t="shared" si="1"/>
        <v>-14.2</v>
      </c>
      <c r="AH26" s="15">
        <f t="shared" si="8"/>
        <v>-14.2</v>
      </c>
      <c r="AI26" s="15"/>
      <c r="AJ26" s="4"/>
      <c r="AK26" s="4"/>
      <c r="AL26" s="4"/>
      <c r="AM26" s="4"/>
      <c r="AN26" s="4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44979</v>
      </c>
      <c r="B27" t="s">
        <v>89</v>
      </c>
      <c r="C27" t="s">
        <v>57</v>
      </c>
      <c r="D27" t="s">
        <v>11</v>
      </c>
      <c r="E27">
        <v>1</v>
      </c>
      <c r="F27">
        <v>1</v>
      </c>
      <c r="G27" t="s">
        <v>53</v>
      </c>
      <c r="H27" t="s">
        <v>54</v>
      </c>
      <c r="I27">
        <v>-4.2100000000000002E-3</v>
      </c>
      <c r="J27">
        <v>-2.7400000000000001E-2</v>
      </c>
      <c r="K27">
        <v>-89.3</v>
      </c>
      <c r="L27" t="s">
        <v>51</v>
      </c>
      <c r="M27" t="s">
        <v>52</v>
      </c>
      <c r="N27">
        <v>0.10100000000000001</v>
      </c>
      <c r="O27">
        <v>1.32</v>
      </c>
      <c r="P27">
        <v>-8.73</v>
      </c>
      <c r="Q27" s="4"/>
      <c r="R27" s="4">
        <v>1</v>
      </c>
      <c r="S27" s="4">
        <v>1</v>
      </c>
      <c r="T27" s="4"/>
      <c r="U27" s="4">
        <f t="shared" si="3"/>
        <v>-89.3</v>
      </c>
      <c r="V27" s="4">
        <f t="shared" si="0"/>
        <v>-89.3</v>
      </c>
      <c r="W27" s="4">
        <f t="shared" si="7"/>
        <v>-89.3</v>
      </c>
      <c r="X27" s="4"/>
      <c r="Y27" s="4"/>
      <c r="Z27" s="4"/>
      <c r="AA27" s="4"/>
      <c r="AB27" s="4"/>
      <c r="AC27" s="4"/>
      <c r="AD27" s="4">
        <v>1</v>
      </c>
      <c r="AE27" s="4"/>
      <c r="AF27" s="13">
        <f t="shared" si="5"/>
        <v>-8.73</v>
      </c>
      <c r="AG27" s="15">
        <f t="shared" si="1"/>
        <v>-8.73</v>
      </c>
      <c r="AH27" s="15">
        <f t="shared" si="8"/>
        <v>-8.73</v>
      </c>
      <c r="AI27" s="15"/>
      <c r="AJ27" s="4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44979</v>
      </c>
      <c r="B28" t="s">
        <v>89</v>
      </c>
      <c r="C28" t="s">
        <v>69</v>
      </c>
      <c r="D28" t="s">
        <v>70</v>
      </c>
      <c r="E28">
        <v>1</v>
      </c>
      <c r="F28">
        <v>1</v>
      </c>
      <c r="G28" t="s">
        <v>53</v>
      </c>
      <c r="H28" t="s">
        <v>54</v>
      </c>
      <c r="I28">
        <v>2.9399999999999999E-2</v>
      </c>
      <c r="J28">
        <v>0.36099999999999999</v>
      </c>
      <c r="K28">
        <v>-71.099999999999994</v>
      </c>
      <c r="L28" t="s">
        <v>51</v>
      </c>
      <c r="M28" t="s">
        <v>52</v>
      </c>
      <c r="N28">
        <v>1.8700000000000001E-2</v>
      </c>
      <c r="O28">
        <v>0.17899999999999999</v>
      </c>
      <c r="P28">
        <v>-45.2</v>
      </c>
      <c r="Q28" s="4"/>
      <c r="R28" s="4">
        <v>1</v>
      </c>
      <c r="S28" s="4">
        <v>1</v>
      </c>
      <c r="T28" s="4"/>
      <c r="U28" s="4">
        <f t="shared" ref="U28" si="9">K28*F28</f>
        <v>-71.099999999999994</v>
      </c>
      <c r="V28" s="4">
        <f t="shared" ref="V28" si="10">IF(R28=1,U28,(U28-0))</f>
        <v>-71.099999999999994</v>
      </c>
      <c r="W28" s="4">
        <f t="shared" ref="W28" si="11">IF(R28=1,U28,(V28*R28))</f>
        <v>-71.099999999999994</v>
      </c>
      <c r="X28" s="4"/>
      <c r="Y28" s="4"/>
      <c r="Z28" s="4"/>
      <c r="AA28" s="4"/>
      <c r="AB28" s="4"/>
      <c r="AC28" s="4"/>
      <c r="AD28" s="4">
        <v>1</v>
      </c>
      <c r="AE28" s="4"/>
      <c r="AF28" s="13">
        <f t="shared" si="5"/>
        <v>-45.2</v>
      </c>
      <c r="AG28" s="15">
        <f t="shared" ref="AG28" si="12">IF(R28=1,AF28,(AF28-0))</f>
        <v>-45.2</v>
      </c>
      <c r="AH28" s="15">
        <f t="shared" ref="AH28" si="13">IF(R28=1,AF28,(AG28*R28))</f>
        <v>-45.2</v>
      </c>
      <c r="AI28" s="15"/>
      <c r="AJ28" s="4"/>
      <c r="AK28" s="4"/>
      <c r="AL28" s="4"/>
      <c r="AM28" s="4"/>
      <c r="AN28" s="4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>
        <f t="shared" si="5"/>
        <v>0</v>
      </c>
      <c r="AG29" s="15"/>
      <c r="AH29" s="15"/>
      <c r="AI29" s="15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3">
        <f t="shared" si="5"/>
        <v>0</v>
      </c>
      <c r="AG30" s="15"/>
      <c r="AH30" s="15"/>
      <c r="AI30" s="15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3">
        <f t="shared" si="5"/>
        <v>0</v>
      </c>
      <c r="AG31" s="15"/>
      <c r="AH31" s="15"/>
      <c r="AI31" s="15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3">
        <f t="shared" si="5"/>
        <v>0</v>
      </c>
      <c r="AG32" s="15"/>
      <c r="AH32" s="15"/>
      <c r="AI32" s="15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3">
        <f t="shared" si="5"/>
        <v>0</v>
      </c>
      <c r="AG33" s="15"/>
      <c r="AH33" s="15"/>
      <c r="AI33" s="15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44979</v>
      </c>
      <c r="B34" t="s">
        <v>90</v>
      </c>
      <c r="C34" t="s">
        <v>67</v>
      </c>
      <c r="D34" t="s">
        <v>68</v>
      </c>
      <c r="E34">
        <v>1</v>
      </c>
      <c r="F34">
        <v>1</v>
      </c>
      <c r="G34" t="s">
        <v>53</v>
      </c>
      <c r="H34" t="s">
        <v>54</v>
      </c>
      <c r="I34">
        <v>3.7199999999999997E-2</v>
      </c>
      <c r="J34">
        <v>0.58299999999999996</v>
      </c>
      <c r="K34">
        <v>-57.5</v>
      </c>
      <c r="L34" t="s">
        <v>51</v>
      </c>
      <c r="M34" t="s">
        <v>52</v>
      </c>
      <c r="N34">
        <v>8.7300000000000003E-2</v>
      </c>
      <c r="O34">
        <v>1.1000000000000001</v>
      </c>
      <c r="P34">
        <v>-15.8</v>
      </c>
      <c r="Q34" s="4"/>
      <c r="R34" s="4">
        <v>1</v>
      </c>
      <c r="S34" s="4">
        <v>1</v>
      </c>
      <c r="T34" s="4"/>
      <c r="U34" s="4">
        <f t="shared" ref="U34:U35" si="14">K34*F34</f>
        <v>-57.5</v>
      </c>
      <c r="V34" s="4">
        <f t="shared" ref="V34:V35" si="15">IF(R34=1,U34,(U34-0))</f>
        <v>-57.5</v>
      </c>
      <c r="W34" s="4">
        <f t="shared" ref="W34:W35" si="16">IF(R34=1,U34,(V34*R34))</f>
        <v>-57.5</v>
      </c>
      <c r="X34" s="4"/>
      <c r="Y34" s="4"/>
      <c r="Z34" s="4"/>
      <c r="AA34" s="4"/>
      <c r="AB34" s="4"/>
      <c r="AC34" s="4"/>
      <c r="AD34" s="4">
        <v>1</v>
      </c>
      <c r="AE34" s="4"/>
      <c r="AF34" s="13">
        <f t="shared" si="5"/>
        <v>-15.8</v>
      </c>
      <c r="AG34" s="15">
        <f t="shared" ref="AG34:AG36" si="17">IF(R34=1,AF34,(AF34-0))</f>
        <v>-15.8</v>
      </c>
      <c r="AH34" s="15">
        <f t="shared" ref="AH34:AH36" si="18">IF(R34=1,AF34,(AG34*R34))</f>
        <v>-15.8</v>
      </c>
      <c r="AI34" s="15"/>
      <c r="AJ34" s="4"/>
      <c r="AK34" s="4"/>
      <c r="AL34" s="4"/>
      <c r="AM34" s="4"/>
      <c r="AN34" s="4"/>
      <c r="AO34" s="4"/>
      <c r="AP34" s="4">
        <v>32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44979</v>
      </c>
      <c r="B35" t="s">
        <v>90</v>
      </c>
      <c r="C35" t="s">
        <v>67</v>
      </c>
      <c r="D35" t="s">
        <v>68</v>
      </c>
      <c r="E35">
        <v>1</v>
      </c>
      <c r="F35">
        <v>1</v>
      </c>
      <c r="G35" t="s">
        <v>53</v>
      </c>
      <c r="H35" t="s">
        <v>54</v>
      </c>
      <c r="I35">
        <v>-5.6599999999999998E-2</v>
      </c>
      <c r="J35">
        <v>-0.62</v>
      </c>
      <c r="K35">
        <v>-114</v>
      </c>
      <c r="L35" t="s">
        <v>51</v>
      </c>
      <c r="M35" t="s">
        <v>52</v>
      </c>
      <c r="N35">
        <v>8.8599999999999998E-2</v>
      </c>
      <c r="O35">
        <v>1.03</v>
      </c>
      <c r="P35">
        <v>-18</v>
      </c>
      <c r="Q35" s="4"/>
      <c r="R35" s="4">
        <v>1</v>
      </c>
      <c r="S35" s="4">
        <v>1</v>
      </c>
      <c r="T35" s="4"/>
      <c r="U35" s="4">
        <f t="shared" si="14"/>
        <v>-114</v>
      </c>
      <c r="V35" s="4">
        <f t="shared" si="15"/>
        <v>-114</v>
      </c>
      <c r="W35" s="4">
        <f t="shared" si="16"/>
        <v>-114</v>
      </c>
      <c r="X35" s="4"/>
      <c r="Y35" s="4"/>
      <c r="Z35" s="4"/>
      <c r="AA35" s="4"/>
      <c r="AB35" s="4"/>
      <c r="AC35" s="4"/>
      <c r="AD35" s="4">
        <v>1</v>
      </c>
      <c r="AE35" s="4"/>
      <c r="AF35" s="13">
        <f t="shared" si="5"/>
        <v>-18</v>
      </c>
      <c r="AG35" s="15">
        <f t="shared" si="17"/>
        <v>-18</v>
      </c>
      <c r="AH35" s="15">
        <f t="shared" si="18"/>
        <v>-18</v>
      </c>
      <c r="AI35" s="15"/>
      <c r="AJ35" s="4"/>
      <c r="AK35" s="4"/>
      <c r="AL35" s="4"/>
      <c r="AM35" s="4"/>
      <c r="AN35" s="4"/>
      <c r="AO35" s="4"/>
      <c r="AP35" s="4">
        <v>33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44979</v>
      </c>
      <c r="B36" t="s">
        <v>90</v>
      </c>
      <c r="C36" t="s">
        <v>56</v>
      </c>
      <c r="D36" t="s">
        <v>12</v>
      </c>
      <c r="E36">
        <v>1</v>
      </c>
      <c r="F36">
        <v>1</v>
      </c>
      <c r="G36" t="s">
        <v>53</v>
      </c>
      <c r="H36" t="s">
        <v>54</v>
      </c>
      <c r="I36">
        <v>2.21</v>
      </c>
      <c r="J36">
        <v>30.7</v>
      </c>
      <c r="K36">
        <v>1430</v>
      </c>
      <c r="L36" t="s">
        <v>51</v>
      </c>
      <c r="M36" t="s">
        <v>52</v>
      </c>
      <c r="N36">
        <v>9.3799999999999994E-2</v>
      </c>
      <c r="O36">
        <v>1.1499999999999999</v>
      </c>
      <c r="P36">
        <v>-14.2</v>
      </c>
      <c r="Q36" s="4">
        <f>100*(J37/J36)</f>
        <v>96.09120521172639</v>
      </c>
      <c r="R36" s="4">
        <v>1</v>
      </c>
      <c r="S36" s="4">
        <v>1</v>
      </c>
      <c r="T36" s="4"/>
      <c r="U36" s="4">
        <f t="shared" si="3"/>
        <v>1430</v>
      </c>
      <c r="V36" s="4">
        <f t="shared" si="0"/>
        <v>1430</v>
      </c>
      <c r="W36" s="4">
        <f t="shared" ref="W36:W38" si="19">IF(R36=1,U36,(V36*R36))</f>
        <v>1430</v>
      </c>
      <c r="X36" s="4"/>
      <c r="Y36" s="4"/>
      <c r="Z36" s="4"/>
      <c r="AA36" s="4"/>
      <c r="AB36" s="4"/>
      <c r="AC36" s="4"/>
      <c r="AD36" s="4">
        <v>1</v>
      </c>
      <c r="AE36" s="4"/>
      <c r="AF36" s="13">
        <f t="shared" si="5"/>
        <v>-14.2</v>
      </c>
      <c r="AG36" s="15">
        <f t="shared" si="17"/>
        <v>-14.2</v>
      </c>
      <c r="AH36" s="15">
        <f t="shared" si="18"/>
        <v>-14.2</v>
      </c>
      <c r="AI36" s="15"/>
      <c r="AJ36" s="4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44979</v>
      </c>
      <c r="B37" t="s">
        <v>90</v>
      </c>
      <c r="C37" t="s">
        <v>55</v>
      </c>
      <c r="D37" t="s">
        <v>13</v>
      </c>
      <c r="E37">
        <v>1</v>
      </c>
      <c r="F37">
        <v>1</v>
      </c>
      <c r="G37" t="s">
        <v>53</v>
      </c>
      <c r="H37" t="s">
        <v>54</v>
      </c>
      <c r="I37">
        <v>2.12</v>
      </c>
      <c r="J37">
        <v>29.5</v>
      </c>
      <c r="K37">
        <v>1370</v>
      </c>
      <c r="L37" t="s">
        <v>51</v>
      </c>
      <c r="M37" t="s">
        <v>52</v>
      </c>
      <c r="N37">
        <v>0.10100000000000001</v>
      </c>
      <c r="O37">
        <v>1.3</v>
      </c>
      <c r="P37">
        <v>-9.25</v>
      </c>
      <c r="Q37" s="4"/>
      <c r="R37" s="4">
        <v>1</v>
      </c>
      <c r="S37" s="4">
        <v>1</v>
      </c>
      <c r="T37" s="4"/>
      <c r="U37" s="4">
        <f t="shared" si="3"/>
        <v>1370</v>
      </c>
      <c r="V37" s="4">
        <f t="shared" si="0"/>
        <v>1370</v>
      </c>
      <c r="W37" s="4">
        <f t="shared" si="19"/>
        <v>1370</v>
      </c>
      <c r="X37" s="4"/>
      <c r="Y37" s="4"/>
      <c r="Z37" s="4"/>
      <c r="AA37" s="4"/>
      <c r="AB37" s="4"/>
      <c r="AC37" s="4"/>
      <c r="AD37" s="4">
        <v>1</v>
      </c>
      <c r="AE37" s="4"/>
      <c r="AF37" s="13">
        <f t="shared" si="5"/>
        <v>-9.25</v>
      </c>
      <c r="AG37" s="15">
        <f t="shared" si="1"/>
        <v>-9.25</v>
      </c>
      <c r="AH37" s="15">
        <f t="shared" ref="AH37:AH38" si="20">IF(R37=1,AF37,(AG37*R37))</f>
        <v>-9.25</v>
      </c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44979</v>
      </c>
      <c r="B38" t="s">
        <v>90</v>
      </c>
      <c r="C38" t="s">
        <v>91</v>
      </c>
      <c r="D38">
        <v>7</v>
      </c>
      <c r="E38">
        <v>1</v>
      </c>
      <c r="F38">
        <v>1</v>
      </c>
      <c r="G38" t="s">
        <v>53</v>
      </c>
      <c r="H38" t="s">
        <v>54</v>
      </c>
      <c r="I38">
        <v>0.51800000000000002</v>
      </c>
      <c r="J38">
        <v>7.09</v>
      </c>
      <c r="K38">
        <v>253</v>
      </c>
      <c r="L38" t="s">
        <v>51</v>
      </c>
      <c r="M38" t="s">
        <v>52</v>
      </c>
      <c r="N38">
        <v>0.13900000000000001</v>
      </c>
      <c r="O38">
        <v>2.36</v>
      </c>
      <c r="P38">
        <v>25</v>
      </c>
      <c r="Q38" s="4"/>
      <c r="R38" s="4">
        <v>1</v>
      </c>
      <c r="S38" s="4">
        <v>1</v>
      </c>
      <c r="T38" s="4"/>
      <c r="U38" s="4">
        <f t="shared" si="3"/>
        <v>253</v>
      </c>
      <c r="V38" s="4">
        <f t="shared" si="0"/>
        <v>253</v>
      </c>
      <c r="W38" s="4">
        <f t="shared" si="19"/>
        <v>253</v>
      </c>
      <c r="X38" s="4">
        <f>100*(W38-250)/250</f>
        <v>1.2</v>
      </c>
      <c r="Y38" s="4" t="str">
        <f>IF((ABS(X38))&lt;=20,"PASS","FAIL")</f>
        <v>PASS</v>
      </c>
      <c r="Z38" s="4"/>
      <c r="AA38" s="4"/>
      <c r="AB38" s="4"/>
      <c r="AC38" s="4"/>
      <c r="AD38" s="4">
        <v>1</v>
      </c>
      <c r="AE38" s="4"/>
      <c r="AF38" s="13">
        <f t="shared" si="5"/>
        <v>25</v>
      </c>
      <c r="AG38" s="15">
        <f t="shared" si="1"/>
        <v>25</v>
      </c>
      <c r="AH38" s="15">
        <f t="shared" si="20"/>
        <v>25</v>
      </c>
      <c r="AI38" s="15">
        <f>100*(AH38-25)/25</f>
        <v>0</v>
      </c>
      <c r="AJ38" s="4" t="str">
        <f>IF((ABS(AI38))&lt;=20,"PASS","FAIL")</f>
        <v>PASS</v>
      </c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44979</v>
      </c>
      <c r="B39" t="s">
        <v>90</v>
      </c>
      <c r="C39" t="s">
        <v>57</v>
      </c>
      <c r="D39" t="s">
        <v>11</v>
      </c>
      <c r="E39">
        <v>1</v>
      </c>
      <c r="F39">
        <v>1</v>
      </c>
      <c r="G39" t="s">
        <v>53</v>
      </c>
      <c r="H39" t="s">
        <v>54</v>
      </c>
      <c r="I39">
        <v>-5.4399999999999997E-2</v>
      </c>
      <c r="J39">
        <v>-1.51</v>
      </c>
      <c r="K39">
        <v>-156</v>
      </c>
      <c r="L39" t="s">
        <v>51</v>
      </c>
      <c r="M39" t="s">
        <v>52</v>
      </c>
      <c r="N39">
        <v>9.5399999999999999E-2</v>
      </c>
      <c r="O39">
        <v>1.2</v>
      </c>
      <c r="P39">
        <v>-12.6</v>
      </c>
      <c r="Q39" s="4"/>
      <c r="R39" s="4">
        <v>1</v>
      </c>
      <c r="S39" s="4">
        <v>1</v>
      </c>
      <c r="T39" s="4"/>
      <c r="U39" s="4">
        <f t="shared" si="3"/>
        <v>-156</v>
      </c>
      <c r="V39" s="4">
        <f t="shared" si="0"/>
        <v>-156</v>
      </c>
      <c r="W39" s="4">
        <f t="shared" si="4"/>
        <v>-156</v>
      </c>
      <c r="X39" s="4"/>
      <c r="Y39" s="4"/>
      <c r="Z39" s="4"/>
      <c r="AA39" s="4"/>
      <c r="AB39" s="4"/>
      <c r="AC39" s="4"/>
      <c r="AD39" s="4">
        <v>1</v>
      </c>
      <c r="AE39" s="4"/>
      <c r="AF39" s="13">
        <f t="shared" si="5"/>
        <v>-12.6</v>
      </c>
      <c r="AG39" s="15">
        <f t="shared" si="1"/>
        <v>-12.6</v>
      </c>
      <c r="AH39" s="15">
        <f t="shared" si="6"/>
        <v>-12.6</v>
      </c>
      <c r="AI39" s="15"/>
      <c r="AJ39" s="4"/>
      <c r="AK39" s="4"/>
      <c r="AL39" s="4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44979</v>
      </c>
      <c r="B40" t="s">
        <v>90</v>
      </c>
      <c r="C40" t="s">
        <v>78</v>
      </c>
      <c r="D40" t="s">
        <v>70</v>
      </c>
      <c r="E40">
        <v>1</v>
      </c>
      <c r="F40">
        <v>1</v>
      </c>
      <c r="G40" t="s">
        <v>53</v>
      </c>
      <c r="H40" t="s">
        <v>54</v>
      </c>
      <c r="I40">
        <v>-2.06E-2</v>
      </c>
      <c r="J40">
        <v>-0.45300000000000001</v>
      </c>
      <c r="K40">
        <v>-106</v>
      </c>
      <c r="L40" t="s">
        <v>51</v>
      </c>
      <c r="M40" t="s">
        <v>52</v>
      </c>
      <c r="N40">
        <v>1.7399999999999999E-2</v>
      </c>
      <c r="O40">
        <v>0.17699999999999999</v>
      </c>
      <c r="P40">
        <v>-45.2</v>
      </c>
      <c r="Q40" s="4"/>
      <c r="R40" s="4">
        <v>1</v>
      </c>
      <c r="S40" s="4">
        <v>1</v>
      </c>
      <c r="T40" s="4"/>
      <c r="U40" s="4">
        <f t="shared" si="3"/>
        <v>-106</v>
      </c>
      <c r="V40" s="4">
        <f t="shared" si="0"/>
        <v>-106</v>
      </c>
      <c r="W40" s="4">
        <f t="shared" si="4"/>
        <v>-106</v>
      </c>
      <c r="X40" s="4"/>
      <c r="Y40" s="4"/>
      <c r="Z40" s="4"/>
      <c r="AA40" s="4"/>
      <c r="AB40" s="4"/>
      <c r="AC40" s="4"/>
      <c r="AD40" s="4">
        <v>1</v>
      </c>
      <c r="AE40" s="4"/>
      <c r="AF40" s="13">
        <f t="shared" si="5"/>
        <v>-45.2</v>
      </c>
      <c r="AG40" s="15">
        <f t="shared" si="1"/>
        <v>-45.2</v>
      </c>
      <c r="AH40" s="15">
        <f t="shared" si="6"/>
        <v>-45.2</v>
      </c>
      <c r="AI40" s="15"/>
      <c r="AJ40" s="4"/>
      <c r="AK40" s="4"/>
      <c r="AL40" s="4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44979</v>
      </c>
      <c r="B41" t="s">
        <v>90</v>
      </c>
      <c r="C41" t="s">
        <v>92</v>
      </c>
      <c r="D41">
        <v>20</v>
      </c>
      <c r="E41">
        <v>1</v>
      </c>
      <c r="F41">
        <v>1</v>
      </c>
      <c r="G41" t="s">
        <v>53</v>
      </c>
      <c r="H41" t="s">
        <v>54</v>
      </c>
      <c r="I41">
        <v>0.12</v>
      </c>
      <c r="J41">
        <v>2.25</v>
      </c>
      <c r="K41">
        <v>21.3</v>
      </c>
      <c r="L41" t="s">
        <v>51</v>
      </c>
      <c r="M41" t="s">
        <v>52</v>
      </c>
      <c r="N41">
        <v>9.1200000000000003E-2</v>
      </c>
      <c r="O41">
        <v>1.63</v>
      </c>
      <c r="P41">
        <v>1.27</v>
      </c>
      <c r="Q41" s="4"/>
      <c r="R41" s="4">
        <v>1</v>
      </c>
      <c r="S41" s="4">
        <v>1</v>
      </c>
      <c r="T41" s="4"/>
      <c r="U41" s="4">
        <f t="shared" si="3"/>
        <v>21.3</v>
      </c>
      <c r="V41" s="4">
        <f t="shared" si="0"/>
        <v>21.3</v>
      </c>
      <c r="W41" s="4">
        <f t="shared" si="4"/>
        <v>21.3</v>
      </c>
      <c r="X41" s="4"/>
      <c r="Y41" s="4"/>
      <c r="Z41" s="4"/>
      <c r="AA41" s="4"/>
      <c r="AB41" s="4"/>
      <c r="AC41" s="4"/>
      <c r="AD41" s="4">
        <v>1</v>
      </c>
      <c r="AE41" s="4"/>
      <c r="AF41" s="13">
        <f t="shared" si="5"/>
        <v>1.27</v>
      </c>
      <c r="AG41" s="15">
        <f t="shared" si="1"/>
        <v>1.27</v>
      </c>
      <c r="AH41" s="15">
        <f t="shared" si="6"/>
        <v>1.27</v>
      </c>
      <c r="AI41" s="15"/>
      <c r="AJ41" s="4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44979</v>
      </c>
      <c r="B42" t="s">
        <v>90</v>
      </c>
      <c r="C42" t="s">
        <v>93</v>
      </c>
      <c r="D42">
        <v>21</v>
      </c>
      <c r="E42">
        <v>1</v>
      </c>
      <c r="F42">
        <v>1</v>
      </c>
      <c r="G42" t="s">
        <v>53</v>
      </c>
      <c r="H42" t="s">
        <v>54</v>
      </c>
      <c r="I42">
        <v>0.11799999999999999</v>
      </c>
      <c r="J42">
        <v>1.76</v>
      </c>
      <c r="K42">
        <v>-1.84</v>
      </c>
      <c r="L42" t="s">
        <v>51</v>
      </c>
      <c r="M42" t="s">
        <v>52</v>
      </c>
      <c r="N42">
        <v>9.0200000000000002E-2</v>
      </c>
      <c r="O42">
        <v>1.57</v>
      </c>
      <c r="P42">
        <v>-0.434</v>
      </c>
      <c r="Q42" s="4"/>
      <c r="R42" s="4">
        <v>1</v>
      </c>
      <c r="S42" s="4">
        <v>1</v>
      </c>
      <c r="T42" s="4"/>
      <c r="U42" s="4">
        <f t="shared" si="3"/>
        <v>-1.84</v>
      </c>
      <c r="V42" s="4">
        <f t="shared" si="0"/>
        <v>-1.84</v>
      </c>
      <c r="W42" s="4">
        <f t="shared" ref="W42:W105" si="21">IF(R42=1,U42,(V42*R42))</f>
        <v>-1.84</v>
      </c>
      <c r="X42" s="4"/>
      <c r="Y42" s="4"/>
      <c r="Z42" s="4"/>
      <c r="AA42" s="4"/>
      <c r="AB42" s="4"/>
      <c r="AC42" s="4"/>
      <c r="AD42" s="4">
        <v>1</v>
      </c>
      <c r="AE42" s="4"/>
      <c r="AF42" s="13">
        <f t="shared" si="5"/>
        <v>-0.434</v>
      </c>
      <c r="AG42" s="15">
        <f t="shared" si="1"/>
        <v>-0.434</v>
      </c>
      <c r="AH42" s="15">
        <f t="shared" si="6"/>
        <v>-0.434</v>
      </c>
      <c r="AI42" s="15"/>
      <c r="AJ42" s="4"/>
      <c r="AK42" s="4"/>
      <c r="AL42" s="4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44979</v>
      </c>
      <c r="B43" t="s">
        <v>90</v>
      </c>
      <c r="C43" t="s">
        <v>94</v>
      </c>
      <c r="D43">
        <v>22</v>
      </c>
      <c r="E43">
        <v>1</v>
      </c>
      <c r="F43">
        <v>1</v>
      </c>
      <c r="G43" t="s">
        <v>53</v>
      </c>
      <c r="H43" t="s">
        <v>54</v>
      </c>
      <c r="I43">
        <v>0.11700000000000001</v>
      </c>
      <c r="J43">
        <v>1.79</v>
      </c>
      <c r="K43">
        <v>-0.50600000000000001</v>
      </c>
      <c r="L43" t="s">
        <v>51</v>
      </c>
      <c r="M43" t="s">
        <v>52</v>
      </c>
      <c r="N43">
        <v>9.0800000000000006E-2</v>
      </c>
      <c r="O43">
        <v>1.55</v>
      </c>
      <c r="P43">
        <v>-1.37</v>
      </c>
      <c r="Q43" s="4"/>
      <c r="R43" s="4">
        <v>1</v>
      </c>
      <c r="S43" s="4">
        <v>1</v>
      </c>
      <c r="T43" s="4"/>
      <c r="U43" s="4">
        <f t="shared" si="3"/>
        <v>-0.50600000000000001</v>
      </c>
      <c r="V43" s="4">
        <f t="shared" si="0"/>
        <v>-0.50600000000000001</v>
      </c>
      <c r="W43" s="4">
        <f t="shared" si="21"/>
        <v>-0.50600000000000001</v>
      </c>
      <c r="X43" s="4"/>
      <c r="Y43" s="4"/>
      <c r="Z43" s="4"/>
      <c r="AA43" s="4"/>
      <c r="AB43" s="4"/>
      <c r="AC43" s="4"/>
      <c r="AD43" s="4">
        <v>1</v>
      </c>
      <c r="AE43" s="4"/>
      <c r="AF43" s="13">
        <f t="shared" si="5"/>
        <v>-1.37</v>
      </c>
      <c r="AG43" s="15">
        <f t="shared" si="1"/>
        <v>-1.37</v>
      </c>
      <c r="AH43" s="15">
        <f t="shared" si="6"/>
        <v>-1.37</v>
      </c>
      <c r="AI43" s="15"/>
      <c r="AJ43" s="4"/>
      <c r="AK43" s="4"/>
      <c r="AL43" s="4"/>
      <c r="AM43" s="4"/>
      <c r="AN43" s="4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44979</v>
      </c>
      <c r="B44" t="s">
        <v>90</v>
      </c>
      <c r="C44" t="s">
        <v>95</v>
      </c>
      <c r="D44">
        <v>23</v>
      </c>
      <c r="E44">
        <v>1</v>
      </c>
      <c r="F44">
        <v>1</v>
      </c>
      <c r="G44" t="s">
        <v>53</v>
      </c>
      <c r="H44" t="s">
        <v>54</v>
      </c>
      <c r="I44">
        <v>0.13600000000000001</v>
      </c>
      <c r="J44">
        <v>2.5</v>
      </c>
      <c r="K44">
        <v>33.1</v>
      </c>
      <c r="L44" t="s">
        <v>51</v>
      </c>
      <c r="M44" t="s">
        <v>52</v>
      </c>
      <c r="N44">
        <v>8.3799999999999999E-2</v>
      </c>
      <c r="O44">
        <v>1.37</v>
      </c>
      <c r="P44">
        <v>-7.17</v>
      </c>
      <c r="Q44" s="4"/>
      <c r="R44" s="4">
        <v>1</v>
      </c>
      <c r="S44" s="4">
        <v>1</v>
      </c>
      <c r="T44" s="4"/>
      <c r="U44" s="4">
        <f t="shared" si="3"/>
        <v>33.1</v>
      </c>
      <c r="V44" s="4">
        <f t="shared" si="0"/>
        <v>33.1</v>
      </c>
      <c r="W44" s="4">
        <f t="shared" si="21"/>
        <v>33.1</v>
      </c>
      <c r="X44" s="4"/>
      <c r="Y44" s="4"/>
      <c r="Z44" s="4"/>
      <c r="AA44" s="4"/>
      <c r="AB44" s="4"/>
      <c r="AC44" s="4"/>
      <c r="AD44" s="4">
        <v>1</v>
      </c>
      <c r="AE44" s="4"/>
      <c r="AF44" s="13">
        <f t="shared" si="5"/>
        <v>-7.17</v>
      </c>
      <c r="AG44" s="15">
        <f t="shared" si="1"/>
        <v>-7.17</v>
      </c>
      <c r="AH44" s="15">
        <f t="shared" si="6"/>
        <v>-7.17</v>
      </c>
      <c r="AI44" s="15"/>
      <c r="AJ44" s="4"/>
      <c r="AK44" s="4"/>
      <c r="AL44" s="4"/>
      <c r="AM44" s="4"/>
      <c r="AN44" s="4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44979</v>
      </c>
      <c r="B45" t="s">
        <v>90</v>
      </c>
      <c r="C45" t="s">
        <v>92</v>
      </c>
      <c r="D45">
        <v>24</v>
      </c>
      <c r="E45">
        <v>1</v>
      </c>
      <c r="F45">
        <v>1</v>
      </c>
      <c r="G45" t="s">
        <v>53</v>
      </c>
      <c r="H45" t="s">
        <v>54</v>
      </c>
      <c r="I45">
        <v>0.13500000000000001</v>
      </c>
      <c r="J45">
        <v>1.88</v>
      </c>
      <c r="K45">
        <v>3.6</v>
      </c>
      <c r="L45" t="s">
        <v>51</v>
      </c>
      <c r="M45" t="s">
        <v>52</v>
      </c>
      <c r="N45">
        <v>9.0399999999999994E-2</v>
      </c>
      <c r="O45">
        <v>1.56</v>
      </c>
      <c r="P45">
        <v>-0.96199999999999997</v>
      </c>
      <c r="Q45" s="4"/>
      <c r="R45" s="4">
        <v>1</v>
      </c>
      <c r="S45" s="4">
        <v>1</v>
      </c>
      <c r="T45" s="4"/>
      <c r="U45" s="4">
        <f t="shared" si="3"/>
        <v>3.6</v>
      </c>
      <c r="V45" s="4">
        <f t="shared" si="0"/>
        <v>3.6</v>
      </c>
      <c r="W45" s="4">
        <f t="shared" si="21"/>
        <v>3.6</v>
      </c>
      <c r="X45" s="4"/>
      <c r="Y45" s="4"/>
      <c r="Z45" s="4"/>
      <c r="AA45" s="4"/>
      <c r="AB45" s="4"/>
      <c r="AC45" s="4"/>
      <c r="AD45" s="4">
        <v>1</v>
      </c>
      <c r="AE45" s="4"/>
      <c r="AF45" s="13">
        <f t="shared" si="5"/>
        <v>-0.96199999999999997</v>
      </c>
      <c r="AG45" s="15">
        <f t="shared" si="1"/>
        <v>-0.96199999999999997</v>
      </c>
      <c r="AH45" s="15">
        <f t="shared" si="6"/>
        <v>-0.96199999999999997</v>
      </c>
      <c r="AI45" s="15"/>
      <c r="AJ45" s="4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44979</v>
      </c>
      <c r="B46" t="s">
        <v>90</v>
      </c>
      <c r="C46" t="s">
        <v>96</v>
      </c>
      <c r="D46">
        <v>25</v>
      </c>
      <c r="E46">
        <v>1</v>
      </c>
      <c r="F46">
        <v>1</v>
      </c>
      <c r="G46" t="s">
        <v>53</v>
      </c>
      <c r="H46" t="s">
        <v>54</v>
      </c>
      <c r="I46">
        <v>0.71799999999999997</v>
      </c>
      <c r="J46">
        <v>10.1</v>
      </c>
      <c r="K46">
        <v>398</v>
      </c>
      <c r="L46" t="s">
        <v>51</v>
      </c>
      <c r="M46" t="s">
        <v>52</v>
      </c>
      <c r="N46">
        <v>0.157</v>
      </c>
      <c r="O46">
        <v>2.66</v>
      </c>
      <c r="P46">
        <v>35.1</v>
      </c>
      <c r="Q46" s="4"/>
      <c r="R46" s="4">
        <v>1</v>
      </c>
      <c r="S46" s="4">
        <v>1</v>
      </c>
      <c r="T46" s="4"/>
      <c r="U46" s="4">
        <f t="shared" si="3"/>
        <v>398</v>
      </c>
      <c r="V46" s="4">
        <f t="shared" si="0"/>
        <v>398</v>
      </c>
      <c r="W46" s="4">
        <f t="shared" si="21"/>
        <v>398</v>
      </c>
      <c r="X46" s="4"/>
      <c r="Y46" s="4"/>
      <c r="Z46" s="4"/>
      <c r="AA46" s="4"/>
      <c r="AB46" s="4"/>
      <c r="AC46" s="4"/>
      <c r="AD46" s="4">
        <v>1</v>
      </c>
      <c r="AE46" s="4"/>
      <c r="AF46" s="13">
        <f t="shared" si="5"/>
        <v>35.1</v>
      </c>
      <c r="AG46" s="15">
        <f t="shared" si="1"/>
        <v>35.1</v>
      </c>
      <c r="AH46" s="15">
        <f t="shared" si="6"/>
        <v>35.1</v>
      </c>
      <c r="AI46" s="15"/>
      <c r="AJ46" s="4"/>
      <c r="AK46" s="4"/>
      <c r="AL46" s="4"/>
      <c r="AM46" s="4"/>
      <c r="AN46" s="4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44979</v>
      </c>
      <c r="B47" t="s">
        <v>90</v>
      </c>
      <c r="C47" t="s">
        <v>96</v>
      </c>
      <c r="D47">
        <v>26</v>
      </c>
      <c r="E47">
        <v>1</v>
      </c>
      <c r="F47">
        <v>1</v>
      </c>
      <c r="G47" t="s">
        <v>53</v>
      </c>
      <c r="H47" t="s">
        <v>54</v>
      </c>
      <c r="I47">
        <v>0.72299999999999998</v>
      </c>
      <c r="J47">
        <v>9.81</v>
      </c>
      <c r="K47">
        <v>384</v>
      </c>
      <c r="L47" t="s">
        <v>51</v>
      </c>
      <c r="M47" t="s">
        <v>52</v>
      </c>
      <c r="N47">
        <v>0.158</v>
      </c>
      <c r="O47">
        <v>2.69</v>
      </c>
      <c r="P47">
        <v>36.1</v>
      </c>
      <c r="Q47" s="4"/>
      <c r="R47" s="4">
        <v>1</v>
      </c>
      <c r="S47" s="4">
        <v>1</v>
      </c>
      <c r="T47" s="4"/>
      <c r="U47" s="4">
        <f t="shared" si="3"/>
        <v>384</v>
      </c>
      <c r="V47" s="4">
        <f t="shared" si="0"/>
        <v>384</v>
      </c>
      <c r="W47" s="4">
        <f t="shared" si="21"/>
        <v>384</v>
      </c>
      <c r="X47" s="4"/>
      <c r="Y47" s="4"/>
      <c r="Z47" s="4"/>
      <c r="AA47" s="4"/>
      <c r="AB47" s="4"/>
      <c r="AC47" s="4"/>
      <c r="AD47" s="4">
        <v>1</v>
      </c>
      <c r="AE47" s="4"/>
      <c r="AF47" s="13">
        <f t="shared" si="5"/>
        <v>36.1</v>
      </c>
      <c r="AG47" s="15">
        <f t="shared" si="1"/>
        <v>36.1</v>
      </c>
      <c r="AH47" s="15">
        <f t="shared" si="6"/>
        <v>36.1</v>
      </c>
      <c r="AI47" s="15"/>
      <c r="AJ47" s="4"/>
      <c r="AK47" s="4"/>
      <c r="AL47" s="4"/>
      <c r="AM47" s="4"/>
      <c r="AN47" s="4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44979</v>
      </c>
      <c r="B48" t="s">
        <v>90</v>
      </c>
      <c r="C48" t="s">
        <v>96</v>
      </c>
      <c r="D48">
        <v>27</v>
      </c>
      <c r="E48">
        <v>1</v>
      </c>
      <c r="F48">
        <v>1</v>
      </c>
      <c r="G48" t="s">
        <v>53</v>
      </c>
      <c r="H48" t="s">
        <v>54</v>
      </c>
      <c r="I48">
        <v>0.70499999999999996</v>
      </c>
      <c r="J48">
        <v>9.76</v>
      </c>
      <c r="K48">
        <v>382</v>
      </c>
      <c r="L48" t="s">
        <v>51</v>
      </c>
      <c r="M48" t="s">
        <v>52</v>
      </c>
      <c r="N48">
        <v>0.16</v>
      </c>
      <c r="O48">
        <v>2.76</v>
      </c>
      <c r="P48">
        <v>38.4</v>
      </c>
      <c r="Q48" s="4"/>
      <c r="R48" s="4">
        <v>1</v>
      </c>
      <c r="S48" s="4">
        <v>1</v>
      </c>
      <c r="T48" s="4"/>
      <c r="U48" s="4">
        <f t="shared" si="3"/>
        <v>382</v>
      </c>
      <c r="V48" s="4">
        <f t="shared" si="0"/>
        <v>382</v>
      </c>
      <c r="W48" s="4">
        <f t="shared" si="21"/>
        <v>382</v>
      </c>
      <c r="X48" s="4"/>
      <c r="Y48" s="4"/>
      <c r="Z48" s="4"/>
      <c r="AA48" s="4"/>
      <c r="AB48" s="4"/>
      <c r="AC48" s="4"/>
      <c r="AD48" s="4">
        <v>1</v>
      </c>
      <c r="AE48" s="4"/>
      <c r="AF48" s="13">
        <f t="shared" si="5"/>
        <v>38.4</v>
      </c>
      <c r="AG48" s="15">
        <f t="shared" si="1"/>
        <v>38.4</v>
      </c>
      <c r="AH48" s="15">
        <f t="shared" si="6"/>
        <v>38.4</v>
      </c>
      <c r="AI48" s="15"/>
      <c r="AJ48" s="4"/>
      <c r="AK48" s="4"/>
      <c r="AL48" s="4"/>
      <c r="AM48" s="4"/>
      <c r="AN48" s="4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44979</v>
      </c>
      <c r="B49" t="s">
        <v>90</v>
      </c>
      <c r="C49" t="s">
        <v>97</v>
      </c>
      <c r="D49">
        <v>28</v>
      </c>
      <c r="E49">
        <v>1</v>
      </c>
      <c r="F49">
        <v>1</v>
      </c>
      <c r="G49" t="s">
        <v>53</v>
      </c>
      <c r="H49" t="s">
        <v>54</v>
      </c>
      <c r="I49">
        <v>0.74</v>
      </c>
      <c r="J49">
        <v>10.5</v>
      </c>
      <c r="K49">
        <v>417</v>
      </c>
      <c r="L49" t="s">
        <v>51</v>
      </c>
      <c r="M49" t="s">
        <v>52</v>
      </c>
      <c r="N49">
        <v>0.159</v>
      </c>
      <c r="O49">
        <v>2.79</v>
      </c>
      <c r="P49">
        <v>39.299999999999997</v>
      </c>
      <c r="Q49" s="4"/>
      <c r="R49" s="4">
        <v>1</v>
      </c>
      <c r="S49" s="4">
        <v>1</v>
      </c>
      <c r="T49" s="4"/>
      <c r="U49" s="4">
        <f t="shared" si="3"/>
        <v>417</v>
      </c>
      <c r="V49" s="4">
        <f t="shared" si="0"/>
        <v>417</v>
      </c>
      <c r="W49" s="4">
        <f t="shared" si="21"/>
        <v>417</v>
      </c>
      <c r="X49" s="4"/>
      <c r="Y49" s="4"/>
      <c r="Z49" s="4"/>
      <c r="AA49" s="4"/>
      <c r="AB49" s="4"/>
      <c r="AC49" s="4"/>
      <c r="AD49" s="4">
        <v>1</v>
      </c>
      <c r="AE49" s="4"/>
      <c r="AF49" s="13">
        <f t="shared" si="5"/>
        <v>39.299999999999997</v>
      </c>
      <c r="AG49" s="15">
        <f t="shared" si="1"/>
        <v>39.299999999999997</v>
      </c>
      <c r="AH49" s="15">
        <f t="shared" si="6"/>
        <v>39.299999999999997</v>
      </c>
      <c r="AI49" s="15"/>
      <c r="AJ49" s="4"/>
      <c r="AK49" s="4"/>
      <c r="AL49" s="4"/>
      <c r="AM49" s="4"/>
      <c r="AN49" s="4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44979</v>
      </c>
      <c r="B50" t="s">
        <v>90</v>
      </c>
      <c r="C50" t="s">
        <v>96</v>
      </c>
      <c r="D50">
        <v>29</v>
      </c>
      <c r="E50">
        <v>1</v>
      </c>
      <c r="F50">
        <v>1</v>
      </c>
      <c r="G50" t="s">
        <v>53</v>
      </c>
      <c r="H50" t="s">
        <v>54</v>
      </c>
      <c r="I50">
        <v>0.71599999999999997</v>
      </c>
      <c r="J50">
        <v>9.9</v>
      </c>
      <c r="K50">
        <v>389</v>
      </c>
      <c r="L50" t="s">
        <v>51</v>
      </c>
      <c r="M50" t="s">
        <v>52</v>
      </c>
      <c r="N50">
        <v>0.157</v>
      </c>
      <c r="O50">
        <v>2.61</v>
      </c>
      <c r="P50">
        <v>33.4</v>
      </c>
      <c r="Q50" s="4"/>
      <c r="R50" s="4">
        <v>1</v>
      </c>
      <c r="S50" s="4">
        <v>1</v>
      </c>
      <c r="T50" s="4"/>
      <c r="U50" s="4">
        <f t="shared" si="3"/>
        <v>389</v>
      </c>
      <c r="V50" s="4">
        <f t="shared" si="0"/>
        <v>389</v>
      </c>
      <c r="W50" s="4">
        <f t="shared" si="21"/>
        <v>389</v>
      </c>
      <c r="X50" s="4"/>
      <c r="Y50" s="4"/>
      <c r="Z50" s="4"/>
      <c r="AA50" s="4"/>
      <c r="AB50" s="4"/>
      <c r="AC50" s="4"/>
      <c r="AD50" s="4">
        <v>1</v>
      </c>
      <c r="AE50" s="4"/>
      <c r="AF50" s="13">
        <f t="shared" si="5"/>
        <v>33.4</v>
      </c>
      <c r="AG50" s="15">
        <f t="shared" si="1"/>
        <v>33.4</v>
      </c>
      <c r="AH50" s="15">
        <f t="shared" si="6"/>
        <v>33.4</v>
      </c>
      <c r="AI50" s="15"/>
      <c r="AJ50" s="4"/>
      <c r="AK50" s="4"/>
      <c r="AL50" s="4"/>
      <c r="AM50" s="4"/>
      <c r="AN50" s="4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44979</v>
      </c>
      <c r="B51" t="s">
        <v>90</v>
      </c>
      <c r="C51" t="s">
        <v>98</v>
      </c>
      <c r="D51">
        <v>30</v>
      </c>
      <c r="E51">
        <v>1</v>
      </c>
      <c r="F51">
        <v>1</v>
      </c>
      <c r="G51" t="s">
        <v>53</v>
      </c>
      <c r="H51" t="s">
        <v>54</v>
      </c>
      <c r="I51">
        <v>0.52200000000000002</v>
      </c>
      <c r="J51">
        <v>7.34</v>
      </c>
      <c r="K51">
        <v>265</v>
      </c>
      <c r="L51" t="s">
        <v>51</v>
      </c>
      <c r="M51" t="s">
        <v>52</v>
      </c>
      <c r="N51">
        <v>0.13900000000000001</v>
      </c>
      <c r="O51">
        <v>2.38</v>
      </c>
      <c r="P51">
        <v>25.7</v>
      </c>
      <c r="Q51" s="4"/>
      <c r="R51" s="4">
        <v>1</v>
      </c>
      <c r="S51" s="4">
        <v>1</v>
      </c>
      <c r="T51" s="4"/>
      <c r="U51" s="4">
        <f t="shared" si="3"/>
        <v>265</v>
      </c>
      <c r="V51" s="4">
        <f t="shared" si="0"/>
        <v>265</v>
      </c>
      <c r="W51" s="4">
        <f t="shared" si="21"/>
        <v>265</v>
      </c>
      <c r="X51" s="4"/>
      <c r="Y51" s="4"/>
      <c r="Z51" s="4"/>
      <c r="AA51" s="4"/>
      <c r="AB51" s="4"/>
      <c r="AC51" s="4"/>
      <c r="AD51" s="4">
        <v>1</v>
      </c>
      <c r="AE51" s="4"/>
      <c r="AF51" s="13">
        <f t="shared" si="5"/>
        <v>25.7</v>
      </c>
      <c r="AG51" s="15">
        <f t="shared" si="1"/>
        <v>25.7</v>
      </c>
      <c r="AH51" s="15">
        <f t="shared" si="6"/>
        <v>25.7</v>
      </c>
      <c r="AI51" s="15"/>
      <c r="AJ51" s="4"/>
      <c r="AK51" s="4"/>
      <c r="AL51" s="4"/>
      <c r="AM51" s="4"/>
      <c r="AN51" s="4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44979</v>
      </c>
      <c r="B52" t="s">
        <v>90</v>
      </c>
      <c r="C52" t="s">
        <v>98</v>
      </c>
      <c r="D52">
        <v>31</v>
      </c>
      <c r="E52">
        <v>1</v>
      </c>
      <c r="F52">
        <v>1</v>
      </c>
      <c r="G52" t="s">
        <v>53</v>
      </c>
      <c r="H52" t="s">
        <v>54</v>
      </c>
      <c r="I52">
        <v>0.49199999999999999</v>
      </c>
      <c r="J52">
        <v>7.08</v>
      </c>
      <c r="K52">
        <v>252</v>
      </c>
      <c r="L52" t="s">
        <v>51</v>
      </c>
      <c r="M52" t="s">
        <v>52</v>
      </c>
      <c r="N52">
        <v>0.13500000000000001</v>
      </c>
      <c r="O52">
        <v>2.25</v>
      </c>
      <c r="P52">
        <v>21.7</v>
      </c>
      <c r="Q52" s="4"/>
      <c r="R52" s="4">
        <v>1</v>
      </c>
      <c r="S52" s="4">
        <v>1</v>
      </c>
      <c r="T52" s="4"/>
      <c r="U52" s="4">
        <f t="shared" si="3"/>
        <v>252</v>
      </c>
      <c r="V52" s="4">
        <f t="shared" si="0"/>
        <v>252</v>
      </c>
      <c r="W52" s="4">
        <f t="shared" si="21"/>
        <v>252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si="5"/>
        <v>21.7</v>
      </c>
      <c r="AG52" s="15">
        <f t="shared" si="1"/>
        <v>21.7</v>
      </c>
      <c r="AH52" s="15">
        <f t="shared" si="6"/>
        <v>21.7</v>
      </c>
      <c r="AI52" s="15"/>
      <c r="AJ52" s="4"/>
      <c r="AK52" s="4"/>
      <c r="AL52" s="4"/>
      <c r="AM52" s="4"/>
      <c r="AN52" s="4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44979</v>
      </c>
      <c r="B53" t="s">
        <v>90</v>
      </c>
      <c r="C53" t="s">
        <v>98</v>
      </c>
      <c r="D53">
        <v>32</v>
      </c>
      <c r="E53">
        <v>1</v>
      </c>
      <c r="F53">
        <v>1</v>
      </c>
      <c r="G53" t="s">
        <v>53</v>
      </c>
      <c r="H53" t="s">
        <v>54</v>
      </c>
      <c r="I53">
        <v>0.52</v>
      </c>
      <c r="J53">
        <v>7.14</v>
      </c>
      <c r="K53">
        <v>255</v>
      </c>
      <c r="L53" t="s">
        <v>51</v>
      </c>
      <c r="M53" t="s">
        <v>52</v>
      </c>
      <c r="N53">
        <v>0.13600000000000001</v>
      </c>
      <c r="O53">
        <v>2.2799999999999998</v>
      </c>
      <c r="P53">
        <v>22.4</v>
      </c>
      <c r="Q53" s="4"/>
      <c r="R53" s="4">
        <v>1</v>
      </c>
      <c r="S53" s="4">
        <v>1</v>
      </c>
      <c r="T53" s="4"/>
      <c r="U53" s="4">
        <f t="shared" si="3"/>
        <v>255</v>
      </c>
      <c r="V53" s="4">
        <f t="shared" si="0"/>
        <v>255</v>
      </c>
      <c r="W53" s="4">
        <f t="shared" si="21"/>
        <v>255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5"/>
        <v>22.4</v>
      </c>
      <c r="AG53" s="15">
        <f t="shared" si="1"/>
        <v>22.4</v>
      </c>
      <c r="AH53" s="15">
        <f t="shared" si="6"/>
        <v>22.4</v>
      </c>
      <c r="AI53" s="15"/>
      <c r="AJ53" s="4"/>
      <c r="AK53" s="4"/>
      <c r="AL53" s="4"/>
      <c r="AM53" s="4"/>
      <c r="AN53" s="4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44979</v>
      </c>
      <c r="B54" t="s">
        <v>90</v>
      </c>
      <c r="C54" t="s">
        <v>98</v>
      </c>
      <c r="D54">
        <v>33</v>
      </c>
      <c r="E54">
        <v>1</v>
      </c>
      <c r="F54">
        <v>1</v>
      </c>
      <c r="G54" t="s">
        <v>53</v>
      </c>
      <c r="H54" t="s">
        <v>54</v>
      </c>
      <c r="I54">
        <v>0.48799999999999999</v>
      </c>
      <c r="J54">
        <v>6.62</v>
      </c>
      <c r="K54">
        <v>230</v>
      </c>
      <c r="L54" t="s">
        <v>51</v>
      </c>
      <c r="M54" t="s">
        <v>52</v>
      </c>
      <c r="N54">
        <v>0.13400000000000001</v>
      </c>
      <c r="O54">
        <v>2.2400000000000002</v>
      </c>
      <c r="P54">
        <v>21.2</v>
      </c>
      <c r="Q54" s="4"/>
      <c r="R54" s="4">
        <v>1</v>
      </c>
      <c r="S54" s="4">
        <v>1</v>
      </c>
      <c r="T54" s="4"/>
      <c r="U54" s="4">
        <f t="shared" si="3"/>
        <v>230</v>
      </c>
      <c r="V54" s="4">
        <f t="shared" si="0"/>
        <v>230</v>
      </c>
      <c r="W54" s="4">
        <f t="shared" si="21"/>
        <v>230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5"/>
        <v>21.2</v>
      </c>
      <c r="AG54" s="15">
        <f t="shared" si="1"/>
        <v>21.2</v>
      </c>
      <c r="AH54" s="15">
        <f t="shared" si="6"/>
        <v>21.2</v>
      </c>
      <c r="AI54" s="15"/>
      <c r="AJ54" s="4"/>
      <c r="AK54" s="4"/>
      <c r="AL54" s="4"/>
      <c r="AM54" s="4"/>
      <c r="AN54" s="4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44979</v>
      </c>
      <c r="B55" t="s">
        <v>90</v>
      </c>
      <c r="C55" t="s">
        <v>98</v>
      </c>
      <c r="D55">
        <v>34</v>
      </c>
      <c r="E55">
        <v>1</v>
      </c>
      <c r="F55">
        <v>1</v>
      </c>
      <c r="G55" t="s">
        <v>53</v>
      </c>
      <c r="H55" t="s">
        <v>54</v>
      </c>
      <c r="I55">
        <v>0.48599999999999999</v>
      </c>
      <c r="J55">
        <v>6.71</v>
      </c>
      <c r="K55">
        <v>234</v>
      </c>
      <c r="L55" t="s">
        <v>51</v>
      </c>
      <c r="M55" t="s">
        <v>52</v>
      </c>
      <c r="N55">
        <v>0.13500000000000001</v>
      </c>
      <c r="O55">
        <v>2.31</v>
      </c>
      <c r="P55">
        <v>23.5</v>
      </c>
      <c r="Q55" s="4"/>
      <c r="R55" s="4">
        <v>1</v>
      </c>
      <c r="S55" s="4">
        <v>1</v>
      </c>
      <c r="T55" s="4"/>
      <c r="U55" s="4">
        <f t="shared" si="3"/>
        <v>234</v>
      </c>
      <c r="V55" s="4">
        <f t="shared" si="0"/>
        <v>234</v>
      </c>
      <c r="W55" s="4">
        <f t="shared" si="21"/>
        <v>234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5"/>
        <v>23.5</v>
      </c>
      <c r="AG55" s="15">
        <f t="shared" si="1"/>
        <v>23.5</v>
      </c>
      <c r="AH55" s="15">
        <f t="shared" si="6"/>
        <v>23.5</v>
      </c>
      <c r="AI55" s="15"/>
      <c r="AJ55" s="4"/>
      <c r="AK55" s="4"/>
      <c r="AL55" s="4"/>
      <c r="AM55" s="4"/>
      <c r="AN55" s="4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44979</v>
      </c>
      <c r="B56" t="s">
        <v>90</v>
      </c>
      <c r="C56" t="s">
        <v>12</v>
      </c>
      <c r="D56">
        <v>35</v>
      </c>
      <c r="E56">
        <v>1</v>
      </c>
      <c r="F56">
        <v>1</v>
      </c>
      <c r="G56" t="s">
        <v>53</v>
      </c>
      <c r="H56" t="s">
        <v>54</v>
      </c>
      <c r="I56">
        <v>0.59099999999999997</v>
      </c>
      <c r="J56">
        <v>8.16</v>
      </c>
      <c r="K56">
        <v>304</v>
      </c>
      <c r="L56" t="s">
        <v>51</v>
      </c>
      <c r="M56" t="s">
        <v>52</v>
      </c>
      <c r="N56">
        <v>0.13100000000000001</v>
      </c>
      <c r="O56">
        <v>2.23</v>
      </c>
      <c r="P56">
        <v>21.1</v>
      </c>
      <c r="Q56" s="4"/>
      <c r="R56" s="4">
        <v>1</v>
      </c>
      <c r="S56" s="4">
        <v>1</v>
      </c>
      <c r="T56" s="4"/>
      <c r="U56" s="4">
        <f t="shared" si="3"/>
        <v>304</v>
      </c>
      <c r="V56" s="4">
        <f t="shared" si="0"/>
        <v>304</v>
      </c>
      <c r="W56" s="4">
        <f t="shared" si="21"/>
        <v>304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5"/>
        <v>21.1</v>
      </c>
      <c r="AG56" s="15">
        <f t="shared" si="1"/>
        <v>21.1</v>
      </c>
      <c r="AH56" s="15">
        <f t="shared" si="6"/>
        <v>21.1</v>
      </c>
      <c r="AI56" s="15"/>
      <c r="AJ56" s="4"/>
      <c r="AK56" s="4"/>
      <c r="AL56" s="4"/>
      <c r="AM56" s="4"/>
      <c r="AN56" s="4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44979</v>
      </c>
      <c r="B57" t="s">
        <v>90</v>
      </c>
      <c r="C57" t="s">
        <v>13</v>
      </c>
      <c r="D57">
        <v>36</v>
      </c>
      <c r="E57">
        <v>1</v>
      </c>
      <c r="F57">
        <v>1</v>
      </c>
      <c r="G57" t="s">
        <v>53</v>
      </c>
      <c r="H57" t="s">
        <v>54</v>
      </c>
      <c r="I57">
        <v>0.46</v>
      </c>
      <c r="J57">
        <v>5.97</v>
      </c>
      <c r="K57">
        <v>198</v>
      </c>
      <c r="L57" t="s">
        <v>51</v>
      </c>
      <c r="M57" t="s">
        <v>52</v>
      </c>
      <c r="N57">
        <v>0.19800000000000001</v>
      </c>
      <c r="O57">
        <v>3.34</v>
      </c>
      <c r="P57">
        <v>57.7</v>
      </c>
      <c r="Q57" s="4"/>
      <c r="R57" s="4">
        <v>1</v>
      </c>
      <c r="S57" s="4">
        <v>1</v>
      </c>
      <c r="T57" s="4"/>
      <c r="U57" s="4">
        <f t="shared" si="3"/>
        <v>198</v>
      </c>
      <c r="V57" s="4">
        <f t="shared" si="0"/>
        <v>198</v>
      </c>
      <c r="W57" s="4">
        <f t="shared" si="21"/>
        <v>198</v>
      </c>
      <c r="X57" s="4"/>
      <c r="Y57" s="4"/>
      <c r="Z57" s="4"/>
      <c r="AA57" s="4"/>
      <c r="AB57" s="4"/>
      <c r="AC57" s="4"/>
      <c r="AD57" s="4">
        <v>1</v>
      </c>
      <c r="AE57" s="4"/>
      <c r="AF57" s="13">
        <f t="shared" si="5"/>
        <v>57.7</v>
      </c>
      <c r="AG57" s="15">
        <f t="shared" si="1"/>
        <v>57.7</v>
      </c>
      <c r="AH57" s="15">
        <f t="shared" si="6"/>
        <v>57.7</v>
      </c>
      <c r="AI57" s="15"/>
      <c r="AJ57" s="4"/>
      <c r="AK57" s="4"/>
      <c r="AL57" s="4"/>
      <c r="AM57" s="4"/>
      <c r="AN57" s="4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44979</v>
      </c>
      <c r="B58" t="s">
        <v>90</v>
      </c>
      <c r="C58" t="s">
        <v>11</v>
      </c>
      <c r="D58">
        <v>37</v>
      </c>
      <c r="E58">
        <v>1</v>
      </c>
      <c r="F58">
        <v>1</v>
      </c>
      <c r="G58" t="s">
        <v>53</v>
      </c>
      <c r="H58" t="s">
        <v>54</v>
      </c>
      <c r="I58">
        <v>0.86</v>
      </c>
      <c r="J58">
        <v>11.7</v>
      </c>
      <c r="K58">
        <v>475</v>
      </c>
      <c r="L58" t="s">
        <v>51</v>
      </c>
      <c r="M58" t="s">
        <v>52</v>
      </c>
      <c r="N58">
        <v>0.14399999999999999</v>
      </c>
      <c r="O58">
        <v>2.4300000000000002</v>
      </c>
      <c r="P58">
        <v>27.5</v>
      </c>
      <c r="Q58" s="4"/>
      <c r="R58" s="4">
        <v>1</v>
      </c>
      <c r="S58" s="4">
        <v>1</v>
      </c>
      <c r="T58" s="4"/>
      <c r="U58" s="4">
        <f t="shared" si="3"/>
        <v>475</v>
      </c>
      <c r="V58" s="4">
        <f t="shared" si="0"/>
        <v>475</v>
      </c>
      <c r="W58" s="4">
        <f t="shared" si="21"/>
        <v>475</v>
      </c>
      <c r="X58" s="4"/>
      <c r="Y58" s="4"/>
      <c r="Z58" s="4"/>
      <c r="AA58" s="4"/>
      <c r="AB58" s="4"/>
      <c r="AC58" s="4"/>
      <c r="AD58" s="4">
        <v>1</v>
      </c>
      <c r="AE58" s="4"/>
      <c r="AF58" s="13">
        <f t="shared" si="5"/>
        <v>27.5</v>
      </c>
      <c r="AG58" s="15">
        <f t="shared" si="1"/>
        <v>27.5</v>
      </c>
      <c r="AH58" s="15">
        <f t="shared" si="6"/>
        <v>27.5</v>
      </c>
      <c r="AI58" s="15"/>
      <c r="AJ58" s="4"/>
      <c r="AK58" s="4"/>
      <c r="AL58" s="4"/>
      <c r="AM58" s="4"/>
      <c r="AN58" s="4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44979</v>
      </c>
      <c r="B59" t="s">
        <v>90</v>
      </c>
      <c r="C59" t="s">
        <v>70</v>
      </c>
      <c r="D59">
        <v>38</v>
      </c>
      <c r="E59">
        <v>1</v>
      </c>
      <c r="F59">
        <v>1</v>
      </c>
      <c r="G59" t="s">
        <v>53</v>
      </c>
      <c r="H59" t="s">
        <v>54</v>
      </c>
      <c r="I59">
        <v>0.79800000000000004</v>
      </c>
      <c r="J59">
        <v>11</v>
      </c>
      <c r="K59">
        <v>443</v>
      </c>
      <c r="L59" t="s">
        <v>51</v>
      </c>
      <c r="M59" t="s">
        <v>52</v>
      </c>
      <c r="N59">
        <v>0.153</v>
      </c>
      <c r="O59">
        <v>2.6</v>
      </c>
      <c r="P59">
        <v>33</v>
      </c>
      <c r="Q59" s="4"/>
      <c r="R59" s="4">
        <v>1</v>
      </c>
      <c r="S59" s="4">
        <v>1</v>
      </c>
      <c r="T59" s="4"/>
      <c r="U59" s="4">
        <f t="shared" si="3"/>
        <v>443</v>
      </c>
      <c r="V59" s="4">
        <f t="shared" si="0"/>
        <v>443</v>
      </c>
      <c r="W59" s="4">
        <f t="shared" si="21"/>
        <v>443</v>
      </c>
      <c r="X59" s="4"/>
      <c r="Y59" s="4"/>
      <c r="Z59" s="4"/>
      <c r="AA59" s="4"/>
      <c r="AB59" s="4"/>
      <c r="AC59" s="4"/>
      <c r="AD59" s="4">
        <v>1</v>
      </c>
      <c r="AE59" s="4"/>
      <c r="AF59" s="13">
        <f t="shared" si="5"/>
        <v>33</v>
      </c>
      <c r="AG59" s="15">
        <f t="shared" si="1"/>
        <v>33</v>
      </c>
      <c r="AH59" s="15">
        <f t="shared" si="6"/>
        <v>33</v>
      </c>
      <c r="AI59" s="15"/>
      <c r="AJ59" s="4"/>
      <c r="AK59" s="4"/>
      <c r="AL59" s="4"/>
      <c r="AM59" s="4"/>
      <c r="AN59" s="4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44979</v>
      </c>
      <c r="B60" t="s">
        <v>90</v>
      </c>
      <c r="C60" t="s">
        <v>99</v>
      </c>
      <c r="D60">
        <v>39</v>
      </c>
      <c r="E60">
        <v>1</v>
      </c>
      <c r="F60">
        <v>1</v>
      </c>
      <c r="G60" t="s">
        <v>53</v>
      </c>
      <c r="H60" t="s">
        <v>54</v>
      </c>
      <c r="I60">
        <v>0.51</v>
      </c>
      <c r="J60">
        <v>7.02</v>
      </c>
      <c r="K60">
        <v>249</v>
      </c>
      <c r="L60" t="s">
        <v>51</v>
      </c>
      <c r="M60" t="s">
        <v>52</v>
      </c>
      <c r="N60">
        <v>0.128</v>
      </c>
      <c r="O60">
        <v>2.1800000000000002</v>
      </c>
      <c r="P60">
        <v>19.100000000000001</v>
      </c>
      <c r="Q60" s="4"/>
      <c r="R60" s="4">
        <v>1</v>
      </c>
      <c r="S60" s="4">
        <v>1</v>
      </c>
      <c r="T60" s="4"/>
      <c r="U60" s="4">
        <f t="shared" si="3"/>
        <v>249</v>
      </c>
      <c r="V60" s="4">
        <f t="shared" si="0"/>
        <v>249</v>
      </c>
      <c r="W60" s="4">
        <f t="shared" si="21"/>
        <v>249</v>
      </c>
      <c r="X60" s="4"/>
      <c r="Y60" s="4"/>
      <c r="Z60" s="4"/>
      <c r="AA60" s="4"/>
      <c r="AB60" s="4"/>
      <c r="AC60" s="4"/>
      <c r="AD60" s="4">
        <v>1</v>
      </c>
      <c r="AE60" s="4"/>
      <c r="AF60" s="13">
        <f t="shared" si="5"/>
        <v>19.100000000000001</v>
      </c>
      <c r="AG60" s="15">
        <f t="shared" si="1"/>
        <v>19.100000000000001</v>
      </c>
      <c r="AH60" s="15">
        <f t="shared" si="6"/>
        <v>19.100000000000001</v>
      </c>
      <c r="AI60" s="15"/>
      <c r="AJ60" s="4"/>
      <c r="AK60" s="4"/>
      <c r="AL60" s="4"/>
      <c r="AM60" s="4"/>
      <c r="AN60" s="4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44979</v>
      </c>
      <c r="B61" t="s">
        <v>90</v>
      </c>
      <c r="C61" t="s">
        <v>100</v>
      </c>
      <c r="D61">
        <v>40</v>
      </c>
      <c r="E61">
        <v>1</v>
      </c>
      <c r="F61">
        <v>1</v>
      </c>
      <c r="G61" t="s">
        <v>53</v>
      </c>
      <c r="H61" t="s">
        <v>54</v>
      </c>
      <c r="I61">
        <v>1.05</v>
      </c>
      <c r="J61">
        <v>15.3</v>
      </c>
      <c r="K61">
        <v>655</v>
      </c>
      <c r="L61" t="s">
        <v>51</v>
      </c>
      <c r="M61" t="s">
        <v>52</v>
      </c>
      <c r="N61">
        <v>0.18</v>
      </c>
      <c r="O61">
        <v>3.01</v>
      </c>
      <c r="P61">
        <v>46.7</v>
      </c>
      <c r="Q61" s="4"/>
      <c r="R61" s="4">
        <v>1</v>
      </c>
      <c r="S61" s="4">
        <v>1</v>
      </c>
      <c r="T61" s="4"/>
      <c r="U61" s="4">
        <f t="shared" si="3"/>
        <v>655</v>
      </c>
      <c r="V61" s="4">
        <f t="shared" si="0"/>
        <v>655</v>
      </c>
      <c r="W61" s="4">
        <f t="shared" si="21"/>
        <v>655</v>
      </c>
      <c r="X61" s="4"/>
      <c r="Y61" s="4"/>
      <c r="Z61" s="4"/>
      <c r="AA61" s="4"/>
      <c r="AB61" s="4"/>
      <c r="AC61" s="4"/>
      <c r="AD61" s="4">
        <v>1</v>
      </c>
      <c r="AE61" s="4"/>
      <c r="AF61" s="13">
        <f t="shared" si="5"/>
        <v>46.7</v>
      </c>
      <c r="AG61" s="15">
        <f t="shared" si="1"/>
        <v>46.7</v>
      </c>
      <c r="AH61" s="15">
        <f t="shared" si="6"/>
        <v>46.7</v>
      </c>
      <c r="AI61" s="15"/>
      <c r="AJ61" s="4"/>
      <c r="AK61" s="4"/>
      <c r="AL61" s="4"/>
      <c r="AM61" s="4"/>
      <c r="AN61" s="4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44979</v>
      </c>
      <c r="B62" t="s">
        <v>90</v>
      </c>
      <c r="C62" t="s">
        <v>101</v>
      </c>
      <c r="D62">
        <v>41</v>
      </c>
      <c r="E62">
        <v>1</v>
      </c>
      <c r="F62">
        <v>1</v>
      </c>
      <c r="G62" t="s">
        <v>53</v>
      </c>
      <c r="H62" t="s">
        <v>54</v>
      </c>
      <c r="I62">
        <v>0.33200000000000002</v>
      </c>
      <c r="J62">
        <v>4.29</v>
      </c>
      <c r="K62">
        <v>118</v>
      </c>
      <c r="L62" t="s">
        <v>51</v>
      </c>
      <c r="M62" t="s">
        <v>52</v>
      </c>
      <c r="N62">
        <v>0.32200000000000001</v>
      </c>
      <c r="O62">
        <v>5.37</v>
      </c>
      <c r="P62">
        <v>126</v>
      </c>
      <c r="Q62" s="4"/>
      <c r="R62" s="4">
        <v>1</v>
      </c>
      <c r="S62" s="4">
        <v>1</v>
      </c>
      <c r="T62" s="4"/>
      <c r="U62" s="4">
        <f t="shared" si="3"/>
        <v>118</v>
      </c>
      <c r="V62" s="4">
        <f t="shared" si="0"/>
        <v>118</v>
      </c>
      <c r="W62" s="4">
        <f t="shared" si="21"/>
        <v>118</v>
      </c>
      <c r="X62" s="4"/>
      <c r="Y62" s="4"/>
      <c r="Z62" s="4"/>
      <c r="AA62" s="4"/>
      <c r="AB62" s="4"/>
      <c r="AC62" s="4"/>
      <c r="AD62" s="4">
        <v>1</v>
      </c>
      <c r="AE62" s="4"/>
      <c r="AF62" s="13">
        <f t="shared" si="5"/>
        <v>126</v>
      </c>
      <c r="AG62" s="15">
        <f t="shared" si="1"/>
        <v>126</v>
      </c>
      <c r="AH62" s="15">
        <f t="shared" si="6"/>
        <v>126</v>
      </c>
      <c r="AI62" s="15"/>
      <c r="AJ62" s="4"/>
      <c r="AK62" s="4"/>
      <c r="AL62" s="4"/>
      <c r="AM62" s="4"/>
      <c r="AN62" s="4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44979</v>
      </c>
      <c r="B63" t="s">
        <v>90</v>
      </c>
      <c r="C63" t="s">
        <v>102</v>
      </c>
      <c r="D63">
        <v>42</v>
      </c>
      <c r="E63">
        <v>1</v>
      </c>
      <c r="F63">
        <v>1</v>
      </c>
      <c r="G63" t="s">
        <v>53</v>
      </c>
      <c r="H63" t="s">
        <v>54</v>
      </c>
      <c r="I63">
        <v>0.52100000000000002</v>
      </c>
      <c r="J63">
        <v>7.11</v>
      </c>
      <c r="K63">
        <v>253</v>
      </c>
      <c r="L63" t="s">
        <v>51</v>
      </c>
      <c r="M63" t="s">
        <v>52</v>
      </c>
      <c r="N63">
        <v>0.13200000000000001</v>
      </c>
      <c r="O63">
        <v>2.2799999999999998</v>
      </c>
      <c r="P63">
        <v>22.6</v>
      </c>
      <c r="Q63" s="4"/>
      <c r="R63" s="4">
        <v>1</v>
      </c>
      <c r="S63" s="4">
        <v>1</v>
      </c>
      <c r="T63" s="4"/>
      <c r="U63" s="4">
        <f t="shared" si="3"/>
        <v>253</v>
      </c>
      <c r="V63" s="4">
        <f t="shared" si="0"/>
        <v>253</v>
      </c>
      <c r="W63" s="4">
        <f t="shared" si="21"/>
        <v>253</v>
      </c>
      <c r="X63" s="4"/>
      <c r="Y63" s="4"/>
      <c r="Z63" s="4"/>
      <c r="AA63" s="4"/>
      <c r="AB63" s="4"/>
      <c r="AC63" s="4"/>
      <c r="AD63" s="4">
        <v>1</v>
      </c>
      <c r="AE63" s="4"/>
      <c r="AF63" s="13">
        <f t="shared" si="5"/>
        <v>22.6</v>
      </c>
      <c r="AG63" s="15">
        <f t="shared" si="1"/>
        <v>22.6</v>
      </c>
      <c r="AH63" s="15">
        <f t="shared" si="6"/>
        <v>22.6</v>
      </c>
      <c r="AI63" s="15"/>
      <c r="AJ63" s="4"/>
      <c r="AK63" s="4"/>
      <c r="AL63" s="4"/>
      <c r="AM63" s="4"/>
      <c r="AN63" s="4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44979</v>
      </c>
      <c r="B64" t="s">
        <v>90</v>
      </c>
      <c r="C64" t="s">
        <v>103</v>
      </c>
      <c r="D64">
        <v>43</v>
      </c>
      <c r="E64">
        <v>1</v>
      </c>
      <c r="F64">
        <v>1</v>
      </c>
      <c r="G64" t="s">
        <v>53</v>
      </c>
      <c r="H64" t="s">
        <v>54</v>
      </c>
      <c r="I64">
        <v>0.95899999999999996</v>
      </c>
      <c r="J64">
        <v>13.2</v>
      </c>
      <c r="K64">
        <v>552</v>
      </c>
      <c r="L64" t="s">
        <v>51</v>
      </c>
      <c r="M64" t="s">
        <v>52</v>
      </c>
      <c r="N64">
        <v>0.13100000000000001</v>
      </c>
      <c r="O64">
        <v>2.27</v>
      </c>
      <c r="P64">
        <v>22.4</v>
      </c>
      <c r="Q64" s="4"/>
      <c r="R64" s="4">
        <v>1</v>
      </c>
      <c r="S64" s="4">
        <v>1</v>
      </c>
      <c r="T64" s="4"/>
      <c r="U64" s="4">
        <f t="shared" si="3"/>
        <v>552</v>
      </c>
      <c r="V64" s="4">
        <f t="shared" si="0"/>
        <v>552</v>
      </c>
      <c r="W64" s="4">
        <f t="shared" si="21"/>
        <v>552</v>
      </c>
      <c r="X64" s="4"/>
      <c r="Y64" s="4"/>
      <c r="AB64" s="4"/>
      <c r="AC64" s="4"/>
      <c r="AD64" s="4">
        <v>1</v>
      </c>
      <c r="AE64" s="4"/>
      <c r="AF64" s="13">
        <f t="shared" si="5"/>
        <v>22.4</v>
      </c>
      <c r="AG64" s="15">
        <f t="shared" si="1"/>
        <v>22.4</v>
      </c>
      <c r="AH64" s="15">
        <f t="shared" si="6"/>
        <v>22.4</v>
      </c>
      <c r="AI64" s="15"/>
      <c r="AJ64" s="4"/>
      <c r="AM64" s="4"/>
      <c r="AN64" s="4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44979</v>
      </c>
      <c r="B65" t="s">
        <v>90</v>
      </c>
      <c r="C65" t="s">
        <v>104</v>
      </c>
      <c r="D65">
        <v>44</v>
      </c>
      <c r="E65">
        <v>1</v>
      </c>
      <c r="F65">
        <v>1</v>
      </c>
      <c r="G65" t="s">
        <v>53</v>
      </c>
      <c r="H65" t="s">
        <v>54</v>
      </c>
      <c r="I65">
        <v>0.58699999999999997</v>
      </c>
      <c r="J65">
        <v>8.09</v>
      </c>
      <c r="K65">
        <v>301</v>
      </c>
      <c r="L65" t="s">
        <v>51</v>
      </c>
      <c r="M65" t="s">
        <v>52</v>
      </c>
      <c r="N65">
        <v>0.13200000000000001</v>
      </c>
      <c r="O65">
        <v>2.25</v>
      </c>
      <c r="P65">
        <v>21.6</v>
      </c>
      <c r="Q65" s="4"/>
      <c r="R65" s="4">
        <v>1</v>
      </c>
      <c r="S65" s="4">
        <v>1</v>
      </c>
      <c r="T65" s="4"/>
      <c r="U65" s="4">
        <f t="shared" si="3"/>
        <v>301</v>
      </c>
      <c r="V65" s="4">
        <f t="shared" si="0"/>
        <v>301</v>
      </c>
      <c r="W65" s="4">
        <f t="shared" si="21"/>
        <v>301</v>
      </c>
      <c r="X65" s="4"/>
      <c r="Y65" s="4"/>
      <c r="Z65" s="4"/>
      <c r="AA65" s="4"/>
      <c r="AD65" s="4">
        <v>1</v>
      </c>
      <c r="AE65" s="4"/>
      <c r="AF65" s="13">
        <f t="shared" si="5"/>
        <v>21.6</v>
      </c>
      <c r="AG65" s="15">
        <f t="shared" si="1"/>
        <v>21.6</v>
      </c>
      <c r="AH65" s="15">
        <f t="shared" si="6"/>
        <v>21.6</v>
      </c>
      <c r="AI65" s="15"/>
      <c r="AJ65" s="4"/>
      <c r="AK65" s="4"/>
      <c r="AL65" s="4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44979</v>
      </c>
      <c r="B66" t="s">
        <v>90</v>
      </c>
      <c r="C66" t="s">
        <v>105</v>
      </c>
      <c r="D66">
        <v>45</v>
      </c>
      <c r="E66">
        <v>1</v>
      </c>
      <c r="F66">
        <v>1</v>
      </c>
      <c r="G66" t="s">
        <v>53</v>
      </c>
      <c r="H66" t="s">
        <v>54</v>
      </c>
      <c r="I66">
        <v>0.47</v>
      </c>
      <c r="J66">
        <v>6.24</v>
      </c>
      <c r="K66">
        <v>212</v>
      </c>
      <c r="L66" t="s">
        <v>51</v>
      </c>
      <c r="M66" t="s">
        <v>52</v>
      </c>
      <c r="N66">
        <v>0.123</v>
      </c>
      <c r="O66">
        <v>2.12</v>
      </c>
      <c r="P66">
        <v>17.3</v>
      </c>
      <c r="Q66" s="4"/>
      <c r="R66" s="4">
        <v>1</v>
      </c>
      <c r="S66" s="4">
        <v>1</v>
      </c>
      <c r="T66" s="4"/>
      <c r="U66" s="4">
        <f t="shared" si="3"/>
        <v>212</v>
      </c>
      <c r="V66" s="4">
        <f t="shared" si="0"/>
        <v>212</v>
      </c>
      <c r="W66" s="4">
        <f t="shared" si="21"/>
        <v>212</v>
      </c>
      <c r="X66" s="4"/>
      <c r="Y66" s="4"/>
      <c r="Z66">
        <f>ABS(100*ABS(W66-W60)/AVERAGE(W66,W60))</f>
        <v>16.052060737527114</v>
      </c>
      <c r="AA66" t="str">
        <f>IF(W66&gt;10, (IF((AND(Z66&gt;=0,Z66&lt;=20)=TRUE),"PASS","FAIL")),(IF((AND(Z66&gt;=0,Z66&lt;=50)=TRUE),"PASS","FAIL")))</f>
        <v>PASS</v>
      </c>
      <c r="AB66" s="4"/>
      <c r="AC66" s="4"/>
      <c r="AD66" s="4">
        <v>1</v>
      </c>
      <c r="AE66" s="4"/>
      <c r="AF66" s="13">
        <f t="shared" si="5"/>
        <v>17.3</v>
      </c>
      <c r="AG66" s="15">
        <f t="shared" si="1"/>
        <v>17.3</v>
      </c>
      <c r="AH66" s="15">
        <f t="shared" si="6"/>
        <v>17.3</v>
      </c>
      <c r="AI66" s="15"/>
      <c r="AJ66" s="4"/>
      <c r="AK66">
        <f>ABS(100*ABS(AH66-AH60)/AVERAGE(AH66,AH60))</f>
        <v>9.8901098901098923</v>
      </c>
      <c r="AL66" t="str">
        <f>IF(AH66&gt;10, (IF((AND(AK66&gt;=0,AK66&lt;=20)=TRUE),"PASS","FAIL")),(IF((AND(AK66&gt;=0,AK66&lt;=50)=TRUE),"PASS","FAIL")))</f>
        <v>PASS</v>
      </c>
      <c r="AM66" s="4"/>
      <c r="AN66" s="4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44979</v>
      </c>
      <c r="B67" t="s">
        <v>90</v>
      </c>
      <c r="C67" t="s">
        <v>106</v>
      </c>
      <c r="D67">
        <v>46</v>
      </c>
      <c r="E67">
        <v>1</v>
      </c>
      <c r="F67">
        <v>1</v>
      </c>
      <c r="G67" t="s">
        <v>53</v>
      </c>
      <c r="H67" t="s">
        <v>54</v>
      </c>
      <c r="I67">
        <v>0.94299999999999995</v>
      </c>
      <c r="J67">
        <v>12.8</v>
      </c>
      <c r="K67">
        <v>529</v>
      </c>
      <c r="L67" t="s">
        <v>51</v>
      </c>
      <c r="M67" t="s">
        <v>52</v>
      </c>
      <c r="N67">
        <v>0.17799999999999999</v>
      </c>
      <c r="O67">
        <v>2.95</v>
      </c>
      <c r="P67">
        <v>44.5</v>
      </c>
      <c r="Q67" s="4"/>
      <c r="R67" s="4">
        <v>1</v>
      </c>
      <c r="S67" s="4">
        <v>1</v>
      </c>
      <c r="T67" s="4"/>
      <c r="U67" s="4">
        <f t="shared" si="3"/>
        <v>529</v>
      </c>
      <c r="V67" s="4">
        <f t="shared" si="0"/>
        <v>529</v>
      </c>
      <c r="W67" s="4">
        <f t="shared" si="21"/>
        <v>529</v>
      </c>
      <c r="X67" s="4"/>
      <c r="Y67" s="4"/>
      <c r="Z67" s="4"/>
      <c r="AA67" s="4"/>
      <c r="AB67">
        <f>100*((W67*10250)-(W65*10000))/(10000*250)</f>
        <v>96.49</v>
      </c>
      <c r="AC6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3">
        <f t="shared" si="5"/>
        <v>44.5</v>
      </c>
      <c r="AG67" s="15">
        <f t="shared" si="1"/>
        <v>44.5</v>
      </c>
      <c r="AH67" s="15">
        <f t="shared" si="6"/>
        <v>44.5</v>
      </c>
      <c r="AI67" s="15"/>
      <c r="AJ67" s="4"/>
      <c r="AK67" s="4"/>
      <c r="AL67" s="4"/>
      <c r="AM67">
        <f>100*((AH67*10250)-(AH65*10000))/(1000*250)</f>
        <v>96.05</v>
      </c>
      <c r="AN67" t="str">
        <f>IF(AH67&gt;30, (IF((AND(AM67&gt;=80,AM67&lt;=120)=TRUE),"PASS","FAIL")),(IF((AND(AM67&gt;=50,AM67&lt;=150)=TRUE),"PASS","FAIL")))</f>
        <v>PASS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44979</v>
      </c>
      <c r="B68" t="s">
        <v>90</v>
      </c>
      <c r="C68" t="s">
        <v>107</v>
      </c>
      <c r="D68">
        <v>7</v>
      </c>
      <c r="E68">
        <v>1</v>
      </c>
      <c r="F68">
        <v>1</v>
      </c>
      <c r="G68" t="s">
        <v>53</v>
      </c>
      <c r="H68" t="s">
        <v>54</v>
      </c>
      <c r="I68">
        <v>0.51500000000000001</v>
      </c>
      <c r="J68">
        <v>7.07</v>
      </c>
      <c r="K68">
        <v>252</v>
      </c>
      <c r="L68" t="s">
        <v>51</v>
      </c>
      <c r="M68" t="s">
        <v>52</v>
      </c>
      <c r="N68">
        <v>0.13700000000000001</v>
      </c>
      <c r="O68">
        <v>2.2999999999999998</v>
      </c>
      <c r="P68">
        <v>23.3</v>
      </c>
      <c r="Q68" s="4"/>
      <c r="R68" s="4">
        <v>1</v>
      </c>
      <c r="S68" s="4">
        <v>1</v>
      </c>
      <c r="T68" s="4"/>
      <c r="U68" s="4">
        <f t="shared" si="3"/>
        <v>252</v>
      </c>
      <c r="V68" s="4">
        <f t="shared" si="0"/>
        <v>252</v>
      </c>
      <c r="W68" s="4">
        <f t="shared" si="21"/>
        <v>252</v>
      </c>
      <c r="X68" s="4">
        <f>100*(W68-250)/250</f>
        <v>0.8</v>
      </c>
      <c r="Y68" s="4" t="str">
        <f>IF((ABS(X68))&lt;=20,"PASS","FAIL")</f>
        <v>PASS</v>
      </c>
      <c r="AD68" s="4">
        <v>1</v>
      </c>
      <c r="AE68" s="4"/>
      <c r="AF68" s="13">
        <f t="shared" ref="AF68:AF131" si="22">P68*F68</f>
        <v>23.3</v>
      </c>
      <c r="AG68" s="15">
        <f t="shared" si="1"/>
        <v>23.3</v>
      </c>
      <c r="AH68" s="15">
        <f t="shared" si="6"/>
        <v>23.3</v>
      </c>
      <c r="AI68" s="15">
        <f>100*(AH68-25)/25</f>
        <v>-6.799999999999998</v>
      </c>
      <c r="AJ68" s="4" t="str">
        <f>IF((ABS(AI68))&lt;=20,"PASS","FAIL")</f>
        <v>PASS</v>
      </c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44979</v>
      </c>
      <c r="B69" t="s">
        <v>90</v>
      </c>
      <c r="C69" t="s">
        <v>57</v>
      </c>
      <c r="D69" t="s">
        <v>11</v>
      </c>
      <c r="E69">
        <v>1</v>
      </c>
      <c r="F69">
        <v>1</v>
      </c>
      <c r="G69" t="s">
        <v>53</v>
      </c>
      <c r="H69" t="s">
        <v>54</v>
      </c>
      <c r="I69">
        <v>-6.7499999999999999E-3</v>
      </c>
      <c r="J69">
        <v>-9.01E-2</v>
      </c>
      <c r="K69">
        <v>-89.2</v>
      </c>
      <c r="L69" t="s">
        <v>51</v>
      </c>
      <c r="M69" t="s">
        <v>52</v>
      </c>
      <c r="N69">
        <v>9.3600000000000003E-2</v>
      </c>
      <c r="O69">
        <v>1.1599999999999999</v>
      </c>
      <c r="P69">
        <v>-13.8</v>
      </c>
      <c r="Q69" s="4"/>
      <c r="R69" s="4">
        <v>1</v>
      </c>
      <c r="S69" s="4">
        <v>1</v>
      </c>
      <c r="T69" s="4"/>
      <c r="U69" s="4">
        <f t="shared" si="3"/>
        <v>-89.2</v>
      </c>
      <c r="V69" s="4">
        <f t="shared" si="0"/>
        <v>-89.2</v>
      </c>
      <c r="W69" s="4">
        <f t="shared" si="21"/>
        <v>-89.2</v>
      </c>
      <c r="X69" s="4"/>
      <c r="Y69" s="4"/>
      <c r="AD69" s="4">
        <v>1</v>
      </c>
      <c r="AE69" s="4"/>
      <c r="AF69" s="13">
        <f t="shared" si="22"/>
        <v>-13.8</v>
      </c>
      <c r="AG69" s="15">
        <f t="shared" si="1"/>
        <v>-13.8</v>
      </c>
      <c r="AH69" s="15">
        <f t="shared" si="6"/>
        <v>-13.8</v>
      </c>
      <c r="AI69" s="15"/>
      <c r="AJ69" s="4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44979</v>
      </c>
      <c r="B70" t="s">
        <v>90</v>
      </c>
      <c r="C70" t="s">
        <v>78</v>
      </c>
      <c r="D70" t="s">
        <v>70</v>
      </c>
      <c r="E70">
        <v>1</v>
      </c>
      <c r="F70">
        <v>1</v>
      </c>
      <c r="G70" t="s">
        <v>53</v>
      </c>
      <c r="H70" t="s">
        <v>54</v>
      </c>
      <c r="I70">
        <v>-7.3700000000000002E-2</v>
      </c>
      <c r="J70">
        <v>-1.73</v>
      </c>
      <c r="K70">
        <v>-166</v>
      </c>
      <c r="L70" t="s">
        <v>51</v>
      </c>
      <c r="M70" t="s">
        <v>52</v>
      </c>
      <c r="N70">
        <v>1.7100000000000001E-2</v>
      </c>
      <c r="O70">
        <v>0.157</v>
      </c>
      <c r="P70">
        <v>-45.8</v>
      </c>
      <c r="Q70" s="4"/>
      <c r="R70" s="4">
        <v>1</v>
      </c>
      <c r="S70" s="4">
        <v>1</v>
      </c>
      <c r="T70" s="4"/>
      <c r="U70" s="4">
        <f t="shared" si="3"/>
        <v>-166</v>
      </c>
      <c r="V70" s="4">
        <f t="shared" si="0"/>
        <v>-166</v>
      </c>
      <c r="W70" s="4">
        <f t="shared" si="21"/>
        <v>-166</v>
      </c>
      <c r="X70" s="4"/>
      <c r="Y70" s="4"/>
      <c r="AB70" s="4"/>
      <c r="AC70" s="4"/>
      <c r="AD70" s="4">
        <v>1</v>
      </c>
      <c r="AE70" s="4"/>
      <c r="AF70" s="13">
        <f t="shared" si="22"/>
        <v>-45.8</v>
      </c>
      <c r="AG70" s="15">
        <f t="shared" si="1"/>
        <v>-45.8</v>
      </c>
      <c r="AH70" s="15">
        <f t="shared" si="6"/>
        <v>-45.8</v>
      </c>
      <c r="AI70" s="15"/>
      <c r="AJ70" s="4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44979</v>
      </c>
      <c r="B71" t="s">
        <v>90</v>
      </c>
      <c r="C71" t="s">
        <v>108</v>
      </c>
      <c r="D71">
        <v>47</v>
      </c>
      <c r="E71">
        <v>1</v>
      </c>
      <c r="F71">
        <v>1</v>
      </c>
      <c r="G71" t="s">
        <v>53</v>
      </c>
      <c r="H71" t="s">
        <v>54</v>
      </c>
      <c r="I71">
        <v>0.54200000000000004</v>
      </c>
      <c r="J71">
        <v>7.43</v>
      </c>
      <c r="K71">
        <v>269</v>
      </c>
      <c r="L71" t="s">
        <v>51</v>
      </c>
      <c r="M71" t="s">
        <v>52</v>
      </c>
      <c r="N71">
        <v>0.11600000000000001</v>
      </c>
      <c r="O71">
        <v>2.0299999999999998</v>
      </c>
      <c r="P71">
        <v>14.5</v>
      </c>
      <c r="Q71" s="4"/>
      <c r="R71" s="4">
        <v>1</v>
      </c>
      <c r="S71" s="4">
        <v>1</v>
      </c>
      <c r="T71" s="4"/>
      <c r="U71" s="4">
        <f t="shared" si="3"/>
        <v>269</v>
      </c>
      <c r="V71" s="4">
        <f t="shared" si="0"/>
        <v>269</v>
      </c>
      <c r="W71" s="4">
        <f t="shared" si="21"/>
        <v>269</v>
      </c>
      <c r="X71" s="4"/>
      <c r="Y71" s="4"/>
      <c r="Z71" s="4"/>
      <c r="AA71" s="4"/>
      <c r="AB71" s="4"/>
      <c r="AC71" s="4"/>
      <c r="AD71" s="4">
        <v>1</v>
      </c>
      <c r="AE71" s="4"/>
      <c r="AF71" s="13">
        <f t="shared" si="22"/>
        <v>14.5</v>
      </c>
      <c r="AG71" s="15">
        <f t="shared" si="1"/>
        <v>14.5</v>
      </c>
      <c r="AH71" s="15">
        <f t="shared" si="6"/>
        <v>14.5</v>
      </c>
      <c r="AI71" s="15"/>
      <c r="AJ71" s="4"/>
      <c r="AK71" s="4"/>
      <c r="AL71" s="4"/>
      <c r="AM71" s="4"/>
      <c r="AN71" s="4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44979</v>
      </c>
      <c r="B72" t="s">
        <v>90</v>
      </c>
      <c r="C72" t="s">
        <v>109</v>
      </c>
      <c r="D72">
        <v>48</v>
      </c>
      <c r="E72">
        <v>1</v>
      </c>
      <c r="F72">
        <v>1</v>
      </c>
      <c r="G72" t="s">
        <v>53</v>
      </c>
      <c r="H72" t="s">
        <v>54</v>
      </c>
      <c r="I72">
        <v>0.81599999999999995</v>
      </c>
      <c r="J72">
        <v>11.1</v>
      </c>
      <c r="K72">
        <v>449</v>
      </c>
      <c r="L72" t="s">
        <v>51</v>
      </c>
      <c r="M72" t="s">
        <v>52</v>
      </c>
      <c r="N72">
        <v>0.17399999999999999</v>
      </c>
      <c r="O72">
        <v>3.01</v>
      </c>
      <c r="P72">
        <v>46.7</v>
      </c>
      <c r="Q72" s="4"/>
      <c r="R72" s="4">
        <v>1</v>
      </c>
      <c r="S72" s="4">
        <v>1</v>
      </c>
      <c r="T72" s="4"/>
      <c r="U72" s="4">
        <f t="shared" si="3"/>
        <v>449</v>
      </c>
      <c r="V72" s="4">
        <f t="shared" si="0"/>
        <v>449</v>
      </c>
      <c r="W72" s="4">
        <f t="shared" si="21"/>
        <v>449</v>
      </c>
      <c r="X72" s="4"/>
      <c r="Y72" s="4"/>
      <c r="AB72" s="4"/>
      <c r="AC72" s="4"/>
      <c r="AD72" s="4">
        <v>1</v>
      </c>
      <c r="AE72" s="4"/>
      <c r="AF72" s="13">
        <f t="shared" si="22"/>
        <v>46.7</v>
      </c>
      <c r="AG72" s="15">
        <f t="shared" si="1"/>
        <v>46.7</v>
      </c>
      <c r="AH72" s="15">
        <f t="shared" si="6"/>
        <v>46.7</v>
      </c>
      <c r="AI72" s="15"/>
      <c r="AJ72" s="4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44979</v>
      </c>
      <c r="B73" t="s">
        <v>90</v>
      </c>
      <c r="C73" t="s">
        <v>110</v>
      </c>
      <c r="D73">
        <v>49</v>
      </c>
      <c r="E73">
        <v>1</v>
      </c>
      <c r="F73">
        <v>1</v>
      </c>
      <c r="G73" t="s">
        <v>53</v>
      </c>
      <c r="H73" t="s">
        <v>54</v>
      </c>
      <c r="I73">
        <v>0.63400000000000001</v>
      </c>
      <c r="J73">
        <v>8.42</v>
      </c>
      <c r="K73">
        <v>317</v>
      </c>
      <c r="L73" t="s">
        <v>51</v>
      </c>
      <c r="M73" t="s">
        <v>52</v>
      </c>
      <c r="N73">
        <v>0.13300000000000001</v>
      </c>
      <c r="O73">
        <v>2.2799999999999998</v>
      </c>
      <c r="P73">
        <v>22.5</v>
      </c>
      <c r="Q73" s="4"/>
      <c r="R73" s="4">
        <v>1</v>
      </c>
      <c r="S73" s="4">
        <v>1</v>
      </c>
      <c r="T73" s="4"/>
      <c r="U73" s="4">
        <f t="shared" si="3"/>
        <v>317</v>
      </c>
      <c r="V73" s="4">
        <f t="shared" ref="V73:V136" si="23">IF(R73=1,U73,(U73-0))</f>
        <v>317</v>
      </c>
      <c r="W73" s="4">
        <f t="shared" si="21"/>
        <v>317</v>
      </c>
      <c r="X73" s="4"/>
      <c r="Y73" s="4"/>
      <c r="AD73" s="4">
        <v>1</v>
      </c>
      <c r="AE73" s="4"/>
      <c r="AF73" s="13">
        <f t="shared" si="22"/>
        <v>22.5</v>
      </c>
      <c r="AG73" s="15">
        <f t="shared" ref="AG73:AG136" si="24">IF(R73=1,AF73,(AF73-0))</f>
        <v>22.5</v>
      </c>
      <c r="AH73" s="15">
        <f t="shared" si="6"/>
        <v>22.5</v>
      </c>
      <c r="AI73" s="15"/>
      <c r="AJ73" s="4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44979</v>
      </c>
      <c r="B74" t="s">
        <v>90</v>
      </c>
      <c r="C74" t="s">
        <v>111</v>
      </c>
      <c r="D74">
        <v>50</v>
      </c>
      <c r="E74">
        <v>1</v>
      </c>
      <c r="F74">
        <v>1</v>
      </c>
      <c r="G74" t="s">
        <v>53</v>
      </c>
      <c r="H74" t="s">
        <v>54</v>
      </c>
      <c r="I74">
        <v>0.27500000000000002</v>
      </c>
      <c r="J74">
        <v>3.86</v>
      </c>
      <c r="K74">
        <v>97.9</v>
      </c>
      <c r="L74" t="s">
        <v>51</v>
      </c>
      <c r="M74" t="s">
        <v>52</v>
      </c>
      <c r="N74">
        <v>9.5699999999999993E-2</v>
      </c>
      <c r="O74">
        <v>1.7</v>
      </c>
      <c r="P74">
        <v>3.67</v>
      </c>
      <c r="Q74" s="4"/>
      <c r="R74" s="4">
        <v>1</v>
      </c>
      <c r="S74" s="4">
        <v>1</v>
      </c>
      <c r="T74" s="4"/>
      <c r="U74" s="4">
        <f t="shared" ref="U74:U137" si="25">K74*F74</f>
        <v>97.9</v>
      </c>
      <c r="V74" s="4">
        <f t="shared" si="23"/>
        <v>97.9</v>
      </c>
      <c r="W74" s="4">
        <f t="shared" si="21"/>
        <v>97.9</v>
      </c>
      <c r="X74" s="4"/>
      <c r="Y74" s="4"/>
      <c r="AD74" s="4">
        <v>1</v>
      </c>
      <c r="AE74" s="4"/>
      <c r="AF74" s="13">
        <f t="shared" si="22"/>
        <v>3.67</v>
      </c>
      <c r="AG74" s="15">
        <f t="shared" si="24"/>
        <v>3.67</v>
      </c>
      <c r="AH74" s="15">
        <f t="shared" si="6"/>
        <v>3.67</v>
      </c>
      <c r="AI74" s="15"/>
      <c r="AJ74" s="4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44979</v>
      </c>
      <c r="B75" t="s">
        <v>90</v>
      </c>
      <c r="C75" t="s">
        <v>112</v>
      </c>
      <c r="D75">
        <v>51</v>
      </c>
      <c r="E75">
        <v>1</v>
      </c>
      <c r="F75">
        <v>1</v>
      </c>
      <c r="G75" t="s">
        <v>53</v>
      </c>
      <c r="H75" t="s">
        <v>54</v>
      </c>
      <c r="I75">
        <v>1.32</v>
      </c>
      <c r="J75">
        <v>18.399999999999999</v>
      </c>
      <c r="K75">
        <v>808</v>
      </c>
      <c r="L75" t="s">
        <v>51</v>
      </c>
      <c r="M75" t="s">
        <v>52</v>
      </c>
      <c r="N75">
        <v>0.121</v>
      </c>
      <c r="O75">
        <v>2.0699999999999998</v>
      </c>
      <c r="P75">
        <v>15.8</v>
      </c>
      <c r="Q75" s="4"/>
      <c r="R75" s="4">
        <v>1</v>
      </c>
      <c r="S75" s="4">
        <v>1</v>
      </c>
      <c r="T75" s="4"/>
      <c r="U75" s="4">
        <f t="shared" si="25"/>
        <v>808</v>
      </c>
      <c r="V75" s="4">
        <f t="shared" si="23"/>
        <v>808</v>
      </c>
      <c r="W75" s="4">
        <f t="shared" si="21"/>
        <v>808</v>
      </c>
      <c r="X75" s="4"/>
      <c r="Y75" s="4"/>
      <c r="AD75" s="4">
        <v>1</v>
      </c>
      <c r="AE75" s="4"/>
      <c r="AF75" s="13">
        <f t="shared" si="22"/>
        <v>15.8</v>
      </c>
      <c r="AG75" s="15">
        <f t="shared" si="24"/>
        <v>15.8</v>
      </c>
      <c r="AH75" s="15">
        <f t="shared" si="6"/>
        <v>15.8</v>
      </c>
      <c r="AI75" s="15"/>
      <c r="AJ75" s="4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44979</v>
      </c>
      <c r="B76" t="s">
        <v>90</v>
      </c>
      <c r="C76" t="s">
        <v>68</v>
      </c>
      <c r="D76">
        <v>52</v>
      </c>
      <c r="E76">
        <v>1</v>
      </c>
      <c r="F76">
        <v>1</v>
      </c>
      <c r="G76" t="s">
        <v>53</v>
      </c>
      <c r="H76" t="s">
        <v>54</v>
      </c>
      <c r="I76">
        <v>0.505</v>
      </c>
      <c r="J76">
        <v>7.05</v>
      </c>
      <c r="K76">
        <v>251</v>
      </c>
      <c r="L76" t="s">
        <v>51</v>
      </c>
      <c r="M76" t="s">
        <v>52</v>
      </c>
      <c r="N76">
        <v>0.127</v>
      </c>
      <c r="O76">
        <v>2.15</v>
      </c>
      <c r="P76">
        <v>18.3</v>
      </c>
      <c r="Q76" s="4"/>
      <c r="R76" s="4">
        <v>1</v>
      </c>
      <c r="S76" s="4">
        <v>1</v>
      </c>
      <c r="T76" s="4"/>
      <c r="U76" s="4">
        <f t="shared" si="25"/>
        <v>251</v>
      </c>
      <c r="V76" s="4">
        <f t="shared" si="23"/>
        <v>251</v>
      </c>
      <c r="W76" s="4">
        <f t="shared" si="21"/>
        <v>251</v>
      </c>
      <c r="AD76" s="4">
        <v>1</v>
      </c>
      <c r="AE76" s="4"/>
      <c r="AF76" s="13">
        <f t="shared" si="22"/>
        <v>18.3</v>
      </c>
      <c r="AG76" s="15">
        <f t="shared" si="24"/>
        <v>18.3</v>
      </c>
      <c r="AH76" s="15">
        <f t="shared" si="6"/>
        <v>18.3</v>
      </c>
      <c r="AI76" s="13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44979</v>
      </c>
      <c r="B77" t="s">
        <v>90</v>
      </c>
      <c r="C77" t="s">
        <v>113</v>
      </c>
      <c r="D77">
        <v>53</v>
      </c>
      <c r="E77">
        <v>1</v>
      </c>
      <c r="F77">
        <v>1</v>
      </c>
      <c r="G77" t="s">
        <v>53</v>
      </c>
      <c r="H77" t="s">
        <v>54</v>
      </c>
      <c r="I77">
        <v>0.55700000000000005</v>
      </c>
      <c r="J77">
        <v>7.64</v>
      </c>
      <c r="K77">
        <v>279</v>
      </c>
      <c r="L77" t="s">
        <v>51</v>
      </c>
      <c r="M77" t="s">
        <v>52</v>
      </c>
      <c r="N77">
        <v>0.13300000000000001</v>
      </c>
      <c r="O77">
        <v>2.29</v>
      </c>
      <c r="P77">
        <v>23</v>
      </c>
      <c r="Q77" s="4"/>
      <c r="R77" s="4">
        <v>1</v>
      </c>
      <c r="S77" s="4">
        <v>1</v>
      </c>
      <c r="T77" s="4"/>
      <c r="U77" s="4">
        <f t="shared" si="25"/>
        <v>279</v>
      </c>
      <c r="V77" s="4">
        <f t="shared" si="23"/>
        <v>279</v>
      </c>
      <c r="W77" s="4">
        <f t="shared" si="21"/>
        <v>279</v>
      </c>
      <c r="X77" s="4"/>
      <c r="Y77" s="4"/>
      <c r="AD77" s="4">
        <v>1</v>
      </c>
      <c r="AE77" s="4"/>
      <c r="AF77" s="13">
        <f t="shared" si="22"/>
        <v>23</v>
      </c>
      <c r="AG77" s="15">
        <f t="shared" si="24"/>
        <v>23</v>
      </c>
      <c r="AH77" s="15">
        <f t="shared" si="6"/>
        <v>23</v>
      </c>
      <c r="AI77" s="15"/>
      <c r="AJ77" s="4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44979</v>
      </c>
      <c r="B78" t="s">
        <v>90</v>
      </c>
      <c r="C78" t="s">
        <v>114</v>
      </c>
      <c r="D78">
        <v>54</v>
      </c>
      <c r="E78">
        <v>1</v>
      </c>
      <c r="F78">
        <v>1</v>
      </c>
      <c r="G78" t="s">
        <v>53</v>
      </c>
      <c r="H78" t="s">
        <v>54</v>
      </c>
      <c r="I78">
        <v>1.02</v>
      </c>
      <c r="J78">
        <v>14.2</v>
      </c>
      <c r="K78">
        <v>601</v>
      </c>
      <c r="L78" t="s">
        <v>51</v>
      </c>
      <c r="M78" t="s">
        <v>52</v>
      </c>
      <c r="N78">
        <v>0.14299999999999999</v>
      </c>
      <c r="O78">
        <v>2.46</v>
      </c>
      <c r="P78">
        <v>28.6</v>
      </c>
      <c r="Q78" s="4"/>
      <c r="R78" s="4">
        <v>1</v>
      </c>
      <c r="S78" s="4">
        <v>1</v>
      </c>
      <c r="T78" s="4"/>
      <c r="U78" s="4">
        <f t="shared" si="25"/>
        <v>601</v>
      </c>
      <c r="V78" s="4">
        <f t="shared" si="23"/>
        <v>601</v>
      </c>
      <c r="W78" s="4">
        <f t="shared" si="21"/>
        <v>601</v>
      </c>
      <c r="AD78" s="4">
        <v>1</v>
      </c>
      <c r="AE78" s="4"/>
      <c r="AF78" s="13">
        <f t="shared" si="22"/>
        <v>28.6</v>
      </c>
      <c r="AG78" s="15">
        <f t="shared" si="24"/>
        <v>28.6</v>
      </c>
      <c r="AH78" s="15">
        <f t="shared" si="6"/>
        <v>28.6</v>
      </c>
      <c r="AI78" s="13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44979</v>
      </c>
      <c r="B79" t="s">
        <v>90</v>
      </c>
      <c r="C79" t="s">
        <v>115</v>
      </c>
      <c r="D79">
        <v>55</v>
      </c>
      <c r="E79">
        <v>1</v>
      </c>
      <c r="F79">
        <v>1</v>
      </c>
      <c r="G79" t="s">
        <v>53</v>
      </c>
      <c r="H79" t="s">
        <v>54</v>
      </c>
      <c r="I79">
        <v>0.45</v>
      </c>
      <c r="J79">
        <v>6.48</v>
      </c>
      <c r="K79">
        <v>223</v>
      </c>
      <c r="L79" t="s">
        <v>51</v>
      </c>
      <c r="M79" t="s">
        <v>52</v>
      </c>
      <c r="N79">
        <v>0.113</v>
      </c>
      <c r="O79">
        <v>2.1</v>
      </c>
      <c r="P79">
        <v>16.7</v>
      </c>
      <c r="Q79" s="4"/>
      <c r="R79" s="4">
        <v>1</v>
      </c>
      <c r="S79" s="4">
        <v>1</v>
      </c>
      <c r="T79" s="4"/>
      <c r="U79" s="4">
        <f t="shared" si="25"/>
        <v>223</v>
      </c>
      <c r="V79" s="4">
        <f t="shared" si="23"/>
        <v>223</v>
      </c>
      <c r="W79" s="4">
        <f t="shared" si="21"/>
        <v>223</v>
      </c>
      <c r="X79" s="4"/>
      <c r="Y79" s="4"/>
      <c r="AB79" s="4"/>
      <c r="AC79" s="4"/>
      <c r="AD79" s="4">
        <v>1</v>
      </c>
      <c r="AE79" s="4"/>
      <c r="AF79" s="13">
        <f t="shared" si="22"/>
        <v>16.7</v>
      </c>
      <c r="AG79" s="15">
        <f t="shared" si="24"/>
        <v>16.7</v>
      </c>
      <c r="AH79" s="15">
        <f t="shared" si="6"/>
        <v>16.7</v>
      </c>
      <c r="AI79" s="15"/>
      <c r="AJ79" s="4"/>
      <c r="AM79" s="4"/>
      <c r="AN79" s="4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44979</v>
      </c>
      <c r="B80" t="s">
        <v>90</v>
      </c>
      <c r="C80" t="s">
        <v>116</v>
      </c>
      <c r="D80">
        <v>56</v>
      </c>
      <c r="E80">
        <v>1</v>
      </c>
      <c r="F80">
        <v>1</v>
      </c>
      <c r="G80" t="s">
        <v>53</v>
      </c>
      <c r="H80" t="s">
        <v>54</v>
      </c>
      <c r="I80">
        <v>0.52600000000000002</v>
      </c>
      <c r="J80">
        <v>7.83</v>
      </c>
      <c r="K80">
        <v>288</v>
      </c>
      <c r="L80" t="s">
        <v>51</v>
      </c>
      <c r="M80" t="s">
        <v>52</v>
      </c>
      <c r="N80">
        <v>0.111</v>
      </c>
      <c r="O80">
        <v>1.87</v>
      </c>
      <c r="P80">
        <v>9.33</v>
      </c>
      <c r="Q80" s="4"/>
      <c r="R80" s="4">
        <v>1</v>
      </c>
      <c r="S80" s="4">
        <v>1</v>
      </c>
      <c r="T80" s="4"/>
      <c r="U80" s="4">
        <f t="shared" si="25"/>
        <v>288</v>
      </c>
      <c r="V80" s="4">
        <f t="shared" si="23"/>
        <v>288</v>
      </c>
      <c r="W80" s="4">
        <f t="shared" si="21"/>
        <v>288</v>
      </c>
      <c r="X80" s="4"/>
      <c r="Y80" s="4"/>
      <c r="Z80" s="4"/>
      <c r="AA80" s="4"/>
      <c r="AD80" s="4">
        <v>1</v>
      </c>
      <c r="AE80" s="4"/>
      <c r="AF80" s="13">
        <f t="shared" si="22"/>
        <v>9.33</v>
      </c>
      <c r="AG80" s="15">
        <f t="shared" si="24"/>
        <v>9.33</v>
      </c>
      <c r="AH80" s="15">
        <f t="shared" si="6"/>
        <v>9.33</v>
      </c>
      <c r="AI80" s="15"/>
      <c r="AJ80" s="4"/>
      <c r="AK80" s="4"/>
      <c r="AL80" s="4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44979</v>
      </c>
      <c r="B81" t="s">
        <v>90</v>
      </c>
      <c r="C81" t="s">
        <v>117</v>
      </c>
      <c r="D81">
        <v>57</v>
      </c>
      <c r="E81">
        <v>1</v>
      </c>
      <c r="F81">
        <v>1</v>
      </c>
      <c r="G81" t="s">
        <v>53</v>
      </c>
      <c r="H81" t="s">
        <v>54</v>
      </c>
      <c r="I81">
        <v>1.34</v>
      </c>
      <c r="J81">
        <v>18.5</v>
      </c>
      <c r="K81">
        <v>811</v>
      </c>
      <c r="L81" t="s">
        <v>51</v>
      </c>
      <c r="M81" t="s">
        <v>52</v>
      </c>
      <c r="N81">
        <v>0.127</v>
      </c>
      <c r="O81">
        <v>2.2000000000000002</v>
      </c>
      <c r="P81">
        <v>20</v>
      </c>
      <c r="Q81" s="4"/>
      <c r="R81" s="4">
        <v>1</v>
      </c>
      <c r="S81" s="4">
        <v>1</v>
      </c>
      <c r="T81" s="4"/>
      <c r="U81" s="4">
        <f t="shared" si="25"/>
        <v>811</v>
      </c>
      <c r="V81" s="4">
        <f t="shared" si="23"/>
        <v>811</v>
      </c>
      <c r="W81" s="4">
        <f t="shared" si="21"/>
        <v>811</v>
      </c>
      <c r="X81" s="4"/>
      <c r="Y81" s="4"/>
      <c r="Z81">
        <f>ABS(100*ABS(W81-W75)/AVERAGE(W81,W75))</f>
        <v>0.37059913526868438</v>
      </c>
      <c r="AA81" t="str">
        <f>IF(W81&gt;10, (IF((AND(Z81&gt;=0,Z81&lt;=20)=TRUE),"PASS","FAIL")),(IF((AND(Z81&gt;=0,Z81&lt;=50)=TRUE),"PASS","FAIL")))</f>
        <v>PASS</v>
      </c>
      <c r="AB81" s="4"/>
      <c r="AC81" s="4"/>
      <c r="AD81" s="4">
        <v>1</v>
      </c>
      <c r="AE81" s="4"/>
      <c r="AF81" s="13">
        <f t="shared" si="22"/>
        <v>20</v>
      </c>
      <c r="AG81" s="15">
        <f t="shared" si="24"/>
        <v>20</v>
      </c>
      <c r="AH81" s="15">
        <f t="shared" si="6"/>
        <v>20</v>
      </c>
      <c r="AI81" s="15"/>
      <c r="AJ81" s="4"/>
      <c r="AK81">
        <f>ABS(100*ABS(AH81-AH75)/AVERAGE(AH81,AH75))</f>
        <v>23.463687150837988</v>
      </c>
      <c r="AL81" t="str">
        <f>IF(AH81&gt;10, (IF((AND(AK81&gt;=0,AK81&lt;=20)=TRUE),"PASS","FAIL")),(IF((AND(AK81&gt;=0,AK81&lt;=50)=TRUE),"PASS","FAIL")))</f>
        <v>FAIL</v>
      </c>
      <c r="AM81" s="4"/>
      <c r="AN81" s="4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44979</v>
      </c>
      <c r="B82" t="s">
        <v>90</v>
      </c>
      <c r="C82" t="s">
        <v>118</v>
      </c>
      <c r="D82">
        <v>58</v>
      </c>
      <c r="E82">
        <v>1</v>
      </c>
      <c r="F82">
        <v>1</v>
      </c>
      <c r="G82" t="s">
        <v>53</v>
      </c>
      <c r="H82" t="s">
        <v>54</v>
      </c>
      <c r="I82">
        <v>0.86199999999999999</v>
      </c>
      <c r="J82">
        <v>11.8</v>
      </c>
      <c r="K82">
        <v>483</v>
      </c>
      <c r="L82" t="s">
        <v>51</v>
      </c>
      <c r="M82" t="s">
        <v>52</v>
      </c>
      <c r="N82">
        <v>0.161</v>
      </c>
      <c r="O82">
        <v>2.68</v>
      </c>
      <c r="P82">
        <v>35.6</v>
      </c>
      <c r="Q82" s="4"/>
      <c r="R82" s="4">
        <v>1</v>
      </c>
      <c r="S82" s="4">
        <v>1</v>
      </c>
      <c r="T82" s="4"/>
      <c r="U82" s="4">
        <f t="shared" si="25"/>
        <v>483</v>
      </c>
      <c r="V82" s="4">
        <f t="shared" si="23"/>
        <v>483</v>
      </c>
      <c r="W82" s="4">
        <f t="shared" si="21"/>
        <v>483</v>
      </c>
      <c r="X82" s="4"/>
      <c r="Y82" s="4"/>
      <c r="Z82" s="4"/>
      <c r="AA82" s="4"/>
      <c r="AB82">
        <f>100*((W82*10250)-(W80*10000))/(10000*250)</f>
        <v>82.83</v>
      </c>
      <c r="AC82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3">
        <f t="shared" si="22"/>
        <v>35.6</v>
      </c>
      <c r="AG82" s="15">
        <f t="shared" si="24"/>
        <v>35.6</v>
      </c>
      <c r="AH82" s="15">
        <f t="shared" si="6"/>
        <v>35.6</v>
      </c>
      <c r="AI82" s="15"/>
      <c r="AJ82" s="4"/>
      <c r="AK82" s="4"/>
      <c r="AL82" s="4"/>
      <c r="AM82">
        <f>100*((AH82*10250)-(AH80*10000))/(1000*250)</f>
        <v>108.64</v>
      </c>
      <c r="AN82" t="str">
        <f>IF(AH82&gt;30, (IF((AND(AM82&gt;=80,AM82&lt;=120)=TRUE),"PASS","FAIL")),(IF((AND(AM82&gt;=50,AM82&lt;=150)=TRUE),"PASS","FAIL")))</f>
        <v>PASS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44979</v>
      </c>
      <c r="B83" t="s">
        <v>90</v>
      </c>
      <c r="C83" t="s">
        <v>107</v>
      </c>
      <c r="D83">
        <v>7</v>
      </c>
      <c r="E83">
        <v>1</v>
      </c>
      <c r="F83">
        <v>1</v>
      </c>
      <c r="G83" t="s">
        <v>53</v>
      </c>
      <c r="H83" t="s">
        <v>54</v>
      </c>
      <c r="I83">
        <v>0.52400000000000002</v>
      </c>
      <c r="J83">
        <v>7.35</v>
      </c>
      <c r="K83">
        <v>265</v>
      </c>
      <c r="L83" t="s">
        <v>51</v>
      </c>
      <c r="M83" t="s">
        <v>52</v>
      </c>
      <c r="N83">
        <v>0.13600000000000001</v>
      </c>
      <c r="O83">
        <v>2.31</v>
      </c>
      <c r="P83">
        <v>23.4</v>
      </c>
      <c r="Q83" s="4"/>
      <c r="R83" s="4">
        <v>1</v>
      </c>
      <c r="S83" s="4">
        <v>1</v>
      </c>
      <c r="T83" s="4"/>
      <c r="U83" s="4">
        <f t="shared" si="25"/>
        <v>265</v>
      </c>
      <c r="V83" s="4">
        <f t="shared" si="23"/>
        <v>265</v>
      </c>
      <c r="W83" s="4">
        <f t="shared" si="21"/>
        <v>265</v>
      </c>
      <c r="X83" s="4">
        <f>100*(W83-250)/250</f>
        <v>6</v>
      </c>
      <c r="Y83" s="4" t="str">
        <f>IF((ABS(X83))&lt;=20,"PASS","FAIL")</f>
        <v>PASS</v>
      </c>
      <c r="AD83" s="4">
        <v>1</v>
      </c>
      <c r="AE83" s="4"/>
      <c r="AF83" s="13">
        <f t="shared" si="22"/>
        <v>23.4</v>
      </c>
      <c r="AG83" s="15">
        <f t="shared" si="24"/>
        <v>23.4</v>
      </c>
      <c r="AH83" s="15">
        <f t="shared" si="6"/>
        <v>23.4</v>
      </c>
      <c r="AI83" s="15">
        <f>100*(AH83-25)/25</f>
        <v>-6.4000000000000057</v>
      </c>
      <c r="AJ83" s="4" t="str">
        <f>IF((ABS(AI83))&lt;=20,"PASS","FAIL")</f>
        <v>PASS</v>
      </c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44979</v>
      </c>
      <c r="B84" t="s">
        <v>90</v>
      </c>
      <c r="C84" t="s">
        <v>57</v>
      </c>
      <c r="D84" t="s">
        <v>11</v>
      </c>
      <c r="E84">
        <v>1</v>
      </c>
      <c r="F84">
        <v>1</v>
      </c>
      <c r="G84" t="s">
        <v>53</v>
      </c>
      <c r="H84" t="s">
        <v>54</v>
      </c>
      <c r="I84">
        <v>0.16400000000000001</v>
      </c>
      <c r="J84">
        <v>1.18</v>
      </c>
      <c r="K84">
        <v>-29.4</v>
      </c>
      <c r="L84" t="s">
        <v>51</v>
      </c>
      <c r="M84" t="s">
        <v>52</v>
      </c>
      <c r="N84">
        <v>9.6000000000000002E-2</v>
      </c>
      <c r="O84">
        <v>1.17</v>
      </c>
      <c r="P84">
        <v>-13.6</v>
      </c>
      <c r="Q84" s="4"/>
      <c r="R84" s="4">
        <v>1</v>
      </c>
      <c r="S84" s="4">
        <v>1</v>
      </c>
      <c r="T84" s="4"/>
      <c r="U84" s="4">
        <f t="shared" si="25"/>
        <v>-29.4</v>
      </c>
      <c r="V84" s="4">
        <f t="shared" si="23"/>
        <v>-29.4</v>
      </c>
      <c r="W84" s="4">
        <f t="shared" si="21"/>
        <v>-29.4</v>
      </c>
      <c r="X84" s="4"/>
      <c r="Y84" s="4"/>
      <c r="AB84" s="4"/>
      <c r="AC84" s="4"/>
      <c r="AD84" s="4">
        <v>1</v>
      </c>
      <c r="AE84" s="4"/>
      <c r="AF84" s="13">
        <f t="shared" si="22"/>
        <v>-13.6</v>
      </c>
      <c r="AG84" s="15">
        <f t="shared" si="24"/>
        <v>-13.6</v>
      </c>
      <c r="AH84" s="15">
        <f t="shared" si="6"/>
        <v>-13.6</v>
      </c>
      <c r="AI84" s="15"/>
      <c r="AJ84" s="4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44979</v>
      </c>
      <c r="B85" t="s">
        <v>90</v>
      </c>
      <c r="C85" t="s">
        <v>78</v>
      </c>
      <c r="D85" t="s">
        <v>70</v>
      </c>
      <c r="E85">
        <v>1</v>
      </c>
      <c r="F85">
        <v>1</v>
      </c>
      <c r="G85" t="s">
        <v>53</v>
      </c>
      <c r="H85" t="s">
        <v>54</v>
      </c>
      <c r="I85">
        <v>-3.8199999999999998E-2</v>
      </c>
      <c r="J85">
        <v>-0.27600000000000002</v>
      </c>
      <c r="K85">
        <v>-98</v>
      </c>
      <c r="L85" t="s">
        <v>51</v>
      </c>
      <c r="M85" t="s">
        <v>52</v>
      </c>
      <c r="N85">
        <v>1.8700000000000001E-2</v>
      </c>
      <c r="O85">
        <v>0.17599999999999999</v>
      </c>
      <c r="P85">
        <v>-45.3</v>
      </c>
      <c r="Q85" s="4"/>
      <c r="R85" s="4">
        <v>1</v>
      </c>
      <c r="S85" s="4">
        <v>1</v>
      </c>
      <c r="T85" s="4"/>
      <c r="U85" s="4">
        <f t="shared" si="25"/>
        <v>-98</v>
      </c>
      <c r="V85" s="4">
        <f t="shared" si="23"/>
        <v>-98</v>
      </c>
      <c r="W85" s="4">
        <f t="shared" si="21"/>
        <v>-98</v>
      </c>
      <c r="X85" s="4"/>
      <c r="Y85" s="4"/>
      <c r="Z85" s="4"/>
      <c r="AA85" s="4"/>
      <c r="AB85" s="4"/>
      <c r="AC85" s="4"/>
      <c r="AD85" s="4">
        <v>1</v>
      </c>
      <c r="AE85" s="4"/>
      <c r="AF85" s="13">
        <f t="shared" si="22"/>
        <v>-45.3</v>
      </c>
      <c r="AG85" s="15">
        <f t="shared" si="24"/>
        <v>-45.3</v>
      </c>
      <c r="AH85" s="15">
        <f t="shared" si="6"/>
        <v>-45.3</v>
      </c>
      <c r="AI85" s="15"/>
      <c r="AJ85" s="4"/>
      <c r="AK85" s="4"/>
      <c r="AL85" s="4"/>
      <c r="AM85" s="4"/>
      <c r="AN85" s="4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44979</v>
      </c>
      <c r="B86" t="s">
        <v>90</v>
      </c>
      <c r="C86" t="s">
        <v>119</v>
      </c>
      <c r="D86">
        <v>59</v>
      </c>
      <c r="E86">
        <v>1</v>
      </c>
      <c r="F86">
        <v>1</v>
      </c>
      <c r="G86" t="s">
        <v>53</v>
      </c>
      <c r="H86" t="s">
        <v>54</v>
      </c>
      <c r="I86">
        <v>0.52500000000000002</v>
      </c>
      <c r="J86">
        <v>6.32</v>
      </c>
      <c r="K86">
        <v>215</v>
      </c>
      <c r="L86" t="s">
        <v>51</v>
      </c>
      <c r="M86" t="s">
        <v>52</v>
      </c>
      <c r="N86">
        <v>0.13</v>
      </c>
      <c r="O86">
        <v>2.25</v>
      </c>
      <c r="P86">
        <v>21.5</v>
      </c>
      <c r="Q86" s="4"/>
      <c r="R86" s="4">
        <v>1</v>
      </c>
      <c r="S86" s="4">
        <v>1</v>
      </c>
      <c r="T86" s="4"/>
      <c r="U86" s="4">
        <f t="shared" si="25"/>
        <v>215</v>
      </c>
      <c r="V86" s="4">
        <f t="shared" si="23"/>
        <v>215</v>
      </c>
      <c r="W86" s="4">
        <f t="shared" si="21"/>
        <v>215</v>
      </c>
      <c r="X86" s="4"/>
      <c r="Y86" s="4"/>
      <c r="AB86" s="4"/>
      <c r="AC86" s="4"/>
      <c r="AD86" s="4">
        <v>1</v>
      </c>
      <c r="AE86" s="4"/>
      <c r="AF86" s="13">
        <f t="shared" si="22"/>
        <v>21.5</v>
      </c>
      <c r="AG86" s="15">
        <f t="shared" si="24"/>
        <v>21.5</v>
      </c>
      <c r="AH86" s="15">
        <f t="shared" si="6"/>
        <v>21.5</v>
      </c>
      <c r="AI86" s="15"/>
      <c r="AJ86" s="4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44979</v>
      </c>
      <c r="B87" t="s">
        <v>90</v>
      </c>
      <c r="C87" t="s">
        <v>120</v>
      </c>
      <c r="D87">
        <v>60</v>
      </c>
      <c r="E87">
        <v>1</v>
      </c>
      <c r="F87">
        <v>1</v>
      </c>
      <c r="G87" t="s">
        <v>53</v>
      </c>
      <c r="H87" t="s">
        <v>54</v>
      </c>
      <c r="I87">
        <v>0.46300000000000002</v>
      </c>
      <c r="J87">
        <v>6.12</v>
      </c>
      <c r="K87">
        <v>206</v>
      </c>
      <c r="L87" t="s">
        <v>51</v>
      </c>
      <c r="M87" t="s">
        <v>52</v>
      </c>
      <c r="N87">
        <v>0.17599999999999999</v>
      </c>
      <c r="O87">
        <v>3.02</v>
      </c>
      <c r="P87">
        <v>46.8</v>
      </c>
      <c r="Q87" s="4"/>
      <c r="R87" s="4">
        <v>1</v>
      </c>
      <c r="S87" s="4">
        <v>1</v>
      </c>
      <c r="T87" s="4"/>
      <c r="U87" s="4">
        <f t="shared" si="25"/>
        <v>206</v>
      </c>
      <c r="V87" s="4">
        <f t="shared" si="23"/>
        <v>206</v>
      </c>
      <c r="W87" s="4">
        <f t="shared" si="21"/>
        <v>206</v>
      </c>
      <c r="AD87" s="4">
        <v>1</v>
      </c>
      <c r="AE87" s="4"/>
      <c r="AF87" s="13">
        <f t="shared" si="22"/>
        <v>46.8</v>
      </c>
      <c r="AG87" s="15">
        <f t="shared" si="24"/>
        <v>46.8</v>
      </c>
      <c r="AH87" s="15">
        <f t="shared" si="6"/>
        <v>46.8</v>
      </c>
      <c r="AI87" s="13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44979</v>
      </c>
      <c r="B88" t="s">
        <v>90</v>
      </c>
      <c r="C88" t="s">
        <v>121</v>
      </c>
      <c r="D88">
        <v>61</v>
      </c>
      <c r="E88">
        <v>1</v>
      </c>
      <c r="F88">
        <v>1</v>
      </c>
      <c r="G88" t="s">
        <v>53</v>
      </c>
      <c r="H88" t="s">
        <v>54</v>
      </c>
      <c r="I88">
        <v>0.96899999999999997</v>
      </c>
      <c r="J88">
        <v>12.9</v>
      </c>
      <c r="K88">
        <v>537</v>
      </c>
      <c r="L88" t="s">
        <v>51</v>
      </c>
      <c r="M88" t="s">
        <v>52</v>
      </c>
      <c r="N88">
        <v>0.14099999999999999</v>
      </c>
      <c r="O88">
        <v>2.39</v>
      </c>
      <c r="P88">
        <v>26.2</v>
      </c>
      <c r="Q88" s="4"/>
      <c r="R88" s="4">
        <v>1</v>
      </c>
      <c r="S88" s="4">
        <v>1</v>
      </c>
      <c r="T88" s="4"/>
      <c r="U88" s="4">
        <f t="shared" si="25"/>
        <v>537</v>
      </c>
      <c r="V88" s="4">
        <f t="shared" si="23"/>
        <v>537</v>
      </c>
      <c r="W88" s="4">
        <f t="shared" si="21"/>
        <v>537</v>
      </c>
      <c r="AD88" s="4">
        <v>1</v>
      </c>
      <c r="AE88" s="4"/>
      <c r="AF88" s="13">
        <f t="shared" si="22"/>
        <v>26.2</v>
      </c>
      <c r="AG88" s="15">
        <f t="shared" si="24"/>
        <v>26.2</v>
      </c>
      <c r="AH88" s="15">
        <f t="shared" si="6"/>
        <v>26.2</v>
      </c>
      <c r="AI88" s="13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44979</v>
      </c>
      <c r="B89" t="s">
        <v>90</v>
      </c>
      <c r="C89" t="s">
        <v>122</v>
      </c>
      <c r="D89">
        <v>62</v>
      </c>
      <c r="E89">
        <v>1</v>
      </c>
      <c r="F89">
        <v>1</v>
      </c>
      <c r="G89" t="s">
        <v>53</v>
      </c>
      <c r="H89" t="s">
        <v>54</v>
      </c>
      <c r="I89">
        <v>0.86199999999999999</v>
      </c>
      <c r="J89">
        <v>11.9</v>
      </c>
      <c r="K89">
        <v>484</v>
      </c>
      <c r="L89" t="s">
        <v>51</v>
      </c>
      <c r="M89" t="s">
        <v>52</v>
      </c>
      <c r="N89">
        <v>0.151</v>
      </c>
      <c r="O89">
        <v>2.57</v>
      </c>
      <c r="P89">
        <v>32.200000000000003</v>
      </c>
      <c r="R89" s="4">
        <v>1</v>
      </c>
      <c r="S89" s="4">
        <v>1</v>
      </c>
      <c r="T89" s="4"/>
      <c r="U89" s="4">
        <f t="shared" si="25"/>
        <v>484</v>
      </c>
      <c r="V89" s="4">
        <f t="shared" si="23"/>
        <v>484</v>
      </c>
      <c r="W89" s="4">
        <f t="shared" si="21"/>
        <v>484</v>
      </c>
      <c r="X89" s="4"/>
      <c r="Y89" s="4"/>
      <c r="AD89" s="4">
        <v>1</v>
      </c>
      <c r="AE89" s="4"/>
      <c r="AF89" s="13">
        <f t="shared" si="22"/>
        <v>32.200000000000003</v>
      </c>
      <c r="AG89" s="15">
        <f t="shared" si="24"/>
        <v>32.200000000000003</v>
      </c>
      <c r="AH89" s="15">
        <f t="shared" si="6"/>
        <v>32.200000000000003</v>
      </c>
      <c r="AI89" s="15"/>
      <c r="AJ89" s="4"/>
      <c r="AO89" s="4"/>
      <c r="AP89" s="4">
        <v>87</v>
      </c>
      <c r="AQ89" s="4"/>
    </row>
    <row r="90" spans="1:70" x14ac:dyDescent="0.3">
      <c r="A90" s="1">
        <v>44979</v>
      </c>
      <c r="B90" t="s">
        <v>90</v>
      </c>
      <c r="C90" t="s">
        <v>123</v>
      </c>
      <c r="D90">
        <v>63</v>
      </c>
      <c r="E90">
        <v>1</v>
      </c>
      <c r="F90">
        <v>1</v>
      </c>
      <c r="G90" t="s">
        <v>53</v>
      </c>
      <c r="H90" t="s">
        <v>54</v>
      </c>
      <c r="I90">
        <v>0.6</v>
      </c>
      <c r="J90">
        <v>8.65</v>
      </c>
      <c r="K90">
        <v>328</v>
      </c>
      <c r="L90" t="s">
        <v>51</v>
      </c>
      <c r="M90" t="s">
        <v>52</v>
      </c>
      <c r="N90">
        <v>0.11</v>
      </c>
      <c r="O90">
        <v>1.91</v>
      </c>
      <c r="P90">
        <v>10.5</v>
      </c>
      <c r="Q90" s="4"/>
      <c r="R90" s="4">
        <v>1</v>
      </c>
      <c r="S90" s="4">
        <v>1</v>
      </c>
      <c r="T90" s="4"/>
      <c r="U90" s="4">
        <f t="shared" si="25"/>
        <v>328</v>
      </c>
      <c r="V90" s="4">
        <f t="shared" si="23"/>
        <v>328</v>
      </c>
      <c r="W90" s="4">
        <f t="shared" si="21"/>
        <v>328</v>
      </c>
      <c r="AD90" s="4">
        <v>1</v>
      </c>
      <c r="AE90" s="4"/>
      <c r="AF90" s="13">
        <f t="shared" si="22"/>
        <v>10.5</v>
      </c>
      <c r="AG90" s="15">
        <f t="shared" si="24"/>
        <v>10.5</v>
      </c>
      <c r="AH90" s="15">
        <f t="shared" si="6"/>
        <v>10.5</v>
      </c>
      <c r="AI90" s="13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44979</v>
      </c>
      <c r="B91" t="s">
        <v>90</v>
      </c>
      <c r="C91" t="s">
        <v>124</v>
      </c>
      <c r="D91">
        <v>64</v>
      </c>
      <c r="E91">
        <v>1</v>
      </c>
      <c r="F91">
        <v>1</v>
      </c>
      <c r="G91" t="s">
        <v>53</v>
      </c>
      <c r="H91" t="s">
        <v>54</v>
      </c>
      <c r="I91">
        <v>0.55900000000000005</v>
      </c>
      <c r="J91">
        <v>7.86</v>
      </c>
      <c r="K91">
        <v>290</v>
      </c>
      <c r="L91" t="s">
        <v>51</v>
      </c>
      <c r="M91" t="s">
        <v>52</v>
      </c>
      <c r="N91">
        <v>0.13200000000000001</v>
      </c>
      <c r="O91">
        <v>2.2599999999999998</v>
      </c>
      <c r="P91">
        <v>22</v>
      </c>
      <c r="Q91" s="4"/>
      <c r="R91" s="4">
        <v>1</v>
      </c>
      <c r="S91" s="4">
        <v>1</v>
      </c>
      <c r="T91" s="4"/>
      <c r="U91" s="4">
        <f t="shared" si="25"/>
        <v>290</v>
      </c>
      <c r="V91" s="4">
        <f t="shared" si="23"/>
        <v>290</v>
      </c>
      <c r="W91" s="4">
        <f t="shared" si="21"/>
        <v>290</v>
      </c>
      <c r="AD91" s="4">
        <v>1</v>
      </c>
      <c r="AE91" s="4"/>
      <c r="AF91" s="13">
        <f t="shared" si="22"/>
        <v>22</v>
      </c>
      <c r="AG91" s="15">
        <f t="shared" si="24"/>
        <v>22</v>
      </c>
      <c r="AH91" s="15">
        <f t="shared" si="6"/>
        <v>22</v>
      </c>
      <c r="AI91" s="13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44979</v>
      </c>
      <c r="B92" t="s">
        <v>90</v>
      </c>
      <c r="C92" t="s">
        <v>125</v>
      </c>
      <c r="D92">
        <v>65</v>
      </c>
      <c r="E92">
        <v>1</v>
      </c>
      <c r="F92">
        <v>1</v>
      </c>
      <c r="G92" t="s">
        <v>53</v>
      </c>
      <c r="H92" t="s">
        <v>54</v>
      </c>
      <c r="I92">
        <v>1.94</v>
      </c>
      <c r="J92">
        <v>25.7</v>
      </c>
      <c r="K92">
        <v>1180</v>
      </c>
      <c r="L92" t="s">
        <v>51</v>
      </c>
      <c r="M92" t="s">
        <v>52</v>
      </c>
      <c r="N92">
        <v>0.66</v>
      </c>
      <c r="O92">
        <v>10.9</v>
      </c>
      <c r="P92">
        <v>322</v>
      </c>
      <c r="Q92" s="4"/>
      <c r="R92" s="4">
        <v>1</v>
      </c>
      <c r="S92" s="4">
        <v>1</v>
      </c>
      <c r="T92" s="4"/>
      <c r="U92" s="4">
        <f t="shared" si="25"/>
        <v>1180</v>
      </c>
      <c r="V92" s="4">
        <f t="shared" si="23"/>
        <v>1180</v>
      </c>
      <c r="W92" s="4">
        <f t="shared" si="21"/>
        <v>1180</v>
      </c>
      <c r="X92" s="4"/>
      <c r="Y92" s="4"/>
      <c r="AD92" s="4">
        <v>1</v>
      </c>
      <c r="AE92" s="4"/>
      <c r="AF92" s="13">
        <f t="shared" si="22"/>
        <v>322</v>
      </c>
      <c r="AG92" s="15">
        <f t="shared" si="24"/>
        <v>322</v>
      </c>
      <c r="AH92" s="15">
        <f t="shared" si="6"/>
        <v>322</v>
      </c>
      <c r="AI92" s="15"/>
      <c r="AJ92" s="4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44979</v>
      </c>
      <c r="B93" t="s">
        <v>90</v>
      </c>
      <c r="C93" t="s">
        <v>126</v>
      </c>
      <c r="D93">
        <v>66</v>
      </c>
      <c r="E93">
        <v>1</v>
      </c>
      <c r="F93">
        <v>1</v>
      </c>
      <c r="G93" t="s">
        <v>53</v>
      </c>
      <c r="H93" t="s">
        <v>54</v>
      </c>
      <c r="I93">
        <v>0.91300000000000003</v>
      </c>
      <c r="J93">
        <v>12.5</v>
      </c>
      <c r="K93">
        <v>518</v>
      </c>
      <c r="L93" t="s">
        <v>51</v>
      </c>
      <c r="M93" t="s">
        <v>52</v>
      </c>
      <c r="N93">
        <v>0.16</v>
      </c>
      <c r="O93">
        <v>2.75</v>
      </c>
      <c r="P93">
        <v>37.9</v>
      </c>
      <c r="Q93" s="4"/>
      <c r="R93" s="4">
        <v>1</v>
      </c>
      <c r="S93" s="4">
        <v>1</v>
      </c>
      <c r="T93" s="4"/>
      <c r="U93" s="4">
        <f t="shared" si="25"/>
        <v>518</v>
      </c>
      <c r="V93" s="4">
        <f t="shared" si="23"/>
        <v>518</v>
      </c>
      <c r="W93" s="4">
        <f t="shared" si="21"/>
        <v>518</v>
      </c>
      <c r="AD93" s="4">
        <v>1</v>
      </c>
      <c r="AE93" s="4"/>
      <c r="AF93" s="13">
        <f t="shared" si="22"/>
        <v>37.9</v>
      </c>
      <c r="AG93" s="15">
        <f t="shared" si="24"/>
        <v>37.9</v>
      </c>
      <c r="AH93" s="15">
        <f t="shared" si="6"/>
        <v>37.9</v>
      </c>
      <c r="AI93" s="13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44979</v>
      </c>
      <c r="B94" t="s">
        <v>90</v>
      </c>
      <c r="C94" t="s">
        <v>127</v>
      </c>
      <c r="D94">
        <v>67</v>
      </c>
      <c r="E94">
        <v>1</v>
      </c>
      <c r="F94">
        <v>1</v>
      </c>
      <c r="G94" t="s">
        <v>53</v>
      </c>
      <c r="H94" t="s">
        <v>54</v>
      </c>
      <c r="I94">
        <v>0.66</v>
      </c>
      <c r="J94">
        <v>9.08</v>
      </c>
      <c r="K94">
        <v>349</v>
      </c>
      <c r="L94" t="s">
        <v>51</v>
      </c>
      <c r="M94" t="s">
        <v>52</v>
      </c>
      <c r="N94">
        <v>0.13</v>
      </c>
      <c r="O94">
        <v>2.2999999999999998</v>
      </c>
      <c r="P94">
        <v>23.3</v>
      </c>
      <c r="R94" s="4">
        <v>1</v>
      </c>
      <c r="S94" s="4">
        <v>1</v>
      </c>
      <c r="T94" s="4"/>
      <c r="U94" s="4">
        <f t="shared" si="25"/>
        <v>349</v>
      </c>
      <c r="V94" s="4">
        <f t="shared" si="23"/>
        <v>349</v>
      </c>
      <c r="W94" s="4">
        <f t="shared" si="21"/>
        <v>349</v>
      </c>
      <c r="X94" s="4"/>
      <c r="Y94" s="4"/>
      <c r="AB94" s="4"/>
      <c r="AC94" s="4"/>
      <c r="AD94" s="4">
        <v>1</v>
      </c>
      <c r="AE94" s="4"/>
      <c r="AF94" s="13">
        <f t="shared" si="22"/>
        <v>23.3</v>
      </c>
      <c r="AG94" s="15">
        <f t="shared" si="24"/>
        <v>23.3</v>
      </c>
      <c r="AH94" s="15">
        <f t="shared" si="6"/>
        <v>23.3</v>
      </c>
      <c r="AI94" s="15"/>
      <c r="AJ94" s="4"/>
      <c r="AM94" s="4"/>
      <c r="AN94" s="4"/>
      <c r="AO94" s="4"/>
      <c r="AP94" s="4">
        <v>92</v>
      </c>
      <c r="AQ94" s="4"/>
    </row>
    <row r="95" spans="1:70" x14ac:dyDescent="0.3">
      <c r="A95" s="1">
        <v>44979</v>
      </c>
      <c r="B95" t="s">
        <v>90</v>
      </c>
      <c r="C95" t="s">
        <v>128</v>
      </c>
      <c r="D95">
        <v>68</v>
      </c>
      <c r="E95">
        <v>1</v>
      </c>
      <c r="F95">
        <v>1</v>
      </c>
      <c r="G95" t="s">
        <v>53</v>
      </c>
      <c r="H95" t="s">
        <v>54</v>
      </c>
      <c r="I95">
        <v>0.53600000000000003</v>
      </c>
      <c r="J95">
        <v>6.77</v>
      </c>
      <c r="K95">
        <v>237</v>
      </c>
      <c r="L95" t="s">
        <v>51</v>
      </c>
      <c r="M95" t="s">
        <v>52</v>
      </c>
      <c r="N95">
        <v>0.25700000000000001</v>
      </c>
      <c r="O95">
        <v>4.1500000000000004</v>
      </c>
      <c r="P95">
        <v>84.8</v>
      </c>
      <c r="R95" s="4">
        <v>1</v>
      </c>
      <c r="S95" s="4">
        <v>1</v>
      </c>
      <c r="T95" s="4"/>
      <c r="U95" s="4">
        <f t="shared" si="25"/>
        <v>237</v>
      </c>
      <c r="V95" s="4">
        <f t="shared" si="23"/>
        <v>237</v>
      </c>
      <c r="W95" s="4">
        <f t="shared" si="21"/>
        <v>237</v>
      </c>
      <c r="X95" s="4"/>
      <c r="Y95" s="4"/>
      <c r="Z95" s="4"/>
      <c r="AA95" s="4"/>
      <c r="AD95" s="4">
        <v>1</v>
      </c>
      <c r="AE95" s="4"/>
      <c r="AF95" s="13">
        <f t="shared" si="22"/>
        <v>84.8</v>
      </c>
      <c r="AG95" s="15">
        <f t="shared" si="24"/>
        <v>84.8</v>
      </c>
      <c r="AH95" s="15">
        <f t="shared" ref="AH95:AH158" si="26">IF(R95=1,AF95,(AG95*R95))</f>
        <v>84.8</v>
      </c>
      <c r="AI95" s="15"/>
      <c r="AJ95" s="4"/>
      <c r="AK95" s="4"/>
      <c r="AL95" s="4"/>
      <c r="AO95" s="4"/>
      <c r="AP95" s="4">
        <v>93</v>
      </c>
      <c r="AQ95" s="4"/>
    </row>
    <row r="96" spans="1:70" x14ac:dyDescent="0.3">
      <c r="A96" s="1">
        <v>44979</v>
      </c>
      <c r="B96" t="s">
        <v>90</v>
      </c>
      <c r="C96" t="s">
        <v>129</v>
      </c>
      <c r="D96">
        <v>69</v>
      </c>
      <c r="E96">
        <v>1</v>
      </c>
      <c r="F96">
        <v>1</v>
      </c>
      <c r="G96" t="s">
        <v>53</v>
      </c>
      <c r="H96" t="s">
        <v>54</v>
      </c>
      <c r="I96">
        <v>0.54700000000000004</v>
      </c>
      <c r="J96">
        <v>7.63</v>
      </c>
      <c r="K96">
        <v>279</v>
      </c>
      <c r="L96" t="s">
        <v>51</v>
      </c>
      <c r="M96" t="s">
        <v>52</v>
      </c>
      <c r="N96">
        <v>0.115</v>
      </c>
      <c r="O96">
        <v>1.91</v>
      </c>
      <c r="P96">
        <v>10.4</v>
      </c>
      <c r="R96" s="4">
        <v>1</v>
      </c>
      <c r="S96" s="4">
        <v>1</v>
      </c>
      <c r="T96" s="4"/>
      <c r="U96" s="4">
        <f t="shared" si="25"/>
        <v>279</v>
      </c>
      <c r="V96" s="4">
        <f t="shared" si="23"/>
        <v>279</v>
      </c>
      <c r="W96" s="4">
        <f t="shared" si="21"/>
        <v>279</v>
      </c>
      <c r="X96" s="4"/>
      <c r="Y96" s="4"/>
      <c r="Z96">
        <f>ABS(100*ABS(W96-W90)/AVERAGE(W96,W90))</f>
        <v>16.144975288303129</v>
      </c>
      <c r="AA96" t="str">
        <f>IF(W96&gt;10, (IF((AND(Z96&gt;=0,Z96&lt;=20)=TRUE),"PASS","FAIL")),(IF((AND(Z96&gt;=0,Z96&lt;=50)=TRUE),"PASS","FAIL")))</f>
        <v>PASS</v>
      </c>
      <c r="AB96" s="4"/>
      <c r="AC96" s="4"/>
      <c r="AD96" s="4">
        <v>1</v>
      </c>
      <c r="AE96" s="4"/>
      <c r="AF96" s="13">
        <f t="shared" si="22"/>
        <v>10.4</v>
      </c>
      <c r="AG96" s="15">
        <f t="shared" si="24"/>
        <v>10.4</v>
      </c>
      <c r="AH96" s="15">
        <f t="shared" si="26"/>
        <v>10.4</v>
      </c>
      <c r="AI96" s="15"/>
      <c r="AJ96" s="4"/>
      <c r="AK96">
        <f>ABS(100*ABS(AH96-AH90)/AVERAGE(AH96,AH90))</f>
        <v>0.95693779904305887</v>
      </c>
      <c r="AL96" t="str">
        <f>IF(AH96&gt;10, (IF((AND(AK96&gt;=0,AK96&lt;=20)=TRUE),"PASS","FAIL")),(IF((AND(AK96&gt;=0,AK96&lt;=50)=TRUE),"PASS","FAIL")))</f>
        <v>PASS</v>
      </c>
      <c r="AM96" s="4"/>
      <c r="AN96" s="4"/>
      <c r="AO96" s="4"/>
      <c r="AP96" s="4">
        <v>94</v>
      </c>
      <c r="AQ96" s="4"/>
    </row>
    <row r="97" spans="1:70" x14ac:dyDescent="0.3">
      <c r="A97" s="1">
        <v>44979</v>
      </c>
      <c r="B97" t="s">
        <v>90</v>
      </c>
      <c r="C97" t="s">
        <v>130</v>
      </c>
      <c r="D97">
        <v>70</v>
      </c>
      <c r="E97">
        <v>1</v>
      </c>
      <c r="F97">
        <v>1</v>
      </c>
      <c r="G97" t="s">
        <v>53</v>
      </c>
      <c r="H97" t="s">
        <v>54</v>
      </c>
      <c r="I97">
        <v>0.91300000000000003</v>
      </c>
      <c r="J97">
        <v>12.9</v>
      </c>
      <c r="K97">
        <v>537</v>
      </c>
      <c r="L97" t="s">
        <v>51</v>
      </c>
      <c r="M97" t="s">
        <v>52</v>
      </c>
      <c r="N97">
        <v>0.27400000000000002</v>
      </c>
      <c r="O97">
        <v>4.4400000000000004</v>
      </c>
      <c r="P97">
        <v>94.3</v>
      </c>
      <c r="R97" s="4">
        <v>1</v>
      </c>
      <c r="S97" s="4">
        <v>1</v>
      </c>
      <c r="T97" s="4"/>
      <c r="U97" s="4">
        <f t="shared" si="25"/>
        <v>537</v>
      </c>
      <c r="V97" s="4">
        <f t="shared" si="23"/>
        <v>537</v>
      </c>
      <c r="W97" s="4">
        <f t="shared" si="21"/>
        <v>537</v>
      </c>
      <c r="X97" s="4"/>
      <c r="Y97" s="4"/>
      <c r="Z97" s="4"/>
      <c r="AA97" s="4"/>
      <c r="AB97">
        <f>100*((W97*10250)-(W95*10000))/(10000*250)</f>
        <v>125.37</v>
      </c>
      <c r="AC97" t="str">
        <f>IF(W97&gt;30, (IF((AND(AB97&gt;=80,AB97&lt;=120)=TRUE),"PASS","FAIL")),(IF((AND(AB97&gt;=50,AB97&lt;=150)=TRUE),"PASS","FAIL")))</f>
        <v>FAIL</v>
      </c>
      <c r="AD97" s="4">
        <v>1</v>
      </c>
      <c r="AE97" s="4"/>
      <c r="AF97" s="13">
        <f t="shared" si="22"/>
        <v>94.3</v>
      </c>
      <c r="AG97" s="15">
        <f t="shared" si="24"/>
        <v>94.3</v>
      </c>
      <c r="AH97" s="15">
        <f t="shared" si="26"/>
        <v>94.3</v>
      </c>
      <c r="AI97" s="15"/>
      <c r="AJ97" s="4"/>
      <c r="AK97" s="4"/>
      <c r="AL97" s="4"/>
      <c r="AM97">
        <f>100*((AH97*10250)-(AH95*10000))/(1000*250)</f>
        <v>47.43</v>
      </c>
      <c r="AN97" t="str">
        <f>IF(AH97&gt;30, (IF((AND(AM97&gt;=80,AM97&lt;=120)=TRUE),"PASS","FAIL")),(IF((AND(AM97&gt;=50,AM97&lt;=150)=TRUE),"PASS","FAIL")))</f>
        <v>FAIL</v>
      </c>
      <c r="AO97" s="4"/>
      <c r="AP97" s="4">
        <v>95</v>
      </c>
      <c r="AQ97" s="4"/>
    </row>
    <row r="98" spans="1:70" x14ac:dyDescent="0.3">
      <c r="A98" s="1">
        <v>44979</v>
      </c>
      <c r="B98" t="s">
        <v>90</v>
      </c>
      <c r="C98" t="s">
        <v>107</v>
      </c>
      <c r="D98">
        <v>7</v>
      </c>
      <c r="E98">
        <v>1</v>
      </c>
      <c r="F98">
        <v>1</v>
      </c>
      <c r="G98" t="s">
        <v>53</v>
      </c>
      <c r="H98" t="s">
        <v>54</v>
      </c>
      <c r="I98">
        <v>0.64600000000000002</v>
      </c>
      <c r="J98">
        <v>8.75</v>
      </c>
      <c r="K98">
        <v>333</v>
      </c>
      <c r="L98" t="s">
        <v>51</v>
      </c>
      <c r="M98" t="s">
        <v>52</v>
      </c>
      <c r="N98">
        <v>0.14099999999999999</v>
      </c>
      <c r="O98">
        <v>2.3199999999999998</v>
      </c>
      <c r="P98">
        <v>23.9</v>
      </c>
      <c r="R98" s="4">
        <v>1</v>
      </c>
      <c r="S98" s="4">
        <v>1</v>
      </c>
      <c r="T98" s="4"/>
      <c r="U98" s="4">
        <f t="shared" si="25"/>
        <v>333</v>
      </c>
      <c r="V98" s="4">
        <f t="shared" si="23"/>
        <v>333</v>
      </c>
      <c r="W98" s="4">
        <f t="shared" si="21"/>
        <v>333</v>
      </c>
      <c r="X98" s="4">
        <f>100*(W98-250)/250</f>
        <v>33.200000000000003</v>
      </c>
      <c r="Y98" s="4" t="str">
        <f>IF((ABS(X98))&lt;=20,"PASS","FAIL")</f>
        <v>FAIL</v>
      </c>
      <c r="AD98" s="4">
        <v>1</v>
      </c>
      <c r="AE98" s="4"/>
      <c r="AF98" s="13">
        <f t="shared" si="22"/>
        <v>23.9</v>
      </c>
      <c r="AG98" s="15">
        <f t="shared" si="24"/>
        <v>23.9</v>
      </c>
      <c r="AH98" s="15">
        <f t="shared" si="26"/>
        <v>23.9</v>
      </c>
      <c r="AI98" s="15">
        <f>100*(AH98-25)/25</f>
        <v>-4.4000000000000057</v>
      </c>
      <c r="AJ98" s="4" t="str">
        <f>IF((ABS(AI98))&lt;=20,"PASS","FAIL")</f>
        <v>PASS</v>
      </c>
      <c r="AO98" s="4"/>
      <c r="AP98" s="4">
        <v>96</v>
      </c>
      <c r="AQ98" s="4"/>
    </row>
    <row r="99" spans="1:70" x14ac:dyDescent="0.3">
      <c r="A99" s="1">
        <v>44979</v>
      </c>
      <c r="B99" t="s">
        <v>90</v>
      </c>
      <c r="C99" t="s">
        <v>57</v>
      </c>
      <c r="D99" t="s">
        <v>11</v>
      </c>
      <c r="E99">
        <v>1</v>
      </c>
      <c r="F99">
        <v>1</v>
      </c>
      <c r="G99" t="s">
        <v>53</v>
      </c>
      <c r="H99" t="s">
        <v>54</v>
      </c>
      <c r="I99">
        <v>9.5200000000000007E-2</v>
      </c>
      <c r="J99">
        <v>2.2000000000000002</v>
      </c>
      <c r="K99">
        <v>19.100000000000001</v>
      </c>
      <c r="L99" t="s">
        <v>51</v>
      </c>
      <c r="M99" t="s">
        <v>52</v>
      </c>
      <c r="N99">
        <v>9.8400000000000001E-2</v>
      </c>
      <c r="O99">
        <v>1.26</v>
      </c>
      <c r="P99">
        <v>-10.7</v>
      </c>
      <c r="R99" s="4">
        <v>1</v>
      </c>
      <c r="S99" s="4">
        <v>1</v>
      </c>
      <c r="T99" s="4"/>
      <c r="U99" s="4">
        <f t="shared" si="25"/>
        <v>19.100000000000001</v>
      </c>
      <c r="V99" s="4">
        <f t="shared" si="23"/>
        <v>19.100000000000001</v>
      </c>
      <c r="W99" s="4">
        <f t="shared" si="21"/>
        <v>19.100000000000001</v>
      </c>
      <c r="X99" s="4"/>
      <c r="Y99" s="4"/>
      <c r="AD99" s="4">
        <v>1</v>
      </c>
      <c r="AE99" s="4"/>
      <c r="AF99" s="13">
        <f t="shared" si="22"/>
        <v>-10.7</v>
      </c>
      <c r="AG99" s="15">
        <f t="shared" si="24"/>
        <v>-10.7</v>
      </c>
      <c r="AH99" s="15">
        <f t="shared" si="26"/>
        <v>-10.7</v>
      </c>
      <c r="AI99" s="15"/>
      <c r="AJ99" s="4"/>
      <c r="AO99" s="4"/>
      <c r="AP99" s="4">
        <v>97</v>
      </c>
      <c r="AQ99" s="4"/>
    </row>
    <row r="100" spans="1:70" x14ac:dyDescent="0.3">
      <c r="A100" s="1">
        <v>44979</v>
      </c>
      <c r="B100" t="s">
        <v>90</v>
      </c>
      <c r="C100" t="s">
        <v>78</v>
      </c>
      <c r="D100" t="s">
        <v>70</v>
      </c>
      <c r="E100">
        <v>1</v>
      </c>
      <c r="F100">
        <v>1</v>
      </c>
      <c r="G100" t="s">
        <v>53</v>
      </c>
      <c r="H100" t="s">
        <v>54</v>
      </c>
      <c r="I100">
        <v>3.5700000000000003E-2</v>
      </c>
      <c r="J100">
        <v>0.29499999999999998</v>
      </c>
      <c r="K100">
        <v>-71.099999999999994</v>
      </c>
      <c r="L100" t="s">
        <v>51</v>
      </c>
      <c r="M100" t="s">
        <v>52</v>
      </c>
      <c r="N100">
        <v>2.0199999999999999E-2</v>
      </c>
      <c r="O100">
        <v>0.19400000000000001</v>
      </c>
      <c r="P100">
        <v>-44.7</v>
      </c>
      <c r="R100" s="4">
        <v>1</v>
      </c>
      <c r="S100" s="4">
        <v>1</v>
      </c>
      <c r="T100" s="4"/>
      <c r="U100" s="4">
        <f t="shared" si="25"/>
        <v>-71.099999999999994</v>
      </c>
      <c r="V100" s="4">
        <f t="shared" si="23"/>
        <v>-71.099999999999994</v>
      </c>
      <c r="W100" s="4">
        <f t="shared" si="21"/>
        <v>-71.099999999999994</v>
      </c>
      <c r="X100" s="4"/>
      <c r="Y100" s="4"/>
      <c r="AB100" s="4"/>
      <c r="AC100" s="4"/>
      <c r="AD100" s="4">
        <v>1</v>
      </c>
      <c r="AE100" s="4"/>
      <c r="AF100" s="13">
        <f t="shared" si="22"/>
        <v>-44.7</v>
      </c>
      <c r="AG100" s="15">
        <f t="shared" si="24"/>
        <v>-44.7</v>
      </c>
      <c r="AH100" s="15">
        <f t="shared" si="26"/>
        <v>-44.7</v>
      </c>
      <c r="AI100" s="15"/>
      <c r="AJ100" s="4"/>
      <c r="AM100" s="4"/>
      <c r="AN100" s="4"/>
      <c r="AO100" s="4"/>
      <c r="AP100" s="4">
        <v>98</v>
      </c>
      <c r="AQ100" s="4"/>
    </row>
    <row r="101" spans="1:70" x14ac:dyDescent="0.3">
      <c r="A101" s="1">
        <v>44979</v>
      </c>
      <c r="B101" t="s">
        <v>90</v>
      </c>
      <c r="C101" t="s">
        <v>131</v>
      </c>
      <c r="D101">
        <v>71</v>
      </c>
      <c r="E101">
        <v>1</v>
      </c>
      <c r="F101">
        <v>1</v>
      </c>
      <c r="G101" t="s">
        <v>53</v>
      </c>
      <c r="H101" t="s">
        <v>54</v>
      </c>
      <c r="I101">
        <v>0.47699999999999998</v>
      </c>
      <c r="J101">
        <v>6.76</v>
      </c>
      <c r="K101">
        <v>237</v>
      </c>
      <c r="L101" t="s">
        <v>51</v>
      </c>
      <c r="M101" t="s">
        <v>52</v>
      </c>
      <c r="N101">
        <v>0.12</v>
      </c>
      <c r="O101">
        <v>2.06</v>
      </c>
      <c r="P101">
        <v>15.4</v>
      </c>
      <c r="R101" s="4">
        <v>1</v>
      </c>
      <c r="S101" s="4">
        <v>1</v>
      </c>
      <c r="T101" s="4"/>
      <c r="U101" s="4">
        <f t="shared" si="25"/>
        <v>237</v>
      </c>
      <c r="V101" s="4">
        <f t="shared" si="23"/>
        <v>237</v>
      </c>
      <c r="W101" s="4">
        <f t="shared" si="21"/>
        <v>237</v>
      </c>
      <c r="X101" s="4"/>
      <c r="Y101" s="4"/>
      <c r="Z101" s="4"/>
      <c r="AA101" s="4"/>
      <c r="AB101" s="4"/>
      <c r="AC101" s="4"/>
      <c r="AD101" s="4">
        <v>1</v>
      </c>
      <c r="AE101" s="4"/>
      <c r="AF101" s="13">
        <f t="shared" si="22"/>
        <v>15.4</v>
      </c>
      <c r="AG101" s="15">
        <f t="shared" si="24"/>
        <v>15.4</v>
      </c>
      <c r="AH101" s="15">
        <f t="shared" si="26"/>
        <v>15.4</v>
      </c>
      <c r="AI101" s="15"/>
      <c r="AJ101" s="4"/>
      <c r="AK101" s="4"/>
      <c r="AL101" s="4"/>
      <c r="AM101" s="4"/>
      <c r="AN101" s="4"/>
      <c r="AO101" s="4"/>
      <c r="AP101" s="4">
        <v>99</v>
      </c>
      <c r="AQ101" s="4"/>
    </row>
    <row r="102" spans="1:70" x14ac:dyDescent="0.3">
      <c r="A102" s="1">
        <v>44979</v>
      </c>
      <c r="B102" t="s">
        <v>90</v>
      </c>
      <c r="C102" t="s">
        <v>132</v>
      </c>
      <c r="D102">
        <v>72</v>
      </c>
      <c r="E102">
        <v>1</v>
      </c>
      <c r="F102">
        <v>1</v>
      </c>
      <c r="G102" t="s">
        <v>53</v>
      </c>
      <c r="H102" t="s">
        <v>54</v>
      </c>
      <c r="I102">
        <v>0.48</v>
      </c>
      <c r="J102">
        <v>6.68</v>
      </c>
      <c r="K102">
        <v>233</v>
      </c>
      <c r="L102" t="s">
        <v>51</v>
      </c>
      <c r="M102" t="s">
        <v>52</v>
      </c>
      <c r="N102">
        <v>0.19600000000000001</v>
      </c>
      <c r="O102">
        <v>3.34</v>
      </c>
      <c r="P102">
        <v>57.4</v>
      </c>
      <c r="R102" s="4">
        <v>1</v>
      </c>
      <c r="S102" s="4">
        <v>1</v>
      </c>
      <c r="T102" s="4"/>
      <c r="U102" s="4">
        <f t="shared" si="25"/>
        <v>233</v>
      </c>
      <c r="V102" s="4">
        <f t="shared" si="23"/>
        <v>233</v>
      </c>
      <c r="W102" s="4">
        <f t="shared" si="21"/>
        <v>233</v>
      </c>
      <c r="X102" s="4"/>
      <c r="Y102" s="4"/>
      <c r="AB102" s="4"/>
      <c r="AC102" s="4"/>
      <c r="AD102" s="4">
        <v>1</v>
      </c>
      <c r="AE102" s="4"/>
      <c r="AF102" s="13">
        <f t="shared" si="22"/>
        <v>57.4</v>
      </c>
      <c r="AG102" s="15">
        <f t="shared" si="24"/>
        <v>57.4</v>
      </c>
      <c r="AH102" s="15">
        <f t="shared" si="26"/>
        <v>57.4</v>
      </c>
      <c r="AI102" s="15"/>
      <c r="AJ102" s="4"/>
      <c r="AM102" s="4"/>
      <c r="AN102" s="4"/>
      <c r="AO102" s="4"/>
      <c r="AP102" s="4">
        <v>100</v>
      </c>
      <c r="AQ102" s="4"/>
    </row>
    <row r="103" spans="1:70" x14ac:dyDescent="0.3">
      <c r="A103" s="1">
        <v>44979</v>
      </c>
      <c r="B103" t="s">
        <v>90</v>
      </c>
      <c r="C103" t="s">
        <v>133</v>
      </c>
      <c r="D103">
        <v>73</v>
      </c>
      <c r="E103">
        <v>1</v>
      </c>
      <c r="F103">
        <v>1</v>
      </c>
      <c r="G103" t="s">
        <v>53</v>
      </c>
      <c r="H103" t="s">
        <v>54</v>
      </c>
      <c r="I103">
        <v>0.53400000000000003</v>
      </c>
      <c r="J103">
        <v>7.27</v>
      </c>
      <c r="K103">
        <v>261</v>
      </c>
      <c r="L103" t="s">
        <v>51</v>
      </c>
      <c r="M103" t="s">
        <v>52</v>
      </c>
      <c r="N103">
        <v>0.11799999999999999</v>
      </c>
      <c r="O103">
        <v>2.02</v>
      </c>
      <c r="P103">
        <v>14</v>
      </c>
      <c r="R103" s="4">
        <v>1</v>
      </c>
      <c r="S103" s="4">
        <v>1</v>
      </c>
      <c r="T103" s="4"/>
      <c r="U103" s="4">
        <f t="shared" si="25"/>
        <v>261</v>
      </c>
      <c r="V103" s="4">
        <f t="shared" si="23"/>
        <v>261</v>
      </c>
      <c r="W103" s="4">
        <f t="shared" si="21"/>
        <v>261</v>
      </c>
      <c r="AD103" s="4">
        <v>1</v>
      </c>
      <c r="AE103" s="4"/>
      <c r="AF103" s="13">
        <f t="shared" si="22"/>
        <v>14</v>
      </c>
      <c r="AG103" s="15">
        <f t="shared" si="24"/>
        <v>14</v>
      </c>
      <c r="AH103" s="15">
        <f t="shared" si="26"/>
        <v>14</v>
      </c>
      <c r="AI103" s="13"/>
      <c r="AO103" s="4"/>
      <c r="AP103" s="4">
        <v>101</v>
      </c>
      <c r="AQ103" s="4"/>
    </row>
    <row r="104" spans="1:70" x14ac:dyDescent="0.3">
      <c r="A104" s="1">
        <v>44979</v>
      </c>
      <c r="B104" t="s">
        <v>90</v>
      </c>
      <c r="C104" t="s">
        <v>134</v>
      </c>
      <c r="D104">
        <v>74</v>
      </c>
      <c r="E104">
        <v>1</v>
      </c>
      <c r="F104">
        <v>1</v>
      </c>
      <c r="G104" t="s">
        <v>53</v>
      </c>
      <c r="H104" t="s">
        <v>54</v>
      </c>
      <c r="I104">
        <v>0.879</v>
      </c>
      <c r="J104">
        <v>12.1</v>
      </c>
      <c r="K104">
        <v>497</v>
      </c>
      <c r="L104" t="s">
        <v>51</v>
      </c>
      <c r="M104" t="s">
        <v>52</v>
      </c>
      <c r="N104">
        <v>0.35899999999999999</v>
      </c>
      <c r="O104">
        <v>6.03</v>
      </c>
      <c r="P104">
        <v>149</v>
      </c>
      <c r="Q104" s="4"/>
      <c r="R104" s="4">
        <v>1</v>
      </c>
      <c r="S104" s="4">
        <v>1</v>
      </c>
      <c r="T104" s="4"/>
      <c r="U104" s="4">
        <f t="shared" si="25"/>
        <v>497</v>
      </c>
      <c r="V104" s="4">
        <f t="shared" si="23"/>
        <v>497</v>
      </c>
      <c r="W104" s="4">
        <f t="shared" si="21"/>
        <v>497</v>
      </c>
      <c r="X104" s="4"/>
      <c r="Y104" s="4"/>
      <c r="AD104" s="4">
        <v>1</v>
      </c>
      <c r="AE104" s="4"/>
      <c r="AF104" s="13">
        <f t="shared" si="22"/>
        <v>149</v>
      </c>
      <c r="AG104" s="15">
        <f t="shared" si="24"/>
        <v>149</v>
      </c>
      <c r="AH104" s="15">
        <f t="shared" si="26"/>
        <v>149</v>
      </c>
      <c r="AI104" s="15"/>
      <c r="AJ104" s="4"/>
      <c r="AO104" s="4"/>
      <c r="AP104" s="4">
        <v>102</v>
      </c>
      <c r="AQ104" s="4"/>
    </row>
    <row r="105" spans="1:70" x14ac:dyDescent="0.3">
      <c r="A105" s="1">
        <v>44979</v>
      </c>
      <c r="B105" t="s">
        <v>90</v>
      </c>
      <c r="C105" t="s">
        <v>135</v>
      </c>
      <c r="D105">
        <v>75</v>
      </c>
      <c r="E105">
        <v>1</v>
      </c>
      <c r="F105">
        <v>1</v>
      </c>
      <c r="G105" t="s">
        <v>53</v>
      </c>
      <c r="H105" t="s">
        <v>54</v>
      </c>
      <c r="I105">
        <v>0.92900000000000005</v>
      </c>
      <c r="J105">
        <v>12.8</v>
      </c>
      <c r="K105">
        <v>530</v>
      </c>
      <c r="L105" t="s">
        <v>51</v>
      </c>
      <c r="M105" t="s">
        <v>52</v>
      </c>
      <c r="N105">
        <v>0.17100000000000001</v>
      </c>
      <c r="O105">
        <v>2.9</v>
      </c>
      <c r="P105">
        <v>42.8</v>
      </c>
      <c r="R105" s="4">
        <v>1</v>
      </c>
      <c r="S105" s="4">
        <v>1</v>
      </c>
      <c r="T105" s="4"/>
      <c r="U105" s="4">
        <f t="shared" si="25"/>
        <v>530</v>
      </c>
      <c r="V105" s="4">
        <f t="shared" si="23"/>
        <v>530</v>
      </c>
      <c r="W105" s="4">
        <f t="shared" si="21"/>
        <v>530</v>
      </c>
      <c r="X105" s="4"/>
      <c r="Y105" s="4"/>
      <c r="AD105" s="4">
        <v>1</v>
      </c>
      <c r="AE105" s="4"/>
      <c r="AF105" s="13">
        <f t="shared" si="22"/>
        <v>42.8</v>
      </c>
      <c r="AG105" s="15">
        <f t="shared" si="24"/>
        <v>42.8</v>
      </c>
      <c r="AH105" s="15">
        <f t="shared" si="26"/>
        <v>42.8</v>
      </c>
      <c r="AI105" s="15"/>
      <c r="AJ105" s="4"/>
      <c r="AO105" s="4"/>
      <c r="AP105" s="4">
        <v>103</v>
      </c>
      <c r="AQ105" s="4"/>
    </row>
    <row r="106" spans="1:70" x14ac:dyDescent="0.3">
      <c r="A106" s="1">
        <v>44979</v>
      </c>
      <c r="B106" t="s">
        <v>90</v>
      </c>
      <c r="C106" t="s">
        <v>136</v>
      </c>
      <c r="D106">
        <v>76</v>
      </c>
      <c r="E106">
        <v>1</v>
      </c>
      <c r="F106">
        <v>1</v>
      </c>
      <c r="G106" t="s">
        <v>53</v>
      </c>
      <c r="H106" t="s">
        <v>54</v>
      </c>
      <c r="I106">
        <v>0.66100000000000003</v>
      </c>
      <c r="J106">
        <v>8.93</v>
      </c>
      <c r="K106">
        <v>342</v>
      </c>
      <c r="L106" t="s">
        <v>51</v>
      </c>
      <c r="M106" t="s">
        <v>52</v>
      </c>
      <c r="N106">
        <v>0.13900000000000001</v>
      </c>
      <c r="O106">
        <v>2.39</v>
      </c>
      <c r="P106">
        <v>26.1</v>
      </c>
      <c r="Q106" s="4"/>
      <c r="R106" s="4">
        <v>1</v>
      </c>
      <c r="S106" s="4">
        <v>1</v>
      </c>
      <c r="T106" s="4"/>
      <c r="U106" s="4">
        <f t="shared" si="25"/>
        <v>342</v>
      </c>
      <c r="V106" s="4">
        <f t="shared" si="23"/>
        <v>342</v>
      </c>
      <c r="W106" s="4">
        <f t="shared" ref="W106:W169" si="27">IF(R106=1,U106,(V106*R106))</f>
        <v>342</v>
      </c>
      <c r="X106" s="4"/>
      <c r="Y106" s="4"/>
      <c r="AD106" s="4">
        <v>1</v>
      </c>
      <c r="AE106" s="4"/>
      <c r="AF106" s="13">
        <f t="shared" si="22"/>
        <v>26.1</v>
      </c>
      <c r="AG106" s="15">
        <f t="shared" si="24"/>
        <v>26.1</v>
      </c>
      <c r="AH106" s="15">
        <f t="shared" si="26"/>
        <v>26.1</v>
      </c>
      <c r="AI106" s="15"/>
      <c r="AJ106" s="4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44979</v>
      </c>
      <c r="B107" t="s">
        <v>90</v>
      </c>
      <c r="C107" t="s">
        <v>137</v>
      </c>
      <c r="D107">
        <v>77</v>
      </c>
      <c r="E107">
        <v>1</v>
      </c>
      <c r="F107">
        <v>1</v>
      </c>
      <c r="G107" t="s">
        <v>53</v>
      </c>
      <c r="H107" t="s">
        <v>54</v>
      </c>
      <c r="I107">
        <v>0.69099999999999995</v>
      </c>
      <c r="J107">
        <v>9.4700000000000006</v>
      </c>
      <c r="K107">
        <v>368</v>
      </c>
      <c r="L107" t="s">
        <v>51</v>
      </c>
      <c r="M107" t="s">
        <v>52</v>
      </c>
      <c r="N107">
        <v>0.14299999999999999</v>
      </c>
      <c r="O107">
        <v>2.37</v>
      </c>
      <c r="P107">
        <v>25.6</v>
      </c>
      <c r="Q107" s="4"/>
      <c r="R107" s="4">
        <v>1</v>
      </c>
      <c r="S107" s="4">
        <v>1</v>
      </c>
      <c r="T107" s="4"/>
      <c r="U107" s="4">
        <f t="shared" si="25"/>
        <v>368</v>
      </c>
      <c r="V107" s="4">
        <f t="shared" si="23"/>
        <v>368</v>
      </c>
      <c r="W107" s="4">
        <f t="shared" si="27"/>
        <v>368</v>
      </c>
      <c r="AD107" s="4">
        <v>1</v>
      </c>
      <c r="AE107" s="4"/>
      <c r="AF107" s="13">
        <f t="shared" si="22"/>
        <v>25.6</v>
      </c>
      <c r="AG107" s="15">
        <f t="shared" si="24"/>
        <v>25.6</v>
      </c>
      <c r="AH107" s="15">
        <f t="shared" si="26"/>
        <v>25.6</v>
      </c>
      <c r="AI107" s="13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44979</v>
      </c>
      <c r="B108" t="s">
        <v>90</v>
      </c>
      <c r="C108" t="s">
        <v>138</v>
      </c>
      <c r="D108">
        <v>78</v>
      </c>
      <c r="E108">
        <v>1</v>
      </c>
      <c r="F108">
        <v>1</v>
      </c>
      <c r="G108" t="s">
        <v>53</v>
      </c>
      <c r="H108" t="s">
        <v>54</v>
      </c>
      <c r="I108">
        <v>0.45100000000000001</v>
      </c>
      <c r="J108">
        <v>5.98</v>
      </c>
      <c r="K108">
        <v>199</v>
      </c>
      <c r="L108" t="s">
        <v>51</v>
      </c>
      <c r="M108" t="s">
        <v>52</v>
      </c>
      <c r="N108">
        <v>0.11</v>
      </c>
      <c r="O108">
        <v>1.91</v>
      </c>
      <c r="P108">
        <v>10.5</v>
      </c>
      <c r="R108" s="4">
        <v>1</v>
      </c>
      <c r="S108" s="4">
        <v>1</v>
      </c>
      <c r="T108" s="4"/>
      <c r="U108" s="4">
        <f t="shared" si="25"/>
        <v>199</v>
      </c>
      <c r="V108" s="4">
        <f t="shared" si="23"/>
        <v>199</v>
      </c>
      <c r="W108" s="4">
        <f t="shared" si="27"/>
        <v>199</v>
      </c>
      <c r="X108" s="4"/>
      <c r="Y108" s="4"/>
      <c r="AD108" s="4">
        <v>1</v>
      </c>
      <c r="AE108" s="4"/>
      <c r="AF108" s="13">
        <f t="shared" si="22"/>
        <v>10.5</v>
      </c>
      <c r="AG108" s="15">
        <f t="shared" si="24"/>
        <v>10.5</v>
      </c>
      <c r="AH108" s="15">
        <f t="shared" si="26"/>
        <v>10.5</v>
      </c>
      <c r="AI108" s="15"/>
      <c r="AJ108" s="4"/>
      <c r="AO108" s="4"/>
      <c r="AP108" s="4">
        <v>106</v>
      </c>
      <c r="AQ108" s="4"/>
    </row>
    <row r="109" spans="1:70" x14ac:dyDescent="0.3">
      <c r="A109" s="1">
        <v>44979</v>
      </c>
      <c r="B109" t="s">
        <v>90</v>
      </c>
      <c r="C109" t="s">
        <v>139</v>
      </c>
      <c r="D109">
        <v>79</v>
      </c>
      <c r="E109">
        <v>1</v>
      </c>
      <c r="F109">
        <v>1</v>
      </c>
      <c r="G109" t="s">
        <v>53</v>
      </c>
      <c r="H109" t="s">
        <v>54</v>
      </c>
      <c r="I109">
        <v>0.44900000000000001</v>
      </c>
      <c r="J109">
        <v>6.42</v>
      </c>
      <c r="K109">
        <v>220</v>
      </c>
      <c r="L109" t="s">
        <v>51</v>
      </c>
      <c r="M109" t="s">
        <v>52</v>
      </c>
      <c r="N109">
        <v>0.115</v>
      </c>
      <c r="O109">
        <v>1.97</v>
      </c>
      <c r="P109">
        <v>12.3</v>
      </c>
      <c r="R109" s="4">
        <v>1</v>
      </c>
      <c r="S109" s="4">
        <v>1</v>
      </c>
      <c r="T109" s="4"/>
      <c r="U109" s="4">
        <f t="shared" si="25"/>
        <v>220</v>
      </c>
      <c r="V109" s="4">
        <f t="shared" si="23"/>
        <v>220</v>
      </c>
      <c r="W109" s="4">
        <f t="shared" si="27"/>
        <v>220</v>
      </c>
      <c r="X109" s="4"/>
      <c r="Y109" s="4"/>
      <c r="AD109" s="4">
        <v>1</v>
      </c>
      <c r="AE109" s="4"/>
      <c r="AF109" s="13">
        <f t="shared" si="22"/>
        <v>12.3</v>
      </c>
      <c r="AG109" s="15">
        <f t="shared" si="24"/>
        <v>12.3</v>
      </c>
      <c r="AH109" s="15">
        <f t="shared" si="26"/>
        <v>12.3</v>
      </c>
      <c r="AI109" s="15"/>
      <c r="AJ109" s="4"/>
      <c r="AO109" s="4"/>
      <c r="AP109" s="4">
        <v>107</v>
      </c>
      <c r="AQ109" s="4"/>
    </row>
    <row r="110" spans="1:70" x14ac:dyDescent="0.3">
      <c r="A110" s="1">
        <v>44979</v>
      </c>
      <c r="B110" t="s">
        <v>90</v>
      </c>
      <c r="C110" t="s">
        <v>140</v>
      </c>
      <c r="D110">
        <v>80</v>
      </c>
      <c r="E110">
        <v>1</v>
      </c>
      <c r="F110">
        <v>1</v>
      </c>
      <c r="G110" t="s">
        <v>53</v>
      </c>
      <c r="H110" t="s">
        <v>54</v>
      </c>
      <c r="I110">
        <v>0.49299999999999999</v>
      </c>
      <c r="J110">
        <v>6.87</v>
      </c>
      <c r="K110">
        <v>242</v>
      </c>
      <c r="L110" t="s">
        <v>51</v>
      </c>
      <c r="M110" t="s">
        <v>52</v>
      </c>
      <c r="N110">
        <v>0.112</v>
      </c>
      <c r="O110">
        <v>1.91</v>
      </c>
      <c r="P110">
        <v>10.6</v>
      </c>
      <c r="R110" s="4">
        <v>1</v>
      </c>
      <c r="S110" s="4">
        <v>1</v>
      </c>
      <c r="T110" s="4"/>
      <c r="U110" s="4">
        <f t="shared" si="25"/>
        <v>242</v>
      </c>
      <c r="V110" s="4">
        <f t="shared" si="23"/>
        <v>242</v>
      </c>
      <c r="W110" s="4">
        <f t="shared" si="27"/>
        <v>242</v>
      </c>
      <c r="X110" s="4"/>
      <c r="Y110" s="4"/>
      <c r="AD110" s="4">
        <v>1</v>
      </c>
      <c r="AE110" s="4"/>
      <c r="AF110" s="13">
        <f t="shared" si="22"/>
        <v>10.6</v>
      </c>
      <c r="AG110" s="15">
        <f t="shared" si="24"/>
        <v>10.6</v>
      </c>
      <c r="AH110" s="15">
        <f t="shared" si="26"/>
        <v>10.6</v>
      </c>
      <c r="AI110" s="15"/>
      <c r="AJ110" s="4"/>
      <c r="AO110" s="4"/>
      <c r="AP110" s="4">
        <v>108</v>
      </c>
      <c r="AQ110" s="4"/>
    </row>
    <row r="111" spans="1:70" x14ac:dyDescent="0.3">
      <c r="A111" s="1">
        <v>44979</v>
      </c>
      <c r="B111" t="s">
        <v>90</v>
      </c>
      <c r="C111" t="s">
        <v>141</v>
      </c>
      <c r="D111">
        <v>81</v>
      </c>
      <c r="E111">
        <v>1</v>
      </c>
      <c r="F111">
        <v>1</v>
      </c>
      <c r="G111" t="s">
        <v>53</v>
      </c>
      <c r="H111" t="s">
        <v>54</v>
      </c>
      <c r="I111">
        <v>0.91700000000000004</v>
      </c>
      <c r="J111">
        <v>11.8</v>
      </c>
      <c r="K111">
        <v>481</v>
      </c>
      <c r="L111" t="s">
        <v>51</v>
      </c>
      <c r="M111" t="s">
        <v>52</v>
      </c>
      <c r="N111">
        <v>0.17399999999999999</v>
      </c>
      <c r="O111">
        <v>2.97</v>
      </c>
      <c r="P111">
        <v>45.2</v>
      </c>
      <c r="R111" s="4">
        <v>1</v>
      </c>
      <c r="S111" s="4">
        <v>1</v>
      </c>
      <c r="T111" s="4"/>
      <c r="U111" s="4">
        <f t="shared" si="25"/>
        <v>481</v>
      </c>
      <c r="V111" s="4">
        <f t="shared" si="23"/>
        <v>481</v>
      </c>
      <c r="W111" s="4">
        <f t="shared" si="27"/>
        <v>481</v>
      </c>
      <c r="X111" s="4"/>
      <c r="Y111" s="4"/>
      <c r="Z111">
        <f>ABS(100*ABS(W111-W105)/AVERAGE(W111,W105))</f>
        <v>9.693372898120673</v>
      </c>
      <c r="AA111" t="str">
        <f>IF(W111&gt;10, (IF((AND(Z111&gt;=0,Z111&lt;=20)=TRUE),"PASS","FAIL")),(IF((AND(Z111&gt;=0,Z111&lt;=50)=TRUE),"PASS","FAIL")))</f>
        <v>PASS</v>
      </c>
      <c r="AB111" s="4"/>
      <c r="AC111" s="4"/>
      <c r="AD111" s="4">
        <v>1</v>
      </c>
      <c r="AE111" s="4"/>
      <c r="AF111" s="13">
        <f t="shared" si="22"/>
        <v>45.2</v>
      </c>
      <c r="AG111" s="15">
        <f t="shared" si="24"/>
        <v>45.2</v>
      </c>
      <c r="AH111" s="15">
        <f t="shared" si="26"/>
        <v>45.2</v>
      </c>
      <c r="AI111" s="15"/>
      <c r="AJ111" s="4"/>
      <c r="AK111">
        <f>ABS(100*ABS(AH111-AH105)/AVERAGE(AH111,AH105))</f>
        <v>5.4545454545454675</v>
      </c>
      <c r="AL111" t="str">
        <f>IF(AH111&gt;10, (IF((AND(AK111&gt;=0,AK111&lt;=20)=TRUE),"PASS","FAIL")),(IF((AND(AK111&gt;=0,AK111&lt;=50)=TRUE),"PASS","FAIL")))</f>
        <v>PASS</v>
      </c>
      <c r="AM111" s="4"/>
      <c r="AN111" s="4"/>
      <c r="AO111" s="4"/>
      <c r="AP111" s="4">
        <v>109</v>
      </c>
      <c r="AQ111" s="4"/>
    </row>
    <row r="112" spans="1:70" x14ac:dyDescent="0.3">
      <c r="A112" s="1">
        <v>44979</v>
      </c>
      <c r="B112" t="s">
        <v>90</v>
      </c>
      <c r="C112" t="s">
        <v>142</v>
      </c>
      <c r="D112">
        <v>82</v>
      </c>
      <c r="E112">
        <v>1</v>
      </c>
      <c r="F112">
        <v>1</v>
      </c>
      <c r="G112" t="s">
        <v>53</v>
      </c>
      <c r="H112" t="s">
        <v>54</v>
      </c>
      <c r="I112">
        <v>0.84699999999999998</v>
      </c>
      <c r="J112">
        <v>11.6</v>
      </c>
      <c r="K112">
        <v>474</v>
      </c>
      <c r="L112" t="s">
        <v>51</v>
      </c>
      <c r="M112" t="s">
        <v>52</v>
      </c>
      <c r="N112">
        <v>0.16300000000000001</v>
      </c>
      <c r="O112">
        <v>2.74</v>
      </c>
      <c r="P112">
        <v>37.799999999999997</v>
      </c>
      <c r="R112" s="4">
        <v>1</v>
      </c>
      <c r="S112" s="4">
        <v>1</v>
      </c>
      <c r="T112" s="4"/>
      <c r="U112" s="4">
        <f t="shared" si="25"/>
        <v>474</v>
      </c>
      <c r="V112" s="4">
        <f t="shared" si="23"/>
        <v>474</v>
      </c>
      <c r="W112" s="4">
        <f t="shared" si="27"/>
        <v>474</v>
      </c>
      <c r="X112" s="4"/>
      <c r="Y112" s="4"/>
      <c r="Z112" s="4"/>
      <c r="AA112" s="4"/>
      <c r="AB112">
        <f>100*((W112*10250)-(W110*10000))/(10000*250)</f>
        <v>97.54</v>
      </c>
      <c r="AC112" t="str">
        <f>IF(W112&gt;30, (IF((AND(AB112&gt;=80,AB112&lt;=120)=TRUE),"PASS","FAIL")),(IF((AND(AB112&gt;=50,AB112&lt;=150)=TRUE),"PASS","FAIL")))</f>
        <v>PASS</v>
      </c>
      <c r="AD112" s="4">
        <v>1</v>
      </c>
      <c r="AE112" s="4"/>
      <c r="AF112" s="13">
        <f t="shared" si="22"/>
        <v>37.799999999999997</v>
      </c>
      <c r="AG112" s="15">
        <f t="shared" si="24"/>
        <v>37.799999999999997</v>
      </c>
      <c r="AH112" s="15">
        <f t="shared" si="26"/>
        <v>37.799999999999997</v>
      </c>
      <c r="AI112" s="15"/>
      <c r="AJ112" s="4"/>
      <c r="AK112" s="4"/>
      <c r="AL112" s="4"/>
      <c r="AM112">
        <f>100*((AH112*10250)-(AH110*10000))/(1000*250)</f>
        <v>112.57999999999997</v>
      </c>
      <c r="AN112" t="str">
        <f>IF(AH112&gt;30, (IF((AND(AM112&gt;=80,AM112&lt;=120)=TRUE),"PASS","FAIL")),(IF((AND(AM112&gt;=50,AM112&lt;=150)=TRUE),"PASS","FAIL")))</f>
        <v>PASS</v>
      </c>
      <c r="AO112" s="4"/>
      <c r="AP112" s="4">
        <v>110</v>
      </c>
      <c r="AQ112" s="4"/>
    </row>
    <row r="113" spans="1:70" x14ac:dyDescent="0.3">
      <c r="A113" s="1">
        <v>44979</v>
      </c>
      <c r="B113" t="s">
        <v>90</v>
      </c>
      <c r="C113" t="s">
        <v>107</v>
      </c>
      <c r="D113">
        <v>7</v>
      </c>
      <c r="E113">
        <v>1</v>
      </c>
      <c r="F113">
        <v>1</v>
      </c>
      <c r="G113" t="s">
        <v>53</v>
      </c>
      <c r="H113" t="s">
        <v>54</v>
      </c>
      <c r="I113">
        <v>0.47799999999999998</v>
      </c>
      <c r="J113">
        <v>6.64</v>
      </c>
      <c r="K113">
        <v>231</v>
      </c>
      <c r="L113" t="s">
        <v>51</v>
      </c>
      <c r="M113" t="s">
        <v>52</v>
      </c>
      <c r="N113">
        <v>0.123</v>
      </c>
      <c r="O113">
        <v>2.12</v>
      </c>
      <c r="P113">
        <v>17.2</v>
      </c>
      <c r="R113" s="4">
        <v>1</v>
      </c>
      <c r="S113" s="4">
        <v>1</v>
      </c>
      <c r="T113" s="4"/>
      <c r="U113" s="4">
        <f t="shared" si="25"/>
        <v>231</v>
      </c>
      <c r="V113" s="4">
        <f t="shared" si="23"/>
        <v>231</v>
      </c>
      <c r="W113" s="4">
        <f t="shared" si="27"/>
        <v>231</v>
      </c>
      <c r="X113" s="4">
        <f>100*(W113-250)/250</f>
        <v>-7.6</v>
      </c>
      <c r="Y113" s="4" t="str">
        <f>IF((ABS(X113))&lt;=20,"PASS","FAIL")</f>
        <v>PASS</v>
      </c>
      <c r="AD113" s="4">
        <v>1</v>
      </c>
      <c r="AE113" s="4"/>
      <c r="AF113" s="13">
        <f t="shared" si="22"/>
        <v>17.2</v>
      </c>
      <c r="AG113" s="15">
        <f t="shared" si="24"/>
        <v>17.2</v>
      </c>
      <c r="AH113" s="15">
        <f t="shared" si="26"/>
        <v>17.2</v>
      </c>
      <c r="AI113" s="15">
        <f>100*(AH113-25)/25</f>
        <v>-31.200000000000003</v>
      </c>
      <c r="AJ113" s="4" t="str">
        <f>IF((ABS(AI113))&lt;=20,"PASS","FAIL")</f>
        <v>FAIL</v>
      </c>
      <c r="AO113" s="4"/>
      <c r="AP113" s="4">
        <v>111</v>
      </c>
      <c r="AQ113" s="4"/>
    </row>
    <row r="114" spans="1:70" x14ac:dyDescent="0.3">
      <c r="A114" s="1">
        <v>44979</v>
      </c>
      <c r="B114" t="s">
        <v>90</v>
      </c>
      <c r="C114" t="s">
        <v>57</v>
      </c>
      <c r="D114" t="s">
        <v>11</v>
      </c>
      <c r="E114">
        <v>1</v>
      </c>
      <c r="F114">
        <v>1</v>
      </c>
      <c r="G114" t="s">
        <v>53</v>
      </c>
      <c r="H114" t="s">
        <v>54</v>
      </c>
      <c r="I114">
        <v>0.13700000000000001</v>
      </c>
      <c r="J114">
        <v>1.8</v>
      </c>
      <c r="K114">
        <v>-9.9699999999999997E-2</v>
      </c>
      <c r="L114" t="s">
        <v>51</v>
      </c>
      <c r="M114" t="s">
        <v>52</v>
      </c>
      <c r="N114">
        <v>9.4700000000000006E-2</v>
      </c>
      <c r="O114">
        <v>1.1399999999999999</v>
      </c>
      <c r="P114">
        <v>-14.4</v>
      </c>
      <c r="R114" s="4">
        <v>1</v>
      </c>
      <c r="S114" s="4">
        <v>1</v>
      </c>
      <c r="T114" s="4"/>
      <c r="U114" s="4">
        <f t="shared" si="25"/>
        <v>-9.9699999999999997E-2</v>
      </c>
      <c r="V114" s="4">
        <f t="shared" si="23"/>
        <v>-9.9699999999999997E-2</v>
      </c>
      <c r="W114" s="4">
        <f t="shared" si="27"/>
        <v>-9.9699999999999997E-2</v>
      </c>
      <c r="X114" s="4"/>
      <c r="Y114" s="4"/>
      <c r="AB114" s="4"/>
      <c r="AC114" s="4"/>
      <c r="AD114" s="4">
        <v>1</v>
      </c>
      <c r="AE114" s="4"/>
      <c r="AF114" s="13">
        <f t="shared" si="22"/>
        <v>-14.4</v>
      </c>
      <c r="AG114" s="15">
        <f t="shared" si="24"/>
        <v>-14.4</v>
      </c>
      <c r="AH114" s="15">
        <f t="shared" si="26"/>
        <v>-14.4</v>
      </c>
      <c r="AI114" s="15"/>
      <c r="AJ114" s="4"/>
      <c r="AM114" s="4"/>
      <c r="AN114" s="4"/>
      <c r="AO114" s="4"/>
      <c r="AP114" s="4">
        <v>112</v>
      </c>
      <c r="AQ114" s="4"/>
    </row>
    <row r="115" spans="1:70" x14ac:dyDescent="0.3">
      <c r="A115" s="1">
        <v>44979</v>
      </c>
      <c r="B115" t="s">
        <v>90</v>
      </c>
      <c r="C115" t="s">
        <v>78</v>
      </c>
      <c r="D115" t="s">
        <v>70</v>
      </c>
      <c r="E115">
        <v>1</v>
      </c>
      <c r="F115">
        <v>1</v>
      </c>
      <c r="G115" t="s">
        <v>53</v>
      </c>
      <c r="H115" t="s">
        <v>54</v>
      </c>
      <c r="I115">
        <v>-5.8099999999999999E-2</v>
      </c>
      <c r="J115">
        <v>-1.62</v>
      </c>
      <c r="K115">
        <v>-161</v>
      </c>
      <c r="L115" t="s">
        <v>51</v>
      </c>
      <c r="M115" t="s">
        <v>52</v>
      </c>
      <c r="N115">
        <v>1.7100000000000001E-2</v>
      </c>
      <c r="O115">
        <v>0.16700000000000001</v>
      </c>
      <c r="P115">
        <v>-45.5</v>
      </c>
      <c r="R115" s="4">
        <v>1</v>
      </c>
      <c r="S115" s="4">
        <v>1</v>
      </c>
      <c r="T115" s="4"/>
      <c r="U115" s="4">
        <f t="shared" si="25"/>
        <v>-161</v>
      </c>
      <c r="V115" s="4">
        <f t="shared" si="23"/>
        <v>-161</v>
      </c>
      <c r="W115" s="4">
        <f t="shared" si="27"/>
        <v>-161</v>
      </c>
      <c r="X115" s="4"/>
      <c r="Y115" s="4"/>
      <c r="AB115" s="4"/>
      <c r="AC115" s="4"/>
      <c r="AD115" s="4">
        <v>1</v>
      </c>
      <c r="AE115" s="4"/>
      <c r="AF115" s="13">
        <f t="shared" si="22"/>
        <v>-45.5</v>
      </c>
      <c r="AG115" s="15">
        <f t="shared" si="24"/>
        <v>-45.5</v>
      </c>
      <c r="AH115" s="15">
        <f t="shared" si="26"/>
        <v>-45.5</v>
      </c>
      <c r="AI115" s="15"/>
      <c r="AJ115" s="4"/>
      <c r="AM115" s="4"/>
      <c r="AN115" s="4"/>
      <c r="AO115" s="4"/>
      <c r="AP115" s="4">
        <v>113</v>
      </c>
      <c r="AQ115" s="4"/>
    </row>
    <row r="116" spans="1:70" x14ac:dyDescent="0.3">
      <c r="A116" s="1">
        <v>44979</v>
      </c>
      <c r="B116" t="s">
        <v>90</v>
      </c>
      <c r="C116" t="s">
        <v>143</v>
      </c>
      <c r="D116">
        <v>83</v>
      </c>
      <c r="E116">
        <v>1</v>
      </c>
      <c r="F116">
        <v>1</v>
      </c>
      <c r="G116" t="s">
        <v>53</v>
      </c>
      <c r="H116" t="s">
        <v>54</v>
      </c>
      <c r="I116">
        <v>0.25800000000000001</v>
      </c>
      <c r="J116">
        <v>5.05</v>
      </c>
      <c r="K116">
        <v>154</v>
      </c>
      <c r="L116" t="s">
        <v>51</v>
      </c>
      <c r="M116" t="s">
        <v>52</v>
      </c>
      <c r="N116">
        <v>0.11</v>
      </c>
      <c r="O116">
        <v>1.86</v>
      </c>
      <c r="P116">
        <v>8.91</v>
      </c>
      <c r="R116" s="4">
        <v>1</v>
      </c>
      <c r="S116" s="4">
        <v>1</v>
      </c>
      <c r="T116" s="4"/>
      <c r="U116" s="4">
        <f t="shared" si="25"/>
        <v>154</v>
      </c>
      <c r="V116" s="4">
        <f t="shared" si="23"/>
        <v>154</v>
      </c>
      <c r="W116" s="4">
        <f t="shared" si="27"/>
        <v>154</v>
      </c>
      <c r="X116" s="4"/>
      <c r="Y116" s="4"/>
      <c r="AB116" s="4"/>
      <c r="AC116" s="4"/>
      <c r="AD116" s="4">
        <v>1</v>
      </c>
      <c r="AE116" s="4"/>
      <c r="AF116" s="13">
        <f t="shared" si="22"/>
        <v>8.91</v>
      </c>
      <c r="AG116" s="15">
        <f t="shared" si="24"/>
        <v>8.91</v>
      </c>
      <c r="AH116" s="15">
        <f t="shared" si="26"/>
        <v>8.91</v>
      </c>
      <c r="AI116" s="15"/>
      <c r="AJ116" s="4"/>
      <c r="AM116" s="4"/>
      <c r="AN116" s="4"/>
      <c r="AO116" s="4"/>
      <c r="AP116" s="4">
        <v>114</v>
      </c>
      <c r="AQ116" s="4"/>
    </row>
    <row r="117" spans="1:70" x14ac:dyDescent="0.3">
      <c r="A117" s="1">
        <v>44979</v>
      </c>
      <c r="B117" t="s">
        <v>90</v>
      </c>
      <c r="C117" t="s">
        <v>144</v>
      </c>
      <c r="D117">
        <v>84</v>
      </c>
      <c r="E117">
        <v>1</v>
      </c>
      <c r="F117">
        <v>1</v>
      </c>
      <c r="G117" t="s">
        <v>53</v>
      </c>
      <c r="H117" t="s">
        <v>54</v>
      </c>
      <c r="I117">
        <v>0.90400000000000003</v>
      </c>
      <c r="J117">
        <v>12.4</v>
      </c>
      <c r="K117">
        <v>510</v>
      </c>
      <c r="L117" t="s">
        <v>51</v>
      </c>
      <c r="M117" t="s">
        <v>52</v>
      </c>
      <c r="N117">
        <v>0.16300000000000001</v>
      </c>
      <c r="O117">
        <v>2.82</v>
      </c>
      <c r="P117">
        <v>40.299999999999997</v>
      </c>
      <c r="R117" s="4">
        <v>1</v>
      </c>
      <c r="S117" s="4">
        <v>1</v>
      </c>
      <c r="T117" s="4"/>
      <c r="U117" s="4">
        <f t="shared" si="25"/>
        <v>510</v>
      </c>
      <c r="V117" s="4">
        <f t="shared" si="23"/>
        <v>510</v>
      </c>
      <c r="W117" s="4">
        <f t="shared" si="27"/>
        <v>510</v>
      </c>
      <c r="X117" s="4"/>
      <c r="Y117" s="4"/>
      <c r="Z117" s="4"/>
      <c r="AA117" s="4"/>
      <c r="AD117" s="4">
        <v>1</v>
      </c>
      <c r="AE117" s="4"/>
      <c r="AF117" s="13">
        <f t="shared" si="22"/>
        <v>40.299999999999997</v>
      </c>
      <c r="AG117" s="15">
        <f t="shared" si="24"/>
        <v>40.299999999999997</v>
      </c>
      <c r="AH117" s="15">
        <f t="shared" si="26"/>
        <v>40.299999999999997</v>
      </c>
      <c r="AI117" s="15"/>
      <c r="AJ117" s="4"/>
      <c r="AK117" s="4"/>
      <c r="AL117" s="4"/>
      <c r="AO117" s="4"/>
      <c r="AP117" s="4">
        <v>115</v>
      </c>
      <c r="AQ117" s="4"/>
    </row>
    <row r="118" spans="1:70" x14ac:dyDescent="0.3">
      <c r="A118" s="1">
        <v>44979</v>
      </c>
      <c r="B118" t="s">
        <v>90</v>
      </c>
      <c r="C118" t="s">
        <v>145</v>
      </c>
      <c r="D118">
        <v>85</v>
      </c>
      <c r="E118">
        <v>1</v>
      </c>
      <c r="F118">
        <v>1</v>
      </c>
      <c r="G118" t="s">
        <v>53</v>
      </c>
      <c r="H118" t="s">
        <v>54</v>
      </c>
      <c r="I118">
        <v>0.499</v>
      </c>
      <c r="J118">
        <v>6.56</v>
      </c>
      <c r="K118">
        <v>227</v>
      </c>
      <c r="L118" t="s">
        <v>51</v>
      </c>
      <c r="M118" t="s">
        <v>52</v>
      </c>
      <c r="N118">
        <v>0.108</v>
      </c>
      <c r="O118">
        <v>1.86</v>
      </c>
      <c r="P118">
        <v>8.9</v>
      </c>
      <c r="R118" s="4">
        <v>1</v>
      </c>
      <c r="S118" s="4">
        <v>1</v>
      </c>
      <c r="T118" s="4"/>
      <c r="U118" s="4">
        <f t="shared" si="25"/>
        <v>227</v>
      </c>
      <c r="V118" s="4">
        <f t="shared" si="23"/>
        <v>227</v>
      </c>
      <c r="W118" s="4">
        <f t="shared" si="27"/>
        <v>227</v>
      </c>
      <c r="X118" s="4"/>
      <c r="Y118" s="4"/>
      <c r="AD118" s="4">
        <v>1</v>
      </c>
      <c r="AE118" s="4"/>
      <c r="AF118" s="13">
        <f t="shared" si="22"/>
        <v>8.9</v>
      </c>
      <c r="AG118" s="15">
        <f t="shared" si="24"/>
        <v>8.9</v>
      </c>
      <c r="AH118" s="15">
        <f t="shared" si="26"/>
        <v>8.9</v>
      </c>
      <c r="AI118" s="15"/>
      <c r="AJ118" s="4"/>
      <c r="AO118" s="4"/>
      <c r="AP118" s="4">
        <v>116</v>
      </c>
      <c r="AQ118" s="4"/>
    </row>
    <row r="119" spans="1:70" x14ac:dyDescent="0.3">
      <c r="A119" s="1">
        <v>44979</v>
      </c>
      <c r="B119" t="s">
        <v>90</v>
      </c>
      <c r="C119" t="s">
        <v>146</v>
      </c>
      <c r="D119">
        <v>86</v>
      </c>
      <c r="E119">
        <v>1</v>
      </c>
      <c r="F119">
        <v>1</v>
      </c>
      <c r="G119" t="s">
        <v>53</v>
      </c>
      <c r="H119" t="s">
        <v>54</v>
      </c>
      <c r="I119">
        <v>0.67200000000000004</v>
      </c>
      <c r="J119">
        <v>9.23</v>
      </c>
      <c r="K119">
        <v>356</v>
      </c>
      <c r="L119" t="s">
        <v>51</v>
      </c>
      <c r="M119" t="s">
        <v>52</v>
      </c>
      <c r="N119">
        <v>0.126</v>
      </c>
      <c r="O119">
        <v>2.16</v>
      </c>
      <c r="P119">
        <v>18.8</v>
      </c>
      <c r="R119" s="4">
        <v>1</v>
      </c>
      <c r="S119" s="4">
        <v>1</v>
      </c>
      <c r="T119" s="4"/>
      <c r="U119" s="4">
        <f t="shared" si="25"/>
        <v>356</v>
      </c>
      <c r="V119" s="4">
        <f t="shared" si="23"/>
        <v>356</v>
      </c>
      <c r="W119" s="4">
        <f t="shared" si="27"/>
        <v>356</v>
      </c>
      <c r="AD119" s="4">
        <v>1</v>
      </c>
      <c r="AE119" s="4"/>
      <c r="AF119" s="13">
        <f t="shared" si="22"/>
        <v>18.8</v>
      </c>
      <c r="AG119" s="15">
        <f t="shared" si="24"/>
        <v>18.8</v>
      </c>
      <c r="AH119" s="15">
        <f t="shared" si="26"/>
        <v>18.8</v>
      </c>
      <c r="AI119" s="13"/>
      <c r="AO119" s="4"/>
      <c r="AP119" s="4">
        <v>117</v>
      </c>
      <c r="AQ119" s="4"/>
    </row>
    <row r="120" spans="1:70" x14ac:dyDescent="0.3">
      <c r="A120" s="1">
        <v>44979</v>
      </c>
      <c r="B120" t="s">
        <v>90</v>
      </c>
      <c r="C120" t="s">
        <v>147</v>
      </c>
      <c r="D120">
        <v>87</v>
      </c>
      <c r="E120">
        <v>1</v>
      </c>
      <c r="F120">
        <v>1</v>
      </c>
      <c r="G120" t="s">
        <v>53</v>
      </c>
      <c r="H120" t="s">
        <v>54</v>
      </c>
      <c r="I120">
        <v>1.03</v>
      </c>
      <c r="J120">
        <v>14.1</v>
      </c>
      <c r="K120">
        <v>593</v>
      </c>
      <c r="L120" t="s">
        <v>51</v>
      </c>
      <c r="M120" t="s">
        <v>52</v>
      </c>
      <c r="N120">
        <v>0.13300000000000001</v>
      </c>
      <c r="O120">
        <v>2.2799999999999998</v>
      </c>
      <c r="P120">
        <v>22.4</v>
      </c>
      <c r="Q120" s="4"/>
      <c r="R120" s="4">
        <v>1</v>
      </c>
      <c r="S120" s="4">
        <v>1</v>
      </c>
      <c r="T120" s="4"/>
      <c r="U120" s="4">
        <f t="shared" si="25"/>
        <v>593</v>
      </c>
      <c r="V120" s="4">
        <f t="shared" si="23"/>
        <v>593</v>
      </c>
      <c r="W120" s="4">
        <f t="shared" si="27"/>
        <v>593</v>
      </c>
      <c r="X120" s="4"/>
      <c r="Y120" s="4"/>
      <c r="AD120" s="4">
        <v>1</v>
      </c>
      <c r="AE120" s="4"/>
      <c r="AF120" s="13">
        <f t="shared" si="22"/>
        <v>22.4</v>
      </c>
      <c r="AG120" s="15">
        <f t="shared" si="24"/>
        <v>22.4</v>
      </c>
      <c r="AH120" s="15">
        <f t="shared" si="26"/>
        <v>22.4</v>
      </c>
      <c r="AI120" s="15"/>
      <c r="AJ120" s="4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44979</v>
      </c>
      <c r="B121" t="s">
        <v>90</v>
      </c>
      <c r="C121" t="s">
        <v>148</v>
      </c>
      <c r="D121">
        <v>88</v>
      </c>
      <c r="E121">
        <v>1</v>
      </c>
      <c r="F121">
        <v>1</v>
      </c>
      <c r="G121" t="s">
        <v>53</v>
      </c>
      <c r="H121" t="s">
        <v>54</v>
      </c>
      <c r="I121">
        <v>0.28399999999999997</v>
      </c>
      <c r="J121">
        <v>4.12</v>
      </c>
      <c r="K121">
        <v>110</v>
      </c>
      <c r="L121" t="s">
        <v>51</v>
      </c>
      <c r="M121" t="s">
        <v>52</v>
      </c>
      <c r="N121">
        <v>0.10100000000000001</v>
      </c>
      <c r="O121">
        <v>1.77</v>
      </c>
      <c r="P121">
        <v>5.9</v>
      </c>
      <c r="Q121" s="4"/>
      <c r="R121" s="4">
        <v>1</v>
      </c>
      <c r="S121" s="4">
        <v>1</v>
      </c>
      <c r="T121" s="4"/>
      <c r="U121" s="4">
        <f t="shared" si="25"/>
        <v>110</v>
      </c>
      <c r="V121" s="4">
        <f t="shared" si="23"/>
        <v>110</v>
      </c>
      <c r="W121" s="4">
        <f t="shared" si="27"/>
        <v>110</v>
      </c>
      <c r="X121" s="4"/>
      <c r="Y121" s="4"/>
      <c r="AD121" s="4">
        <v>1</v>
      </c>
      <c r="AE121" s="4"/>
      <c r="AF121" s="13">
        <f t="shared" si="22"/>
        <v>5.9</v>
      </c>
      <c r="AG121" s="15">
        <f t="shared" si="24"/>
        <v>5.9</v>
      </c>
      <c r="AH121" s="15">
        <f t="shared" si="26"/>
        <v>5.9</v>
      </c>
      <c r="AI121" s="15"/>
      <c r="AJ121" s="4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44979</v>
      </c>
      <c r="B122" t="s">
        <v>90</v>
      </c>
      <c r="C122" t="s">
        <v>149</v>
      </c>
      <c r="D122">
        <v>89</v>
      </c>
      <c r="E122">
        <v>1</v>
      </c>
      <c r="F122">
        <v>1</v>
      </c>
      <c r="G122" t="s">
        <v>53</v>
      </c>
      <c r="H122" t="s">
        <v>54</v>
      </c>
      <c r="I122">
        <v>0.63100000000000001</v>
      </c>
      <c r="J122">
        <v>9.5500000000000007</v>
      </c>
      <c r="K122">
        <v>372</v>
      </c>
      <c r="L122" t="s">
        <v>51</v>
      </c>
      <c r="M122" t="s">
        <v>52</v>
      </c>
      <c r="N122">
        <v>0.129</v>
      </c>
      <c r="O122">
        <v>2.2000000000000002</v>
      </c>
      <c r="P122">
        <v>20</v>
      </c>
      <c r="Q122" s="4"/>
      <c r="R122" s="4">
        <v>1</v>
      </c>
      <c r="S122" s="4">
        <v>1</v>
      </c>
      <c r="T122" s="4"/>
      <c r="U122" s="4">
        <f t="shared" si="25"/>
        <v>372</v>
      </c>
      <c r="V122" s="4">
        <f t="shared" si="23"/>
        <v>372</v>
      </c>
      <c r="W122" s="4">
        <f t="shared" si="27"/>
        <v>372</v>
      </c>
      <c r="X122" s="4"/>
      <c r="Y122" s="4"/>
      <c r="AD122" s="4">
        <v>1</v>
      </c>
      <c r="AE122" s="4"/>
      <c r="AF122" s="13">
        <f t="shared" si="22"/>
        <v>20</v>
      </c>
      <c r="AG122" s="15">
        <f t="shared" si="24"/>
        <v>20</v>
      </c>
      <c r="AH122" s="15">
        <f t="shared" si="26"/>
        <v>20</v>
      </c>
      <c r="AI122" s="15"/>
      <c r="AJ122" s="4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44979</v>
      </c>
      <c r="B123" t="s">
        <v>90</v>
      </c>
      <c r="C123" t="s">
        <v>150</v>
      </c>
      <c r="D123">
        <v>90</v>
      </c>
      <c r="E123">
        <v>1</v>
      </c>
      <c r="F123">
        <v>1</v>
      </c>
      <c r="G123" t="s">
        <v>53</v>
      </c>
      <c r="H123" t="s">
        <v>54</v>
      </c>
      <c r="I123">
        <v>0.36199999999999999</v>
      </c>
      <c r="J123">
        <v>5.13</v>
      </c>
      <c r="K123">
        <v>159</v>
      </c>
      <c r="L123" t="s">
        <v>51</v>
      </c>
      <c r="M123" t="s">
        <v>52</v>
      </c>
      <c r="N123">
        <v>0.15</v>
      </c>
      <c r="O123">
        <v>2.65</v>
      </c>
      <c r="P123">
        <v>34.700000000000003</v>
      </c>
      <c r="Q123" s="4"/>
      <c r="R123" s="4">
        <v>1</v>
      </c>
      <c r="S123" s="4">
        <v>1</v>
      </c>
      <c r="T123" s="4"/>
      <c r="U123" s="4">
        <f t="shared" si="25"/>
        <v>159</v>
      </c>
      <c r="V123" s="4">
        <f t="shared" si="23"/>
        <v>159</v>
      </c>
      <c r="W123" s="4">
        <f t="shared" si="27"/>
        <v>159</v>
      </c>
      <c r="X123" s="4"/>
      <c r="Y123" s="4"/>
      <c r="AD123" s="4">
        <v>1</v>
      </c>
      <c r="AE123" s="4"/>
      <c r="AF123" s="13">
        <f t="shared" si="22"/>
        <v>34.700000000000003</v>
      </c>
      <c r="AG123" s="15">
        <f t="shared" si="24"/>
        <v>34.700000000000003</v>
      </c>
      <c r="AH123" s="15">
        <f t="shared" si="26"/>
        <v>34.700000000000003</v>
      </c>
      <c r="AI123" s="15"/>
      <c r="AJ123" s="4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44979</v>
      </c>
      <c r="B124" t="s">
        <v>90</v>
      </c>
      <c r="C124" t="s">
        <v>151</v>
      </c>
      <c r="D124">
        <v>91</v>
      </c>
      <c r="E124">
        <v>1</v>
      </c>
      <c r="F124">
        <v>1</v>
      </c>
      <c r="G124" t="s">
        <v>53</v>
      </c>
      <c r="H124" t="s">
        <v>54</v>
      </c>
      <c r="I124">
        <v>0.754</v>
      </c>
      <c r="J124">
        <v>9.69</v>
      </c>
      <c r="K124">
        <v>378</v>
      </c>
      <c r="L124" t="s">
        <v>51</v>
      </c>
      <c r="M124" t="s">
        <v>52</v>
      </c>
      <c r="N124">
        <v>0.154</v>
      </c>
      <c r="O124">
        <v>2.61</v>
      </c>
      <c r="P124">
        <v>33.4</v>
      </c>
      <c r="R124" s="4">
        <v>1</v>
      </c>
      <c r="S124" s="4">
        <v>1</v>
      </c>
      <c r="T124" s="4"/>
      <c r="U124" s="4">
        <f t="shared" si="25"/>
        <v>378</v>
      </c>
      <c r="V124" s="4">
        <f t="shared" si="23"/>
        <v>378</v>
      </c>
      <c r="W124" s="4">
        <f t="shared" si="27"/>
        <v>378</v>
      </c>
      <c r="X124" s="4"/>
      <c r="Y124" s="4"/>
      <c r="Z124" s="4"/>
      <c r="AA124" s="4"/>
      <c r="AB124" s="4"/>
      <c r="AC124" s="4"/>
      <c r="AD124" s="4">
        <v>1</v>
      </c>
      <c r="AE124" s="4"/>
      <c r="AF124" s="13">
        <f t="shared" si="22"/>
        <v>33.4</v>
      </c>
      <c r="AG124" s="15">
        <f t="shared" si="24"/>
        <v>33.4</v>
      </c>
      <c r="AH124" s="15">
        <f t="shared" si="26"/>
        <v>33.4</v>
      </c>
      <c r="AI124" s="15"/>
      <c r="AJ124" s="4"/>
      <c r="AK124" s="4"/>
      <c r="AL124" s="4"/>
      <c r="AM124" s="4"/>
      <c r="AN124" s="4"/>
      <c r="AO124" s="4"/>
      <c r="AP124" s="4">
        <v>122</v>
      </c>
      <c r="AQ124" s="4"/>
    </row>
    <row r="125" spans="1:70" x14ac:dyDescent="0.3">
      <c r="A125" s="1">
        <v>44979</v>
      </c>
      <c r="B125" t="s">
        <v>90</v>
      </c>
      <c r="C125" t="s">
        <v>152</v>
      </c>
      <c r="D125">
        <v>92</v>
      </c>
      <c r="E125">
        <v>1</v>
      </c>
      <c r="F125">
        <v>1</v>
      </c>
      <c r="G125" t="s">
        <v>53</v>
      </c>
      <c r="H125" t="s">
        <v>54</v>
      </c>
      <c r="I125">
        <v>0.38200000000000001</v>
      </c>
      <c r="J125">
        <v>4.71</v>
      </c>
      <c r="K125">
        <v>139</v>
      </c>
      <c r="L125" t="s">
        <v>51</v>
      </c>
      <c r="M125" t="s">
        <v>52</v>
      </c>
      <c r="N125">
        <v>0.10299999999999999</v>
      </c>
      <c r="O125">
        <v>1.81</v>
      </c>
      <c r="P125">
        <v>7.16</v>
      </c>
      <c r="R125" s="4">
        <v>1</v>
      </c>
      <c r="S125" s="4">
        <v>1</v>
      </c>
      <c r="T125" s="4"/>
      <c r="U125" s="4">
        <f t="shared" si="25"/>
        <v>139</v>
      </c>
      <c r="V125" s="4">
        <f t="shared" si="23"/>
        <v>139</v>
      </c>
      <c r="W125" s="4">
        <f t="shared" si="27"/>
        <v>139</v>
      </c>
      <c r="AD125" s="4">
        <v>1</v>
      </c>
      <c r="AE125" s="4"/>
      <c r="AF125" s="13">
        <f t="shared" si="22"/>
        <v>7.16</v>
      </c>
      <c r="AG125" s="15">
        <f t="shared" si="24"/>
        <v>7.16</v>
      </c>
      <c r="AH125" s="15">
        <f t="shared" si="26"/>
        <v>7.16</v>
      </c>
      <c r="AI125" s="13"/>
      <c r="AO125" s="4"/>
      <c r="AP125" s="4">
        <v>123</v>
      </c>
      <c r="AQ125" s="4"/>
    </row>
    <row r="126" spans="1:70" x14ac:dyDescent="0.3">
      <c r="A126" s="1">
        <v>44979</v>
      </c>
      <c r="B126" t="s">
        <v>90</v>
      </c>
      <c r="C126" t="s">
        <v>153</v>
      </c>
      <c r="D126">
        <v>93</v>
      </c>
      <c r="E126">
        <v>1</v>
      </c>
      <c r="F126">
        <v>1</v>
      </c>
      <c r="G126" t="s">
        <v>53</v>
      </c>
      <c r="H126" t="s">
        <v>54</v>
      </c>
      <c r="I126">
        <v>1.03</v>
      </c>
      <c r="J126">
        <v>14.3</v>
      </c>
      <c r="K126">
        <v>605</v>
      </c>
      <c r="L126" t="s">
        <v>51</v>
      </c>
      <c r="M126" t="s">
        <v>52</v>
      </c>
      <c r="N126">
        <v>0.13200000000000001</v>
      </c>
      <c r="O126">
        <v>2.2799999999999998</v>
      </c>
      <c r="P126">
        <v>22.7</v>
      </c>
      <c r="R126" s="4">
        <v>1</v>
      </c>
      <c r="S126" s="4">
        <v>1</v>
      </c>
      <c r="T126" s="4"/>
      <c r="U126" s="4">
        <f t="shared" si="25"/>
        <v>605</v>
      </c>
      <c r="V126" s="4">
        <f t="shared" si="23"/>
        <v>605</v>
      </c>
      <c r="W126" s="4">
        <f t="shared" si="27"/>
        <v>605</v>
      </c>
      <c r="X126" s="4"/>
      <c r="Y126" s="4"/>
      <c r="Z126">
        <f>ABS(100*ABS(W126-W120)/AVERAGE(W126,W120))</f>
        <v>2.003338898163606</v>
      </c>
      <c r="AA126" t="str">
        <f>IF(W126&gt;10, (IF((AND(Z126&gt;=0,Z126&lt;=20)=TRUE),"PASS","FAIL")),(IF((AND(Z126&gt;=0,Z126&lt;=50)=TRUE),"PASS","FAIL")))</f>
        <v>PASS</v>
      </c>
      <c r="AB126" s="4"/>
      <c r="AC126" s="4"/>
      <c r="AD126" s="4">
        <v>1</v>
      </c>
      <c r="AE126" s="4"/>
      <c r="AF126" s="13">
        <f t="shared" si="22"/>
        <v>22.7</v>
      </c>
      <c r="AG126" s="15">
        <f t="shared" si="24"/>
        <v>22.7</v>
      </c>
      <c r="AH126" s="15">
        <f t="shared" si="26"/>
        <v>22.7</v>
      </c>
      <c r="AI126" s="15"/>
      <c r="AJ126" s="4"/>
      <c r="AK126">
        <f>ABS(100*ABS(AH126-AH120)/AVERAGE(AH126,AH120))</f>
        <v>1.330376940133041</v>
      </c>
      <c r="AL126" t="str">
        <f>IF(AH126&gt;10, (IF((AND(AK126&gt;=0,AK126&lt;=20)=TRUE),"PASS","FAIL")),(IF((AND(AK126&gt;=0,AK126&lt;=50)=TRUE),"PASS","FAIL")))</f>
        <v>PASS</v>
      </c>
      <c r="AM126" s="4"/>
      <c r="AN126" s="4"/>
      <c r="AO126" s="4"/>
      <c r="AP126" s="4">
        <v>124</v>
      </c>
      <c r="AQ126" s="4"/>
    </row>
    <row r="127" spans="1:70" x14ac:dyDescent="0.3">
      <c r="A127" s="1">
        <v>44979</v>
      </c>
      <c r="B127" t="s">
        <v>90</v>
      </c>
      <c r="C127" t="s">
        <v>154</v>
      </c>
      <c r="D127">
        <v>94</v>
      </c>
      <c r="E127">
        <v>1</v>
      </c>
      <c r="F127">
        <v>1</v>
      </c>
      <c r="G127" t="s">
        <v>53</v>
      </c>
      <c r="H127" t="s">
        <v>54</v>
      </c>
      <c r="I127">
        <v>0.73599999999999999</v>
      </c>
      <c r="J127">
        <v>10.1</v>
      </c>
      <c r="K127">
        <v>398</v>
      </c>
      <c r="L127" t="s">
        <v>51</v>
      </c>
      <c r="M127" t="s">
        <v>52</v>
      </c>
      <c r="N127">
        <v>0.14299999999999999</v>
      </c>
      <c r="O127">
        <v>2.4300000000000002</v>
      </c>
      <c r="P127">
        <v>27.6</v>
      </c>
      <c r="R127" s="4">
        <v>1</v>
      </c>
      <c r="S127" s="4">
        <v>1</v>
      </c>
      <c r="T127" s="4"/>
      <c r="U127" s="4">
        <f t="shared" si="25"/>
        <v>398</v>
      </c>
      <c r="V127" s="4">
        <f t="shared" si="23"/>
        <v>398</v>
      </c>
      <c r="W127" s="4">
        <f t="shared" si="27"/>
        <v>398</v>
      </c>
      <c r="X127" s="4"/>
      <c r="Y127" s="4"/>
      <c r="Z127" s="4"/>
      <c r="AA127" s="4"/>
      <c r="AB127">
        <f>100*((W127*10250)-(W125*10000))/(10000*250)</f>
        <v>107.58</v>
      </c>
      <c r="AC12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3">
        <f t="shared" si="22"/>
        <v>27.6</v>
      </c>
      <c r="AG127" s="15">
        <f t="shared" si="24"/>
        <v>27.6</v>
      </c>
      <c r="AH127" s="15">
        <f t="shared" si="26"/>
        <v>27.6</v>
      </c>
      <c r="AI127" s="15"/>
      <c r="AJ127" s="4"/>
      <c r="AK127" s="4"/>
      <c r="AL127" s="4"/>
      <c r="AM127">
        <f>100*((AH127*10250)-(AH125*10000))/(1000*250)</f>
        <v>84.52</v>
      </c>
      <c r="AN127" t="str">
        <f>IF(AH127&gt;30, (IF((AND(AM127&gt;=80,AM127&lt;=120)=TRUE),"PASS","FAIL")),(IF((AND(AM127&gt;=50,AM127&lt;=150)=TRUE),"PASS","FAIL")))</f>
        <v>PASS</v>
      </c>
      <c r="AO127" s="4"/>
      <c r="AP127" s="4">
        <v>125</v>
      </c>
      <c r="AQ127" s="4"/>
    </row>
    <row r="128" spans="1:70" x14ac:dyDescent="0.3">
      <c r="A128" s="1">
        <v>44979</v>
      </c>
      <c r="B128" t="s">
        <v>90</v>
      </c>
      <c r="C128" t="s">
        <v>155</v>
      </c>
      <c r="D128">
        <v>1</v>
      </c>
      <c r="E128">
        <v>1</v>
      </c>
      <c r="F128">
        <v>1</v>
      </c>
      <c r="G128" t="s">
        <v>53</v>
      </c>
      <c r="H128" t="s">
        <v>54</v>
      </c>
      <c r="I128">
        <v>2.4</v>
      </c>
      <c r="J128">
        <v>32.4</v>
      </c>
      <c r="K128">
        <v>1530</v>
      </c>
      <c r="L128" t="s">
        <v>51</v>
      </c>
      <c r="M128" t="s">
        <v>52</v>
      </c>
      <c r="N128">
        <v>0.36199999999999999</v>
      </c>
      <c r="O128">
        <v>6.07</v>
      </c>
      <c r="P128">
        <v>150</v>
      </c>
      <c r="R128" s="4">
        <v>1</v>
      </c>
      <c r="S128" s="4">
        <v>1</v>
      </c>
      <c r="T128" s="4"/>
      <c r="U128" s="4">
        <f t="shared" si="25"/>
        <v>1530</v>
      </c>
      <c r="V128" s="4">
        <f t="shared" si="23"/>
        <v>1530</v>
      </c>
      <c r="W128" s="4">
        <f t="shared" si="27"/>
        <v>1530</v>
      </c>
      <c r="X128" s="4">
        <f>100*(W128-1500)/1500</f>
        <v>2</v>
      </c>
      <c r="Y128" s="4" t="str">
        <f>IF((ABS(X128))&lt;=20,"PASS","FAIL")</f>
        <v>PASS</v>
      </c>
      <c r="AD128" s="4">
        <v>1</v>
      </c>
      <c r="AE128" s="4"/>
      <c r="AF128" s="13">
        <f t="shared" si="22"/>
        <v>150</v>
      </c>
      <c r="AG128" s="15">
        <f t="shared" si="24"/>
        <v>150</v>
      </c>
      <c r="AH128" s="15">
        <f t="shared" si="26"/>
        <v>150</v>
      </c>
      <c r="AI128" s="4">
        <f>100*(AH128-150)/150</f>
        <v>0</v>
      </c>
      <c r="AJ128" s="4" t="str">
        <f>IF((ABS(AI128))&lt;=20,"PASS","FAIL")</f>
        <v>PASS</v>
      </c>
      <c r="AO128" s="4"/>
      <c r="AP128" s="4">
        <v>126</v>
      </c>
      <c r="AQ128" s="4"/>
    </row>
    <row r="129" spans="1:70" x14ac:dyDescent="0.3">
      <c r="A129" s="1">
        <v>44979</v>
      </c>
      <c r="B129" t="s">
        <v>90</v>
      </c>
      <c r="C129" t="s">
        <v>156</v>
      </c>
      <c r="D129">
        <v>3</v>
      </c>
      <c r="E129">
        <v>1</v>
      </c>
      <c r="F129">
        <v>1</v>
      </c>
      <c r="G129" t="s">
        <v>53</v>
      </c>
      <c r="H129" t="s">
        <v>54</v>
      </c>
      <c r="I129">
        <v>1.75</v>
      </c>
      <c r="J129">
        <v>23</v>
      </c>
      <c r="K129">
        <v>1040</v>
      </c>
      <c r="L129" t="s">
        <v>51</v>
      </c>
      <c r="M129" t="s">
        <v>52</v>
      </c>
      <c r="N129">
        <v>0.27100000000000002</v>
      </c>
      <c r="O129">
        <v>4.5199999999999996</v>
      </c>
      <c r="P129">
        <v>97.3</v>
      </c>
      <c r="R129" s="4">
        <v>1</v>
      </c>
      <c r="S129" s="4">
        <v>1</v>
      </c>
      <c r="T129" s="4"/>
      <c r="U129" s="4">
        <f t="shared" si="25"/>
        <v>1040</v>
      </c>
      <c r="V129" s="4">
        <f t="shared" si="23"/>
        <v>1040</v>
      </c>
      <c r="W129" s="4">
        <f t="shared" si="27"/>
        <v>1040</v>
      </c>
      <c r="X129" s="4">
        <f>100*(W129-1000)/1000</f>
        <v>4</v>
      </c>
      <c r="Y129" s="4" t="str">
        <f t="shared" ref="Y129:Y134" si="28">IF((ABS(X129))&lt;=20,"PASS","FAIL")</f>
        <v>PASS</v>
      </c>
      <c r="Z129" s="4"/>
      <c r="AA129" s="4"/>
      <c r="AB129" s="4"/>
      <c r="AC129" s="4"/>
      <c r="AD129" s="4">
        <v>1</v>
      </c>
      <c r="AE129" s="4"/>
      <c r="AF129" s="13">
        <f t="shared" si="22"/>
        <v>97.3</v>
      </c>
      <c r="AG129" s="15">
        <f t="shared" si="24"/>
        <v>97.3</v>
      </c>
      <c r="AH129" s="15">
        <f t="shared" si="26"/>
        <v>97.3</v>
      </c>
      <c r="AI129" s="4">
        <f>100*(AH129-100)/100</f>
        <v>-2.7000000000000028</v>
      </c>
      <c r="AJ129" s="4" t="str">
        <f t="shared" ref="AJ129:AJ134" si="29">IF((ABS(AI129))&lt;=20,"PASS","FAIL")</f>
        <v>PASS</v>
      </c>
      <c r="AK129" s="4"/>
      <c r="AL129" s="4"/>
      <c r="AM129" s="4"/>
      <c r="AN129" s="4"/>
      <c r="AO129" s="4"/>
      <c r="AP129" s="4">
        <v>127</v>
      </c>
      <c r="AQ129" s="4"/>
    </row>
    <row r="130" spans="1:70" x14ac:dyDescent="0.3">
      <c r="A130" s="1">
        <v>44979</v>
      </c>
      <c r="B130" t="s">
        <v>90</v>
      </c>
      <c r="C130" t="s">
        <v>157</v>
      </c>
      <c r="D130">
        <v>5</v>
      </c>
      <c r="E130">
        <v>1</v>
      </c>
      <c r="F130">
        <v>1</v>
      </c>
      <c r="G130" t="s">
        <v>53</v>
      </c>
      <c r="H130" t="s">
        <v>54</v>
      </c>
      <c r="I130">
        <v>0.88700000000000001</v>
      </c>
      <c r="J130">
        <v>11.9</v>
      </c>
      <c r="K130">
        <v>488</v>
      </c>
      <c r="L130" t="s">
        <v>51</v>
      </c>
      <c r="M130" t="s">
        <v>52</v>
      </c>
      <c r="N130">
        <v>0.184</v>
      </c>
      <c r="O130">
        <v>3.1</v>
      </c>
      <c r="P130">
        <v>49.4</v>
      </c>
      <c r="R130" s="4">
        <v>1</v>
      </c>
      <c r="S130" s="4">
        <v>1</v>
      </c>
      <c r="T130" s="4"/>
      <c r="U130" s="4">
        <f t="shared" si="25"/>
        <v>488</v>
      </c>
      <c r="V130" s="4">
        <f t="shared" si="23"/>
        <v>488</v>
      </c>
      <c r="W130" s="4">
        <f t="shared" si="27"/>
        <v>488</v>
      </c>
      <c r="X130" s="4">
        <f>100*(W130-500)/500</f>
        <v>-2.4</v>
      </c>
      <c r="Y130" s="4" t="str">
        <f t="shared" si="28"/>
        <v>PASS</v>
      </c>
      <c r="AD130" s="4">
        <v>1</v>
      </c>
      <c r="AE130" s="4"/>
      <c r="AF130" s="13">
        <f t="shared" si="22"/>
        <v>49.4</v>
      </c>
      <c r="AG130" s="15">
        <f t="shared" si="24"/>
        <v>49.4</v>
      </c>
      <c r="AH130" s="15">
        <f t="shared" si="26"/>
        <v>49.4</v>
      </c>
      <c r="AI130" s="4">
        <f>100*(AH130-50)/50</f>
        <v>-1.2000000000000028</v>
      </c>
      <c r="AJ130" s="4" t="str">
        <f t="shared" si="29"/>
        <v>PASS</v>
      </c>
      <c r="AO130" s="4"/>
      <c r="AP130" s="4">
        <v>128</v>
      </c>
      <c r="AQ130" s="4"/>
    </row>
    <row r="131" spans="1:70" x14ac:dyDescent="0.3">
      <c r="A131" s="1">
        <v>44979</v>
      </c>
      <c r="B131" t="s">
        <v>90</v>
      </c>
      <c r="C131" t="s">
        <v>107</v>
      </c>
      <c r="D131">
        <v>7</v>
      </c>
      <c r="E131">
        <v>1</v>
      </c>
      <c r="F131">
        <v>1</v>
      </c>
      <c r="G131" t="s">
        <v>53</v>
      </c>
      <c r="H131" t="s">
        <v>54</v>
      </c>
      <c r="I131">
        <v>0.58099999999999996</v>
      </c>
      <c r="J131">
        <v>7.96</v>
      </c>
      <c r="K131">
        <v>295</v>
      </c>
      <c r="L131" t="s">
        <v>51</v>
      </c>
      <c r="M131" t="s">
        <v>52</v>
      </c>
      <c r="N131">
        <v>0.13500000000000001</v>
      </c>
      <c r="O131">
        <v>2.29</v>
      </c>
      <c r="P131">
        <v>23</v>
      </c>
      <c r="R131" s="4">
        <v>1</v>
      </c>
      <c r="S131" s="4">
        <v>1</v>
      </c>
      <c r="T131" s="4"/>
      <c r="U131" s="4">
        <f t="shared" si="25"/>
        <v>295</v>
      </c>
      <c r="V131" s="4">
        <f t="shared" si="23"/>
        <v>295</v>
      </c>
      <c r="W131" s="4">
        <f t="shared" si="27"/>
        <v>295</v>
      </c>
      <c r="X131" s="4">
        <f t="shared" ref="X131" si="30">100*(W131-250)/250</f>
        <v>18</v>
      </c>
      <c r="Y131" s="4" t="str">
        <f t="shared" si="28"/>
        <v>PASS</v>
      </c>
      <c r="AB131" s="4"/>
      <c r="AC131" s="4"/>
      <c r="AD131" s="4">
        <v>1</v>
      </c>
      <c r="AE131" s="4"/>
      <c r="AF131" s="13">
        <f t="shared" si="22"/>
        <v>23</v>
      </c>
      <c r="AG131" s="15">
        <f t="shared" si="24"/>
        <v>23</v>
      </c>
      <c r="AH131" s="15">
        <f t="shared" si="26"/>
        <v>23</v>
      </c>
      <c r="AI131" s="4">
        <f>100*(AH131-25)/25</f>
        <v>-8</v>
      </c>
      <c r="AJ131" s="4" t="str">
        <f t="shared" si="29"/>
        <v>PASS</v>
      </c>
      <c r="AM131" s="4"/>
      <c r="AN131" s="4"/>
      <c r="AO131" s="4"/>
      <c r="AP131" s="4">
        <v>129</v>
      </c>
      <c r="AQ131" s="4"/>
    </row>
    <row r="132" spans="1:70" x14ac:dyDescent="0.3">
      <c r="A132" s="1">
        <v>44979</v>
      </c>
      <c r="B132" t="s">
        <v>90</v>
      </c>
      <c r="C132" t="s">
        <v>158</v>
      </c>
      <c r="D132">
        <v>9</v>
      </c>
      <c r="E132">
        <v>1</v>
      </c>
      <c r="F132">
        <v>1</v>
      </c>
      <c r="G132" t="s">
        <v>53</v>
      </c>
      <c r="H132" t="s">
        <v>54</v>
      </c>
      <c r="I132">
        <v>0.28399999999999997</v>
      </c>
      <c r="J132">
        <v>3.97</v>
      </c>
      <c r="K132">
        <v>103</v>
      </c>
      <c r="L132" t="s">
        <v>51</v>
      </c>
      <c r="M132" t="s">
        <v>52</v>
      </c>
      <c r="N132">
        <v>0.11</v>
      </c>
      <c r="O132">
        <v>1.89</v>
      </c>
      <c r="P132">
        <v>9.8000000000000007</v>
      </c>
      <c r="Q132" s="4"/>
      <c r="R132" s="4">
        <v>1</v>
      </c>
      <c r="S132" s="4">
        <v>1</v>
      </c>
      <c r="T132" s="4"/>
      <c r="U132" s="4">
        <f t="shared" si="25"/>
        <v>103</v>
      </c>
      <c r="V132" s="4">
        <f t="shared" si="23"/>
        <v>103</v>
      </c>
      <c r="W132" s="4">
        <f t="shared" si="27"/>
        <v>103</v>
      </c>
      <c r="X132" s="4">
        <f>100*(W132-100)/100</f>
        <v>3</v>
      </c>
      <c r="Y132" s="4" t="str">
        <f t="shared" si="28"/>
        <v>PASS</v>
      </c>
      <c r="Z132" s="4"/>
      <c r="AA132" s="4"/>
      <c r="AD132" s="4">
        <v>1</v>
      </c>
      <c r="AE132" s="4"/>
      <c r="AF132" s="13">
        <f t="shared" ref="AF132:AF195" si="31">P132*F132</f>
        <v>9.8000000000000007</v>
      </c>
      <c r="AG132" s="15">
        <f t="shared" si="24"/>
        <v>9.8000000000000007</v>
      </c>
      <c r="AH132" s="15">
        <f t="shared" si="26"/>
        <v>9.8000000000000007</v>
      </c>
      <c r="AI132" s="4">
        <f>100*(AH132-10)/10</f>
        <v>-1.9999999999999929</v>
      </c>
      <c r="AJ132" s="4" t="str">
        <f t="shared" si="29"/>
        <v>PASS</v>
      </c>
      <c r="AK132" s="4"/>
      <c r="AL132" s="4"/>
      <c r="AO132" s="4"/>
      <c r="AP132" s="4">
        <v>130</v>
      </c>
      <c r="AQ132" s="4"/>
    </row>
    <row r="133" spans="1:70" x14ac:dyDescent="0.3">
      <c r="A133" s="1">
        <v>44979</v>
      </c>
      <c r="B133" t="s">
        <v>90</v>
      </c>
      <c r="C133" t="s">
        <v>159</v>
      </c>
      <c r="D133">
        <v>11</v>
      </c>
      <c r="E133">
        <v>1</v>
      </c>
      <c r="F133">
        <v>1</v>
      </c>
      <c r="G133" t="s">
        <v>53</v>
      </c>
      <c r="H133" t="s">
        <v>54</v>
      </c>
      <c r="I133">
        <v>0.191</v>
      </c>
      <c r="J133">
        <v>2.74</v>
      </c>
      <c r="K133">
        <v>44.5</v>
      </c>
      <c r="L133" t="s">
        <v>51</v>
      </c>
      <c r="M133" t="s">
        <v>52</v>
      </c>
      <c r="N133">
        <v>9.7500000000000003E-2</v>
      </c>
      <c r="O133">
        <v>1.68</v>
      </c>
      <c r="P133">
        <v>3.03</v>
      </c>
      <c r="R133" s="4">
        <v>1</v>
      </c>
      <c r="S133" s="4">
        <v>1</v>
      </c>
      <c r="T133" s="4"/>
      <c r="U133" s="4">
        <f t="shared" si="25"/>
        <v>44.5</v>
      </c>
      <c r="V133" s="4">
        <f t="shared" si="23"/>
        <v>44.5</v>
      </c>
      <c r="W133" s="4">
        <f t="shared" si="27"/>
        <v>44.5</v>
      </c>
      <c r="X133" s="4">
        <f>100*(W133-50)/50</f>
        <v>-11</v>
      </c>
      <c r="Y133" s="4" t="str">
        <f t="shared" si="28"/>
        <v>PASS</v>
      </c>
      <c r="AD133" s="4">
        <v>1</v>
      </c>
      <c r="AE133" s="4"/>
      <c r="AF133" s="13">
        <f t="shared" si="31"/>
        <v>3.03</v>
      </c>
      <c r="AG133" s="15">
        <f t="shared" si="24"/>
        <v>3.03</v>
      </c>
      <c r="AH133" s="15">
        <f t="shared" si="26"/>
        <v>3.03</v>
      </c>
      <c r="AI133" s="4">
        <f>100*(AH133-5)/5</f>
        <v>-39.400000000000006</v>
      </c>
      <c r="AJ133" s="4" t="str">
        <f t="shared" si="29"/>
        <v>FAIL</v>
      </c>
      <c r="AO133" s="4"/>
      <c r="AP133" s="4">
        <v>131</v>
      </c>
      <c r="AQ133" s="4"/>
    </row>
    <row r="134" spans="1:70" x14ac:dyDescent="0.3">
      <c r="A134" s="1">
        <v>44979</v>
      </c>
      <c r="B134" t="s">
        <v>90</v>
      </c>
      <c r="C134" t="s">
        <v>160</v>
      </c>
      <c r="D134">
        <v>13</v>
      </c>
      <c r="E134">
        <v>1</v>
      </c>
      <c r="F134">
        <v>1</v>
      </c>
      <c r="G134" t="s">
        <v>53</v>
      </c>
      <c r="H134" t="s">
        <v>54</v>
      </c>
      <c r="I134">
        <v>0.30499999999999999</v>
      </c>
      <c r="J134">
        <v>4.7699999999999996</v>
      </c>
      <c r="K134">
        <v>141</v>
      </c>
      <c r="L134" t="s">
        <v>51</v>
      </c>
      <c r="M134" t="s">
        <v>52</v>
      </c>
      <c r="N134">
        <v>9.4500000000000001E-2</v>
      </c>
      <c r="O134">
        <v>1.62</v>
      </c>
      <c r="P134">
        <v>0.90100000000000002</v>
      </c>
      <c r="R134" s="4">
        <v>1</v>
      </c>
      <c r="S134" s="4">
        <v>1</v>
      </c>
      <c r="T134" s="4"/>
      <c r="U134" s="4">
        <f t="shared" si="25"/>
        <v>141</v>
      </c>
      <c r="V134" s="4">
        <f t="shared" si="23"/>
        <v>141</v>
      </c>
      <c r="W134" s="4">
        <f t="shared" si="27"/>
        <v>141</v>
      </c>
      <c r="X134" s="4">
        <f>100*(W134-25)/25</f>
        <v>464</v>
      </c>
      <c r="Y134" s="4" t="str">
        <f t="shared" si="28"/>
        <v>FAIL</v>
      </c>
      <c r="Z134" s="4"/>
      <c r="AA134" s="4"/>
      <c r="AB134" s="4"/>
      <c r="AC134" s="4"/>
      <c r="AD134" s="4">
        <v>1</v>
      </c>
      <c r="AE134" s="4"/>
      <c r="AF134" s="13">
        <f t="shared" si="31"/>
        <v>0.90100000000000002</v>
      </c>
      <c r="AG134" s="15">
        <f t="shared" si="24"/>
        <v>0.90100000000000002</v>
      </c>
      <c r="AH134" s="15">
        <f t="shared" si="26"/>
        <v>0.90100000000000002</v>
      </c>
      <c r="AI134" s="4">
        <f>100*(AH134-2.5)/2.5</f>
        <v>-63.96</v>
      </c>
      <c r="AJ134" s="4" t="str">
        <f t="shared" si="29"/>
        <v>FAIL</v>
      </c>
      <c r="AK134" s="4"/>
      <c r="AL134" s="4"/>
      <c r="AM134" s="4"/>
      <c r="AN134" s="4"/>
      <c r="AO134" s="4"/>
      <c r="AP134" s="4">
        <v>132</v>
      </c>
      <c r="AQ134" s="4"/>
    </row>
    <row r="135" spans="1:70" x14ac:dyDescent="0.3">
      <c r="A135" s="1">
        <v>44979</v>
      </c>
      <c r="B135" t="s">
        <v>90</v>
      </c>
      <c r="C135" t="s">
        <v>161</v>
      </c>
      <c r="D135">
        <v>15</v>
      </c>
      <c r="E135">
        <v>1</v>
      </c>
      <c r="F135">
        <v>1</v>
      </c>
      <c r="G135" t="s">
        <v>53</v>
      </c>
      <c r="H135" t="s">
        <v>54</v>
      </c>
      <c r="I135">
        <v>0.124</v>
      </c>
      <c r="J135">
        <v>1.9</v>
      </c>
      <c r="K135">
        <v>4.5599999999999996</v>
      </c>
      <c r="L135" t="s">
        <v>51</v>
      </c>
      <c r="M135" t="s">
        <v>52</v>
      </c>
      <c r="N135">
        <v>9.0300000000000005E-2</v>
      </c>
      <c r="O135">
        <v>1.54</v>
      </c>
      <c r="P135">
        <v>-1.49</v>
      </c>
      <c r="R135" s="4">
        <v>1</v>
      </c>
      <c r="S135" s="4">
        <v>1</v>
      </c>
      <c r="T135" s="4"/>
      <c r="U135" s="4">
        <f t="shared" si="25"/>
        <v>4.5599999999999996</v>
      </c>
      <c r="V135" s="4">
        <f t="shared" si="23"/>
        <v>4.5599999999999996</v>
      </c>
      <c r="W135" s="4">
        <f t="shared" si="27"/>
        <v>4.5599999999999996</v>
      </c>
      <c r="X135" s="4"/>
      <c r="Y135" s="4"/>
      <c r="Z135" s="4"/>
      <c r="AA135" s="4"/>
      <c r="AB135" s="4"/>
      <c r="AC135" s="4"/>
      <c r="AD135" s="4">
        <v>1</v>
      </c>
      <c r="AE135" s="4"/>
      <c r="AF135" s="13">
        <f t="shared" si="31"/>
        <v>-1.49</v>
      </c>
      <c r="AG135" s="15">
        <f t="shared" si="24"/>
        <v>-1.49</v>
      </c>
      <c r="AH135" s="15">
        <f t="shared" si="26"/>
        <v>-1.49</v>
      </c>
      <c r="AI135" s="15"/>
      <c r="AJ135" s="4"/>
      <c r="AK135" s="4"/>
      <c r="AL135" s="4"/>
      <c r="AM135" s="4"/>
      <c r="AN135" s="4"/>
      <c r="AO135" s="4"/>
      <c r="AP135" s="4">
        <v>133</v>
      </c>
      <c r="AQ135" s="4"/>
    </row>
    <row r="136" spans="1:70" x14ac:dyDescent="0.3">
      <c r="A136" s="1">
        <v>44979</v>
      </c>
      <c r="B136" t="s">
        <v>90</v>
      </c>
      <c r="C136" t="s">
        <v>57</v>
      </c>
      <c r="D136" t="s">
        <v>11</v>
      </c>
      <c r="E136">
        <v>1</v>
      </c>
      <c r="F136">
        <v>1</v>
      </c>
      <c r="G136" t="s">
        <v>53</v>
      </c>
      <c r="H136" t="s">
        <v>54</v>
      </c>
      <c r="I136">
        <v>-2.52E-2</v>
      </c>
      <c r="J136">
        <v>-0.42899999999999999</v>
      </c>
      <c r="K136">
        <v>-105</v>
      </c>
      <c r="L136" t="s">
        <v>51</v>
      </c>
      <c r="M136" t="s">
        <v>52</v>
      </c>
      <c r="N136">
        <v>9.6299999999999997E-2</v>
      </c>
      <c r="O136">
        <v>1.21</v>
      </c>
      <c r="P136">
        <v>-12.3</v>
      </c>
      <c r="Q136" s="4"/>
      <c r="R136" s="4">
        <v>1</v>
      </c>
      <c r="S136" s="4">
        <v>1</v>
      </c>
      <c r="T136" s="4"/>
      <c r="U136" s="4">
        <f t="shared" si="25"/>
        <v>-105</v>
      </c>
      <c r="V136" s="4">
        <f t="shared" si="23"/>
        <v>-105</v>
      </c>
      <c r="W136" s="4">
        <f t="shared" si="27"/>
        <v>-105</v>
      </c>
      <c r="X136" s="4"/>
      <c r="Y136" s="4"/>
      <c r="Z136" s="4"/>
      <c r="AA136" s="4"/>
      <c r="AB136" s="4"/>
      <c r="AC136" s="4"/>
      <c r="AD136" s="4">
        <v>1</v>
      </c>
      <c r="AE136" s="4"/>
      <c r="AF136" s="13">
        <f t="shared" si="31"/>
        <v>-12.3</v>
      </c>
      <c r="AG136" s="15">
        <f t="shared" si="24"/>
        <v>-12.3</v>
      </c>
      <c r="AH136" s="15">
        <f t="shared" si="26"/>
        <v>-12.3</v>
      </c>
      <c r="AI136" s="15"/>
      <c r="AJ136" s="4"/>
      <c r="AK136" s="4"/>
      <c r="AL136" s="4"/>
      <c r="AM136" s="4"/>
      <c r="AN136" s="4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44979</v>
      </c>
      <c r="B137" t="s">
        <v>90</v>
      </c>
      <c r="C137" t="s">
        <v>78</v>
      </c>
      <c r="D137" t="s">
        <v>70</v>
      </c>
      <c r="E137">
        <v>1</v>
      </c>
      <c r="F137">
        <v>1</v>
      </c>
      <c r="G137" t="s">
        <v>53</v>
      </c>
      <c r="H137" t="s">
        <v>54</v>
      </c>
      <c r="I137">
        <v>-0.115</v>
      </c>
      <c r="J137">
        <v>-2.64</v>
      </c>
      <c r="K137">
        <v>-209</v>
      </c>
      <c r="L137" t="s">
        <v>51</v>
      </c>
      <c r="M137" t="s">
        <v>52</v>
      </c>
      <c r="N137">
        <v>0.02</v>
      </c>
      <c r="O137">
        <v>0.215</v>
      </c>
      <c r="P137">
        <v>-44</v>
      </c>
      <c r="R137" s="4">
        <v>1</v>
      </c>
      <c r="S137" s="4">
        <v>1</v>
      </c>
      <c r="T137" s="4"/>
      <c r="U137" s="4">
        <f t="shared" si="25"/>
        <v>-209</v>
      </c>
      <c r="V137" s="4">
        <f t="shared" ref="V137:V200" si="32">IF(R137=1,U137,(U137-0))</f>
        <v>-209</v>
      </c>
      <c r="W137" s="4">
        <f t="shared" si="27"/>
        <v>-209</v>
      </c>
      <c r="X137" s="4"/>
      <c r="Y137" s="4"/>
      <c r="Z137" s="4"/>
      <c r="AA137" s="4"/>
      <c r="AB137" s="4"/>
      <c r="AC137" s="4"/>
      <c r="AD137" s="4">
        <v>1</v>
      </c>
      <c r="AE137" s="4"/>
      <c r="AF137" s="13">
        <f t="shared" si="31"/>
        <v>-44</v>
      </c>
      <c r="AG137" s="15">
        <f t="shared" ref="AG137:AG200" si="33">IF(R137=1,AF137,(AF137-0))</f>
        <v>-44</v>
      </c>
      <c r="AH137" s="15">
        <f t="shared" si="26"/>
        <v>-44</v>
      </c>
      <c r="AI137" s="15"/>
      <c r="AJ137" s="4"/>
      <c r="AK137" s="4"/>
      <c r="AL137" s="4"/>
      <c r="AM137" s="4"/>
      <c r="AN137" s="4"/>
      <c r="AO137" s="4"/>
      <c r="AP137" s="4">
        <v>135</v>
      </c>
      <c r="AQ137" s="4"/>
    </row>
    <row r="138" spans="1:70" x14ac:dyDescent="0.3">
      <c r="A138" s="1">
        <v>44979</v>
      </c>
      <c r="B138" t="s">
        <v>90</v>
      </c>
      <c r="C138" t="s">
        <v>162</v>
      </c>
      <c r="D138">
        <v>95</v>
      </c>
      <c r="E138">
        <v>1</v>
      </c>
      <c r="F138">
        <v>1</v>
      </c>
      <c r="G138" t="s">
        <v>53</v>
      </c>
      <c r="H138" t="s">
        <v>54</v>
      </c>
      <c r="I138">
        <v>0.69399999999999995</v>
      </c>
      <c r="J138">
        <v>10.1</v>
      </c>
      <c r="K138">
        <v>400</v>
      </c>
      <c r="L138" t="s">
        <v>51</v>
      </c>
      <c r="M138" t="s">
        <v>52</v>
      </c>
      <c r="N138">
        <v>0.14000000000000001</v>
      </c>
      <c r="O138">
        <v>2.37</v>
      </c>
      <c r="P138">
        <v>25.6</v>
      </c>
      <c r="Q138" s="4"/>
      <c r="R138" s="4">
        <v>1</v>
      </c>
      <c r="S138" s="4">
        <v>1</v>
      </c>
      <c r="T138" s="4"/>
      <c r="U138" s="4">
        <f t="shared" ref="U138:U201" si="34">K138*F138</f>
        <v>400</v>
      </c>
      <c r="V138" s="4">
        <f t="shared" si="32"/>
        <v>400</v>
      </c>
      <c r="W138" s="4">
        <f t="shared" si="27"/>
        <v>400</v>
      </c>
      <c r="X138" s="4"/>
      <c r="Y138" s="4"/>
      <c r="Z138" s="4"/>
      <c r="AA138" s="4"/>
      <c r="AB138" s="4"/>
      <c r="AC138" s="4"/>
      <c r="AD138" s="4">
        <v>1</v>
      </c>
      <c r="AE138" s="4"/>
      <c r="AF138" s="13">
        <f t="shared" si="31"/>
        <v>25.6</v>
      </c>
      <c r="AG138" s="15">
        <f t="shared" si="33"/>
        <v>25.6</v>
      </c>
      <c r="AH138" s="15">
        <f t="shared" si="26"/>
        <v>25.6</v>
      </c>
      <c r="AI138" s="15"/>
      <c r="AJ138" s="4"/>
      <c r="AK138" s="4"/>
      <c r="AL138" s="4"/>
      <c r="AM138" s="4"/>
      <c r="AN138" s="4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44979</v>
      </c>
      <c r="B139" t="s">
        <v>90</v>
      </c>
      <c r="C139" t="s">
        <v>163</v>
      </c>
      <c r="D139">
        <v>96</v>
      </c>
      <c r="E139">
        <v>1</v>
      </c>
      <c r="F139">
        <v>1</v>
      </c>
      <c r="G139" t="s">
        <v>53</v>
      </c>
      <c r="H139" t="s">
        <v>54</v>
      </c>
      <c r="I139">
        <v>0.29099999999999998</v>
      </c>
      <c r="J139">
        <v>4.75</v>
      </c>
      <c r="K139">
        <v>140</v>
      </c>
      <c r="L139" t="s">
        <v>51</v>
      </c>
      <c r="M139" t="s">
        <v>52</v>
      </c>
      <c r="N139">
        <v>0.12</v>
      </c>
      <c r="O139">
        <v>2.0699999999999998</v>
      </c>
      <c r="P139">
        <v>15.6</v>
      </c>
      <c r="Q139" s="4"/>
      <c r="R139" s="4">
        <v>1</v>
      </c>
      <c r="S139" s="4">
        <v>1</v>
      </c>
      <c r="T139" s="4"/>
      <c r="U139" s="4">
        <f t="shared" si="34"/>
        <v>140</v>
      </c>
      <c r="V139" s="4">
        <f t="shared" si="32"/>
        <v>140</v>
      </c>
      <c r="W139" s="4">
        <f t="shared" si="27"/>
        <v>140</v>
      </c>
      <c r="X139" s="4"/>
      <c r="Y139" s="4"/>
      <c r="AB139" s="4"/>
      <c r="AC139" s="4"/>
      <c r="AD139" s="4">
        <v>1</v>
      </c>
      <c r="AE139" s="4"/>
      <c r="AF139" s="13">
        <f t="shared" si="31"/>
        <v>15.6</v>
      </c>
      <c r="AG139" s="15">
        <f t="shared" si="33"/>
        <v>15.6</v>
      </c>
      <c r="AH139" s="15">
        <f t="shared" si="26"/>
        <v>15.6</v>
      </c>
      <c r="AI139" s="15"/>
      <c r="AJ139" s="4"/>
      <c r="AM139" s="4"/>
      <c r="AN139" s="4"/>
      <c r="AO139" s="4"/>
      <c r="AP139" s="4">
        <v>137</v>
      </c>
      <c r="AQ139" s="4"/>
    </row>
    <row r="140" spans="1:70" x14ac:dyDescent="0.3">
      <c r="A140" s="1">
        <v>44979</v>
      </c>
      <c r="B140" t="s">
        <v>90</v>
      </c>
      <c r="C140" t="s">
        <v>164</v>
      </c>
      <c r="D140">
        <v>97</v>
      </c>
      <c r="E140">
        <v>1</v>
      </c>
      <c r="F140">
        <v>1</v>
      </c>
      <c r="G140" t="s">
        <v>53</v>
      </c>
      <c r="H140" t="s">
        <v>54</v>
      </c>
      <c r="I140">
        <v>0.94199999999999995</v>
      </c>
      <c r="J140">
        <v>12.9</v>
      </c>
      <c r="K140">
        <v>538</v>
      </c>
      <c r="L140" t="s">
        <v>51</v>
      </c>
      <c r="M140" t="s">
        <v>52</v>
      </c>
      <c r="N140">
        <v>0.155</v>
      </c>
      <c r="O140">
        <v>2.68</v>
      </c>
      <c r="P140">
        <v>35.6</v>
      </c>
      <c r="Q140" s="4"/>
      <c r="R140" s="4">
        <v>1</v>
      </c>
      <c r="S140" s="4">
        <v>1</v>
      </c>
      <c r="T140" s="4"/>
      <c r="U140" s="4">
        <f t="shared" si="34"/>
        <v>538</v>
      </c>
      <c r="V140" s="4">
        <f t="shared" si="32"/>
        <v>538</v>
      </c>
      <c r="W140" s="4">
        <f t="shared" si="27"/>
        <v>538</v>
      </c>
      <c r="X140" s="4"/>
      <c r="Y140" s="4"/>
      <c r="AD140" s="4">
        <v>1</v>
      </c>
      <c r="AE140" s="4"/>
      <c r="AF140" s="13">
        <f t="shared" si="31"/>
        <v>35.6</v>
      </c>
      <c r="AG140" s="15">
        <f t="shared" si="33"/>
        <v>35.6</v>
      </c>
      <c r="AH140" s="15">
        <f t="shared" si="26"/>
        <v>35.6</v>
      </c>
      <c r="AI140" s="15"/>
      <c r="AJ140" s="4"/>
      <c r="AO140" s="4"/>
      <c r="AP140" s="4">
        <v>138</v>
      </c>
      <c r="AQ140" s="4"/>
    </row>
    <row r="141" spans="1:70" x14ac:dyDescent="0.3">
      <c r="A141" s="1">
        <v>44979</v>
      </c>
      <c r="B141" t="s">
        <v>90</v>
      </c>
      <c r="C141" t="s">
        <v>165</v>
      </c>
      <c r="D141">
        <v>98</v>
      </c>
      <c r="E141">
        <v>1</v>
      </c>
      <c r="F141">
        <v>1</v>
      </c>
      <c r="G141" t="s">
        <v>53</v>
      </c>
      <c r="H141" t="s">
        <v>54</v>
      </c>
      <c r="I141">
        <v>0.50700000000000001</v>
      </c>
      <c r="J141">
        <v>6.39</v>
      </c>
      <c r="K141">
        <v>219</v>
      </c>
      <c r="L141" t="s">
        <v>51</v>
      </c>
      <c r="M141" t="s">
        <v>52</v>
      </c>
      <c r="N141">
        <v>0.126</v>
      </c>
      <c r="O141">
        <v>2.16</v>
      </c>
      <c r="P141">
        <v>18.5</v>
      </c>
      <c r="R141" s="4">
        <v>1</v>
      </c>
      <c r="S141" s="4">
        <v>1</v>
      </c>
      <c r="T141" s="4"/>
      <c r="U141" s="4">
        <f t="shared" si="34"/>
        <v>219</v>
      </c>
      <c r="V141" s="4">
        <f t="shared" si="32"/>
        <v>219</v>
      </c>
      <c r="W141" s="4">
        <f t="shared" si="27"/>
        <v>219</v>
      </c>
      <c r="X141" s="4"/>
      <c r="Y141" s="4"/>
      <c r="AD141" s="4">
        <v>1</v>
      </c>
      <c r="AE141" s="4"/>
      <c r="AF141" s="13">
        <f t="shared" si="31"/>
        <v>18.5</v>
      </c>
      <c r="AG141" s="15">
        <f t="shared" si="33"/>
        <v>18.5</v>
      </c>
      <c r="AH141" s="15">
        <f t="shared" si="26"/>
        <v>18.5</v>
      </c>
      <c r="AI141" s="15"/>
      <c r="AJ141" s="4"/>
      <c r="AO141" s="4"/>
      <c r="AP141" s="4">
        <v>139</v>
      </c>
      <c r="AQ141" s="4"/>
    </row>
    <row r="142" spans="1:70" x14ac:dyDescent="0.3">
      <c r="A142" s="1">
        <v>44979</v>
      </c>
      <c r="B142" t="s">
        <v>90</v>
      </c>
      <c r="C142" t="s">
        <v>166</v>
      </c>
      <c r="D142">
        <v>99</v>
      </c>
      <c r="E142">
        <v>1</v>
      </c>
      <c r="F142">
        <v>1</v>
      </c>
      <c r="G142" t="s">
        <v>53</v>
      </c>
      <c r="H142" t="s">
        <v>54</v>
      </c>
      <c r="I142">
        <v>0.55200000000000005</v>
      </c>
      <c r="J142">
        <v>7.87</v>
      </c>
      <c r="K142">
        <v>290</v>
      </c>
      <c r="L142" t="s">
        <v>51</v>
      </c>
      <c r="M142" t="s">
        <v>52</v>
      </c>
      <c r="N142">
        <v>0.13300000000000001</v>
      </c>
      <c r="O142">
        <v>2.2999999999999998</v>
      </c>
      <c r="P142">
        <v>23.1</v>
      </c>
      <c r="R142" s="4">
        <v>1</v>
      </c>
      <c r="S142" s="4">
        <v>1</v>
      </c>
      <c r="T142" s="4"/>
      <c r="U142" s="4">
        <f t="shared" si="34"/>
        <v>290</v>
      </c>
      <c r="V142" s="4">
        <f t="shared" si="32"/>
        <v>290</v>
      </c>
      <c r="W142" s="4">
        <f t="shared" si="27"/>
        <v>290</v>
      </c>
      <c r="X142" s="4"/>
      <c r="Y142" s="4"/>
      <c r="AD142" s="4">
        <v>1</v>
      </c>
      <c r="AE142" s="4"/>
      <c r="AF142" s="13">
        <f t="shared" si="31"/>
        <v>23.1</v>
      </c>
      <c r="AG142" s="15">
        <f t="shared" si="33"/>
        <v>23.1</v>
      </c>
      <c r="AH142" s="15">
        <f t="shared" si="26"/>
        <v>23.1</v>
      </c>
      <c r="AI142" s="15"/>
      <c r="AJ142" s="4"/>
      <c r="AO142" s="4"/>
      <c r="AP142" s="4">
        <v>140</v>
      </c>
      <c r="AQ142" s="4"/>
    </row>
    <row r="143" spans="1:70" x14ac:dyDescent="0.3">
      <c r="A143" s="1">
        <v>44979</v>
      </c>
      <c r="B143" t="s">
        <v>90</v>
      </c>
      <c r="C143" t="s">
        <v>167</v>
      </c>
      <c r="D143">
        <v>100</v>
      </c>
      <c r="E143">
        <v>1</v>
      </c>
      <c r="F143">
        <v>1</v>
      </c>
      <c r="G143" t="s">
        <v>53</v>
      </c>
      <c r="H143" t="s">
        <v>54</v>
      </c>
      <c r="I143">
        <v>0.63300000000000001</v>
      </c>
      <c r="J143">
        <v>8.89</v>
      </c>
      <c r="K143">
        <v>340</v>
      </c>
      <c r="L143" t="s">
        <v>51</v>
      </c>
      <c r="M143" t="s">
        <v>52</v>
      </c>
      <c r="N143">
        <v>0.124</v>
      </c>
      <c r="O143">
        <v>2.15</v>
      </c>
      <c r="P143">
        <v>18.3</v>
      </c>
      <c r="R143" s="4">
        <v>1</v>
      </c>
      <c r="S143" s="4">
        <v>1</v>
      </c>
      <c r="T143" s="4"/>
      <c r="U143" s="4">
        <f t="shared" si="34"/>
        <v>340</v>
      </c>
      <c r="V143" s="4">
        <f t="shared" si="32"/>
        <v>340</v>
      </c>
      <c r="W143" s="4">
        <f t="shared" si="27"/>
        <v>340</v>
      </c>
      <c r="X143" s="4"/>
      <c r="Y143" s="4"/>
      <c r="AD143" s="4">
        <v>1</v>
      </c>
      <c r="AE143" s="4"/>
      <c r="AF143" s="13">
        <f t="shared" si="31"/>
        <v>18.3</v>
      </c>
      <c r="AG143" s="15">
        <f t="shared" si="33"/>
        <v>18.3</v>
      </c>
      <c r="AH143" s="15">
        <f t="shared" si="26"/>
        <v>18.3</v>
      </c>
      <c r="AI143" s="15"/>
      <c r="AJ143" s="4"/>
      <c r="AO143" s="4"/>
      <c r="AP143" s="4">
        <v>141</v>
      </c>
      <c r="AQ143" s="4"/>
    </row>
    <row r="144" spans="1:70" x14ac:dyDescent="0.3">
      <c r="A144" s="1">
        <v>44979</v>
      </c>
      <c r="B144" t="s">
        <v>90</v>
      </c>
      <c r="C144" t="s">
        <v>168</v>
      </c>
      <c r="D144">
        <v>101</v>
      </c>
      <c r="E144">
        <v>1</v>
      </c>
      <c r="F144">
        <v>1</v>
      </c>
      <c r="G144" t="s">
        <v>53</v>
      </c>
      <c r="H144" t="s">
        <v>54</v>
      </c>
      <c r="I144">
        <v>0.80100000000000005</v>
      </c>
      <c r="J144">
        <v>11.1</v>
      </c>
      <c r="K144">
        <v>448</v>
      </c>
      <c r="L144" t="s">
        <v>51</v>
      </c>
      <c r="M144" t="s">
        <v>52</v>
      </c>
      <c r="N144">
        <v>0.14599999999999999</v>
      </c>
      <c r="O144">
        <v>2.5</v>
      </c>
      <c r="P144">
        <v>29.8</v>
      </c>
      <c r="R144" s="4">
        <v>1</v>
      </c>
      <c r="S144" s="4">
        <v>1</v>
      </c>
      <c r="T144" s="4"/>
      <c r="U144" s="4">
        <f t="shared" si="34"/>
        <v>448</v>
      </c>
      <c r="V144" s="4">
        <f t="shared" si="32"/>
        <v>448</v>
      </c>
      <c r="W144" s="4">
        <f t="shared" si="27"/>
        <v>448</v>
      </c>
      <c r="X144" s="4"/>
      <c r="Y144" s="4"/>
      <c r="AD144" s="4">
        <v>1</v>
      </c>
      <c r="AE144" s="4"/>
      <c r="AF144" s="13">
        <f t="shared" si="31"/>
        <v>29.8</v>
      </c>
      <c r="AG144" s="15">
        <f t="shared" si="33"/>
        <v>29.8</v>
      </c>
      <c r="AH144" s="15">
        <f t="shared" si="26"/>
        <v>29.8</v>
      </c>
      <c r="AI144" s="15"/>
      <c r="AJ144" s="4"/>
      <c r="AO144" s="4"/>
      <c r="AP144" s="4">
        <v>142</v>
      </c>
      <c r="AQ144" s="4"/>
    </row>
    <row r="145" spans="1:70" x14ac:dyDescent="0.3">
      <c r="A145" s="1">
        <v>44979</v>
      </c>
      <c r="B145" t="s">
        <v>90</v>
      </c>
      <c r="C145" t="s">
        <v>169</v>
      </c>
      <c r="D145">
        <v>102</v>
      </c>
      <c r="E145">
        <v>1</v>
      </c>
      <c r="F145">
        <v>1</v>
      </c>
      <c r="G145" t="s">
        <v>53</v>
      </c>
      <c r="H145" t="s">
        <v>54</v>
      </c>
      <c r="I145">
        <v>0.55200000000000005</v>
      </c>
      <c r="J145">
        <v>7.37</v>
      </c>
      <c r="K145">
        <v>266</v>
      </c>
      <c r="L145" t="s">
        <v>51</v>
      </c>
      <c r="M145" t="s">
        <v>52</v>
      </c>
      <c r="N145">
        <v>0.13300000000000001</v>
      </c>
      <c r="O145">
        <v>2.2999999999999998</v>
      </c>
      <c r="P145">
        <v>23.2</v>
      </c>
      <c r="R145" s="4">
        <v>1</v>
      </c>
      <c r="S145" s="4">
        <v>1</v>
      </c>
      <c r="T145" s="4"/>
      <c r="U145" s="4">
        <f t="shared" si="34"/>
        <v>266</v>
      </c>
      <c r="V145" s="4">
        <f t="shared" si="32"/>
        <v>266</v>
      </c>
      <c r="W145" s="4">
        <f t="shared" si="27"/>
        <v>266</v>
      </c>
      <c r="X145" s="4"/>
      <c r="Y145" s="4"/>
      <c r="AD145" s="4">
        <v>1</v>
      </c>
      <c r="AE145" s="4"/>
      <c r="AF145" s="13">
        <f t="shared" si="31"/>
        <v>23.2</v>
      </c>
      <c r="AG145" s="15">
        <f t="shared" si="33"/>
        <v>23.2</v>
      </c>
      <c r="AH145" s="15">
        <f t="shared" si="26"/>
        <v>23.2</v>
      </c>
      <c r="AI145" s="15"/>
      <c r="AJ145" s="4"/>
      <c r="AO145" s="4"/>
      <c r="AP145" s="4">
        <v>143</v>
      </c>
      <c r="AQ145" s="4"/>
    </row>
    <row r="146" spans="1:70" x14ac:dyDescent="0.3">
      <c r="A146" s="1">
        <v>44979</v>
      </c>
      <c r="B146" t="s">
        <v>90</v>
      </c>
      <c r="C146" t="s">
        <v>170</v>
      </c>
      <c r="D146">
        <v>103</v>
      </c>
      <c r="E146">
        <v>1</v>
      </c>
      <c r="F146">
        <v>1</v>
      </c>
      <c r="G146" t="s">
        <v>53</v>
      </c>
      <c r="H146" t="s">
        <v>54</v>
      </c>
      <c r="I146">
        <v>0.58499999999999996</v>
      </c>
      <c r="J146">
        <v>9.6</v>
      </c>
      <c r="K146">
        <v>374</v>
      </c>
      <c r="L146" t="s">
        <v>51</v>
      </c>
      <c r="M146" t="s">
        <v>52</v>
      </c>
      <c r="N146">
        <v>0.107</v>
      </c>
      <c r="O146">
        <v>1.9</v>
      </c>
      <c r="P146">
        <v>10</v>
      </c>
      <c r="R146" s="4">
        <v>1</v>
      </c>
      <c r="S146" s="4">
        <v>1</v>
      </c>
      <c r="T146" s="4"/>
      <c r="U146" s="4">
        <f t="shared" si="34"/>
        <v>374</v>
      </c>
      <c r="V146" s="4">
        <f t="shared" si="32"/>
        <v>374</v>
      </c>
      <c r="W146" s="4">
        <f t="shared" si="27"/>
        <v>374</v>
      </c>
      <c r="X146" s="4"/>
      <c r="Y146" s="4"/>
      <c r="AB146" s="4"/>
      <c r="AC146" s="4"/>
      <c r="AD146" s="4">
        <v>1</v>
      </c>
      <c r="AE146" s="4"/>
      <c r="AF146" s="13">
        <f t="shared" si="31"/>
        <v>10</v>
      </c>
      <c r="AG146" s="15">
        <f t="shared" si="33"/>
        <v>10</v>
      </c>
      <c r="AH146" s="15">
        <f t="shared" si="26"/>
        <v>10</v>
      </c>
      <c r="AI146" s="15"/>
      <c r="AJ146" s="4"/>
      <c r="AM146" s="4"/>
      <c r="AN146" s="4"/>
      <c r="AO146" s="4"/>
      <c r="AP146" s="4">
        <v>144</v>
      </c>
      <c r="AQ146" s="4"/>
    </row>
    <row r="147" spans="1:70" x14ac:dyDescent="0.3">
      <c r="A147" s="1">
        <v>44979</v>
      </c>
      <c r="B147" t="s">
        <v>90</v>
      </c>
      <c r="C147" t="s">
        <v>171</v>
      </c>
      <c r="D147">
        <v>104</v>
      </c>
      <c r="E147">
        <v>1</v>
      </c>
      <c r="F147">
        <v>1</v>
      </c>
      <c r="G147" t="s">
        <v>53</v>
      </c>
      <c r="H147" t="s">
        <v>54</v>
      </c>
      <c r="I147">
        <v>0.60499999999999998</v>
      </c>
      <c r="J147">
        <v>7.96</v>
      </c>
      <c r="K147">
        <v>295</v>
      </c>
      <c r="L147" t="s">
        <v>51</v>
      </c>
      <c r="M147" t="s">
        <v>52</v>
      </c>
      <c r="N147">
        <v>0.14099999999999999</v>
      </c>
      <c r="O147">
        <v>2.46</v>
      </c>
      <c r="P147">
        <v>28.5</v>
      </c>
      <c r="R147" s="4">
        <v>1</v>
      </c>
      <c r="S147" s="4">
        <v>1</v>
      </c>
      <c r="T147" s="4"/>
      <c r="U147" s="4">
        <f t="shared" si="34"/>
        <v>295</v>
      </c>
      <c r="V147" s="4">
        <f t="shared" si="32"/>
        <v>295</v>
      </c>
      <c r="W147" s="4">
        <f t="shared" si="27"/>
        <v>295</v>
      </c>
      <c r="X147" s="4"/>
      <c r="Y147" s="4"/>
      <c r="Z147" s="4"/>
      <c r="AA147" s="4"/>
      <c r="AD147" s="4">
        <v>1</v>
      </c>
      <c r="AE147" s="4"/>
      <c r="AF147" s="13">
        <f t="shared" si="31"/>
        <v>28.5</v>
      </c>
      <c r="AG147" s="15">
        <f t="shared" si="33"/>
        <v>28.5</v>
      </c>
      <c r="AH147" s="15">
        <f t="shared" si="26"/>
        <v>28.5</v>
      </c>
      <c r="AI147" s="15"/>
      <c r="AJ147" s="4"/>
      <c r="AK147" s="4"/>
      <c r="AL147" s="4"/>
      <c r="AO147" s="4"/>
      <c r="AP147" s="4">
        <v>145</v>
      </c>
      <c r="AQ147" s="4"/>
    </row>
    <row r="148" spans="1:70" x14ac:dyDescent="0.3">
      <c r="A148" s="1">
        <v>44979</v>
      </c>
      <c r="B148" t="s">
        <v>90</v>
      </c>
      <c r="C148" t="s">
        <v>172</v>
      </c>
      <c r="D148">
        <v>105</v>
      </c>
      <c r="E148">
        <v>1</v>
      </c>
      <c r="F148">
        <v>1</v>
      </c>
      <c r="G148" t="s">
        <v>53</v>
      </c>
      <c r="H148" t="s">
        <v>54</v>
      </c>
      <c r="I148">
        <v>0.56200000000000006</v>
      </c>
      <c r="J148">
        <v>7.9</v>
      </c>
      <c r="K148">
        <v>292</v>
      </c>
      <c r="L148" t="s">
        <v>51</v>
      </c>
      <c r="M148" t="s">
        <v>52</v>
      </c>
      <c r="N148">
        <v>0.13200000000000001</v>
      </c>
      <c r="O148">
        <v>2.25</v>
      </c>
      <c r="P148">
        <v>21.6</v>
      </c>
      <c r="R148" s="4">
        <v>1</v>
      </c>
      <c r="S148" s="4">
        <v>1</v>
      </c>
      <c r="T148" s="4"/>
      <c r="U148" s="4">
        <f t="shared" si="34"/>
        <v>292</v>
      </c>
      <c r="V148" s="4">
        <f t="shared" si="32"/>
        <v>292</v>
      </c>
      <c r="W148" s="4">
        <f t="shared" si="27"/>
        <v>292</v>
      </c>
      <c r="X148" s="4"/>
      <c r="Y148" s="4"/>
      <c r="Z148">
        <f>ABS(100*ABS(W148-W142)/AVERAGE(W148,W142))</f>
        <v>0.6872852233676976</v>
      </c>
      <c r="AA148" t="str">
        <f>IF(W148&gt;10, (IF((AND(Z148&gt;=0,Z148&lt;=20)=TRUE),"PASS","FAIL")),(IF((AND(Z148&gt;=0,Z148&lt;=50)=TRUE),"PASS","FAIL")))</f>
        <v>PASS</v>
      </c>
      <c r="AB148" s="4"/>
      <c r="AC148" s="4"/>
      <c r="AD148" s="4">
        <v>1</v>
      </c>
      <c r="AE148" s="4"/>
      <c r="AF148" s="13">
        <f t="shared" si="31"/>
        <v>21.6</v>
      </c>
      <c r="AG148" s="15">
        <f t="shared" si="33"/>
        <v>21.6</v>
      </c>
      <c r="AH148" s="15">
        <f t="shared" si="26"/>
        <v>21.6</v>
      </c>
      <c r="AI148" s="4"/>
      <c r="AJ148" s="4"/>
      <c r="AK148">
        <f>ABS(100*ABS(AH148-AH142)/AVERAGE(AH148,AH142))</f>
        <v>6.7114093959731536</v>
      </c>
      <c r="AL148" t="str">
        <f>IF(AH148&gt;10, (IF((AND(AK148&gt;=0,AK148&lt;=20)=TRUE),"PASS","FAIL")),(IF((AND(AK148&gt;=0,AK148&lt;=50)=TRUE),"PASS","FAIL")))</f>
        <v>PASS</v>
      </c>
      <c r="AM148" s="4"/>
      <c r="AN148" s="4"/>
      <c r="AO148" s="4"/>
      <c r="AP148" s="4">
        <v>146</v>
      </c>
      <c r="AQ148" s="4"/>
    </row>
    <row r="149" spans="1:70" x14ac:dyDescent="0.3">
      <c r="A149" s="1">
        <v>44979</v>
      </c>
      <c r="B149" t="s">
        <v>90</v>
      </c>
      <c r="C149" t="s">
        <v>173</v>
      </c>
      <c r="D149">
        <v>106</v>
      </c>
      <c r="E149">
        <v>1</v>
      </c>
      <c r="F149">
        <v>1</v>
      </c>
      <c r="G149" t="s">
        <v>53</v>
      </c>
      <c r="H149" t="s">
        <v>54</v>
      </c>
      <c r="I149">
        <v>0.97099999999999997</v>
      </c>
      <c r="J149">
        <v>13.5</v>
      </c>
      <c r="K149">
        <v>564</v>
      </c>
      <c r="L149" t="s">
        <v>51</v>
      </c>
      <c r="M149" t="s">
        <v>52</v>
      </c>
      <c r="N149">
        <v>0.188</v>
      </c>
      <c r="O149">
        <v>3.18</v>
      </c>
      <c r="P149">
        <v>52.2</v>
      </c>
      <c r="R149" s="4">
        <v>1</v>
      </c>
      <c r="S149" s="4">
        <v>1</v>
      </c>
      <c r="T149" s="4"/>
      <c r="U149" s="4">
        <f t="shared" si="34"/>
        <v>564</v>
      </c>
      <c r="V149" s="4">
        <f t="shared" si="32"/>
        <v>564</v>
      </c>
      <c r="W149" s="4">
        <f t="shared" si="27"/>
        <v>564</v>
      </c>
      <c r="X149" s="4"/>
      <c r="Y149" s="4"/>
      <c r="Z149" s="4"/>
      <c r="AA149" s="4"/>
      <c r="AB149">
        <f>100*((W149*10250)-(W147*10000))/(10000*250)</f>
        <v>113.24</v>
      </c>
      <c r="AC149" t="str">
        <f>IF(W149&gt;30, (IF((AND(AB149&gt;=80,AB149&lt;=120)=TRUE),"PASS","FAIL")),(IF((AND(AB149&gt;=50,AB149&lt;=150)=TRUE),"PASS","FAIL")))</f>
        <v>PASS</v>
      </c>
      <c r="AD149" s="4">
        <v>1</v>
      </c>
      <c r="AE149" s="4"/>
      <c r="AF149" s="13">
        <f t="shared" si="31"/>
        <v>52.2</v>
      </c>
      <c r="AG149" s="15">
        <f t="shared" si="33"/>
        <v>52.2</v>
      </c>
      <c r="AH149" s="15">
        <f t="shared" si="26"/>
        <v>52.2</v>
      </c>
      <c r="AI149" s="4"/>
      <c r="AJ149" s="4"/>
      <c r="AK149" s="4"/>
      <c r="AL149" s="4"/>
      <c r="AM149">
        <f>100*((AH149*10250)-(AH147*10000))/(1000*250)</f>
        <v>100.02</v>
      </c>
      <c r="AN149" t="str">
        <f>IF(AH149&gt;30, (IF((AND(AM149&gt;=80,AM149&lt;=120)=TRUE),"PASS","FAIL")),(IF((AND(AM149&gt;=50,AM149&lt;=150)=TRUE),"PASS","FAIL")))</f>
        <v>PASS</v>
      </c>
      <c r="AO149" s="4"/>
      <c r="AP149" s="4">
        <v>147</v>
      </c>
      <c r="AQ149" s="4"/>
    </row>
    <row r="150" spans="1:70" x14ac:dyDescent="0.3">
      <c r="A150" s="1">
        <v>44979</v>
      </c>
      <c r="B150" t="s">
        <v>90</v>
      </c>
      <c r="C150" t="s">
        <v>107</v>
      </c>
      <c r="D150">
        <v>7</v>
      </c>
      <c r="E150">
        <v>1</v>
      </c>
      <c r="F150">
        <v>1</v>
      </c>
      <c r="G150" t="s">
        <v>53</v>
      </c>
      <c r="H150" t="s">
        <v>54</v>
      </c>
      <c r="I150">
        <v>0.51500000000000001</v>
      </c>
      <c r="J150">
        <v>7.19</v>
      </c>
      <c r="K150">
        <v>257</v>
      </c>
      <c r="L150" t="s">
        <v>51</v>
      </c>
      <c r="M150" t="s">
        <v>52</v>
      </c>
      <c r="N150">
        <v>0.13400000000000001</v>
      </c>
      <c r="O150">
        <v>2.29</v>
      </c>
      <c r="P150">
        <v>22.8</v>
      </c>
      <c r="Q150" s="4"/>
      <c r="R150" s="4">
        <v>1</v>
      </c>
      <c r="S150" s="4">
        <v>1</v>
      </c>
      <c r="T150" s="4"/>
      <c r="U150" s="4">
        <f t="shared" si="34"/>
        <v>257</v>
      </c>
      <c r="V150" s="4">
        <f t="shared" si="32"/>
        <v>257</v>
      </c>
      <c r="W150" s="4">
        <f t="shared" si="27"/>
        <v>257</v>
      </c>
      <c r="X150" s="4">
        <f>100*(W150-250)/250</f>
        <v>2.8</v>
      </c>
      <c r="Y150" s="4" t="str">
        <f>IF((ABS(X150))&lt;=20,"PASS","FAIL")</f>
        <v>PASS</v>
      </c>
      <c r="AD150" s="4">
        <v>1</v>
      </c>
      <c r="AE150" s="4"/>
      <c r="AF150" s="13">
        <f t="shared" si="31"/>
        <v>22.8</v>
      </c>
      <c r="AG150" s="15">
        <f t="shared" si="33"/>
        <v>22.8</v>
      </c>
      <c r="AH150" s="15">
        <f t="shared" si="26"/>
        <v>22.8</v>
      </c>
      <c r="AI150" s="4">
        <f>100*(AH150-25)/25</f>
        <v>-8.7999999999999972</v>
      </c>
      <c r="AJ150" s="4" t="str">
        <f>IF((ABS(AI150))&lt;=20,"PASS","FAIL")</f>
        <v>PASS</v>
      </c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44979</v>
      </c>
      <c r="B151" t="s">
        <v>90</v>
      </c>
      <c r="C151" t="s">
        <v>57</v>
      </c>
      <c r="D151" t="s">
        <v>11</v>
      </c>
      <c r="E151">
        <v>1</v>
      </c>
      <c r="F151">
        <v>1</v>
      </c>
      <c r="G151" t="s">
        <v>53</v>
      </c>
      <c r="H151" t="s">
        <v>54</v>
      </c>
      <c r="I151">
        <v>4.7300000000000002E-2</v>
      </c>
      <c r="J151">
        <v>0.111</v>
      </c>
      <c r="K151">
        <v>-79.8</v>
      </c>
      <c r="L151" t="s">
        <v>51</v>
      </c>
      <c r="M151" t="s">
        <v>52</v>
      </c>
      <c r="N151">
        <v>9.6100000000000005E-2</v>
      </c>
      <c r="O151">
        <v>1.1599999999999999</v>
      </c>
      <c r="P151">
        <v>-13.7</v>
      </c>
      <c r="Q151" s="4"/>
      <c r="R151" s="4">
        <v>1</v>
      </c>
      <c r="S151" s="4">
        <v>1</v>
      </c>
      <c r="T151" s="4"/>
      <c r="U151" s="4">
        <f t="shared" si="34"/>
        <v>-79.8</v>
      </c>
      <c r="V151" s="4">
        <f t="shared" si="32"/>
        <v>-79.8</v>
      </c>
      <c r="W151" s="4">
        <f t="shared" si="27"/>
        <v>-79.8</v>
      </c>
      <c r="X151" s="4"/>
      <c r="Y151" s="4"/>
      <c r="AB151" s="4"/>
      <c r="AC151" s="4"/>
      <c r="AD151" s="4">
        <v>1</v>
      </c>
      <c r="AE151" s="4"/>
      <c r="AF151" s="13">
        <f t="shared" si="31"/>
        <v>-13.7</v>
      </c>
      <c r="AG151" s="15">
        <f t="shared" si="33"/>
        <v>-13.7</v>
      </c>
      <c r="AH151" s="15">
        <f t="shared" si="26"/>
        <v>-13.7</v>
      </c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44979</v>
      </c>
      <c r="B152" t="s">
        <v>90</v>
      </c>
      <c r="C152" t="s">
        <v>78</v>
      </c>
      <c r="D152" t="s">
        <v>70</v>
      </c>
      <c r="E152">
        <v>1</v>
      </c>
      <c r="F152">
        <v>1</v>
      </c>
      <c r="G152" t="s">
        <v>53</v>
      </c>
      <c r="H152" t="s">
        <v>54</v>
      </c>
      <c r="I152">
        <v>-1.7399999999999999E-2</v>
      </c>
      <c r="J152">
        <v>-0.184</v>
      </c>
      <c r="K152">
        <v>-93.7</v>
      </c>
      <c r="L152" t="s">
        <v>51</v>
      </c>
      <c r="M152" t="s">
        <v>52</v>
      </c>
      <c r="N152">
        <v>1.61E-2</v>
      </c>
      <c r="O152">
        <v>0.161</v>
      </c>
      <c r="P152">
        <v>-45.7</v>
      </c>
      <c r="Q152" s="4"/>
      <c r="R152" s="4">
        <v>1</v>
      </c>
      <c r="S152" s="4">
        <v>1</v>
      </c>
      <c r="T152" s="4"/>
      <c r="U152" s="4">
        <f t="shared" si="34"/>
        <v>-93.7</v>
      </c>
      <c r="V152" s="4">
        <f t="shared" si="32"/>
        <v>-93.7</v>
      </c>
      <c r="W152" s="4">
        <f t="shared" si="27"/>
        <v>-93.7</v>
      </c>
      <c r="X152" s="4"/>
      <c r="Y152" s="4"/>
      <c r="Z152" s="4"/>
      <c r="AA152" s="4"/>
      <c r="AD152" s="4">
        <v>1</v>
      </c>
      <c r="AE152" s="4"/>
      <c r="AF152" s="13">
        <f t="shared" si="31"/>
        <v>-45.7</v>
      </c>
      <c r="AG152" s="15">
        <f t="shared" si="33"/>
        <v>-45.7</v>
      </c>
      <c r="AH152" s="15">
        <f t="shared" si="26"/>
        <v>-45.7</v>
      </c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44979</v>
      </c>
      <c r="B153" t="s">
        <v>90</v>
      </c>
      <c r="C153" t="s">
        <v>174</v>
      </c>
      <c r="D153">
        <v>107</v>
      </c>
      <c r="E153">
        <v>1</v>
      </c>
      <c r="F153">
        <v>1</v>
      </c>
      <c r="G153" t="s">
        <v>53</v>
      </c>
      <c r="H153" t="s">
        <v>54</v>
      </c>
      <c r="I153">
        <v>0.77200000000000002</v>
      </c>
      <c r="J153">
        <v>9.44</v>
      </c>
      <c r="K153">
        <v>367</v>
      </c>
      <c r="L153" t="s">
        <v>51</v>
      </c>
      <c r="M153" t="s">
        <v>52</v>
      </c>
      <c r="N153">
        <v>0.15</v>
      </c>
      <c r="O153">
        <v>2.6</v>
      </c>
      <c r="P153">
        <v>33.1</v>
      </c>
      <c r="Q153" s="4"/>
      <c r="R153" s="4">
        <v>1</v>
      </c>
      <c r="S153" s="4">
        <v>1</v>
      </c>
      <c r="T153" s="4"/>
      <c r="U153" s="4">
        <f t="shared" si="34"/>
        <v>367</v>
      </c>
      <c r="V153" s="4">
        <f t="shared" si="32"/>
        <v>367</v>
      </c>
      <c r="W153" s="4">
        <f t="shared" si="27"/>
        <v>367</v>
      </c>
      <c r="X153" s="4"/>
      <c r="Y153" s="4"/>
      <c r="AD153" s="4">
        <v>1</v>
      </c>
      <c r="AE153" s="4"/>
      <c r="AF153" s="13">
        <f t="shared" si="31"/>
        <v>33.1</v>
      </c>
      <c r="AG153" s="15">
        <f t="shared" si="33"/>
        <v>33.1</v>
      </c>
      <c r="AH153" s="15">
        <f t="shared" si="26"/>
        <v>33.1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44979</v>
      </c>
      <c r="B154" t="s">
        <v>90</v>
      </c>
      <c r="C154" t="s">
        <v>175</v>
      </c>
      <c r="D154">
        <v>108</v>
      </c>
      <c r="E154">
        <v>1</v>
      </c>
      <c r="F154">
        <v>1</v>
      </c>
      <c r="G154" t="s">
        <v>53</v>
      </c>
      <c r="H154" t="s">
        <v>54</v>
      </c>
      <c r="I154">
        <v>0.78200000000000003</v>
      </c>
      <c r="J154">
        <v>10.7</v>
      </c>
      <c r="K154">
        <v>428</v>
      </c>
      <c r="L154" t="s">
        <v>51</v>
      </c>
      <c r="M154" t="s">
        <v>52</v>
      </c>
      <c r="N154">
        <v>0.16300000000000001</v>
      </c>
      <c r="O154">
        <v>2.81</v>
      </c>
      <c r="P154">
        <v>39.799999999999997</v>
      </c>
      <c r="Q154" s="4"/>
      <c r="R154" s="4">
        <v>1</v>
      </c>
      <c r="S154" s="4">
        <v>1</v>
      </c>
      <c r="T154" s="4"/>
      <c r="U154" s="4">
        <f t="shared" si="34"/>
        <v>428</v>
      </c>
      <c r="V154" s="4">
        <f t="shared" si="32"/>
        <v>428</v>
      </c>
      <c r="W154" s="4">
        <f t="shared" si="27"/>
        <v>428</v>
      </c>
      <c r="AD154" s="4">
        <v>1</v>
      </c>
      <c r="AE154" s="4"/>
      <c r="AF154" s="13">
        <f t="shared" si="31"/>
        <v>39.799999999999997</v>
      </c>
      <c r="AG154" s="15">
        <f t="shared" si="33"/>
        <v>39.799999999999997</v>
      </c>
      <c r="AH154" s="15">
        <f t="shared" si="26"/>
        <v>39.799999999999997</v>
      </c>
      <c r="AI154" s="13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44979</v>
      </c>
      <c r="B155" t="s">
        <v>90</v>
      </c>
      <c r="C155" t="s">
        <v>176</v>
      </c>
      <c r="D155">
        <v>109</v>
      </c>
      <c r="E155">
        <v>1</v>
      </c>
      <c r="F155">
        <v>1</v>
      </c>
      <c r="G155" t="s">
        <v>53</v>
      </c>
      <c r="H155" t="s">
        <v>54</v>
      </c>
      <c r="I155">
        <v>0.505</v>
      </c>
      <c r="J155">
        <v>6.2</v>
      </c>
      <c r="K155">
        <v>210</v>
      </c>
      <c r="L155" t="s">
        <v>51</v>
      </c>
      <c r="M155" t="s">
        <v>52</v>
      </c>
      <c r="N155">
        <v>0.13300000000000001</v>
      </c>
      <c r="O155">
        <v>2.29</v>
      </c>
      <c r="P155">
        <v>22.9</v>
      </c>
      <c r="Q155" s="4"/>
      <c r="R155" s="4">
        <v>1</v>
      </c>
      <c r="S155" s="4">
        <v>1</v>
      </c>
      <c r="T155" s="4"/>
      <c r="U155" s="4">
        <f t="shared" si="34"/>
        <v>210</v>
      </c>
      <c r="V155" s="4">
        <f t="shared" si="32"/>
        <v>210</v>
      </c>
      <c r="W155" s="4">
        <f t="shared" si="27"/>
        <v>210</v>
      </c>
      <c r="X155" s="4"/>
      <c r="Y155" s="4"/>
      <c r="AD155" s="4">
        <v>1</v>
      </c>
      <c r="AE155" s="4"/>
      <c r="AF155" s="13">
        <f t="shared" si="31"/>
        <v>22.9</v>
      </c>
      <c r="AG155" s="15">
        <f t="shared" si="33"/>
        <v>22.9</v>
      </c>
      <c r="AH155" s="15">
        <f t="shared" si="26"/>
        <v>22.9</v>
      </c>
      <c r="AI155" s="15"/>
      <c r="AJ155" s="4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44979</v>
      </c>
      <c r="B156" t="s">
        <v>90</v>
      </c>
      <c r="C156" t="s">
        <v>177</v>
      </c>
      <c r="D156">
        <v>110</v>
      </c>
      <c r="E156">
        <v>1</v>
      </c>
      <c r="F156">
        <v>1</v>
      </c>
      <c r="G156" t="s">
        <v>53</v>
      </c>
      <c r="H156" t="s">
        <v>54</v>
      </c>
      <c r="I156">
        <v>0.72399999999999998</v>
      </c>
      <c r="J156">
        <v>9.76</v>
      </c>
      <c r="K156">
        <v>382</v>
      </c>
      <c r="L156" t="s">
        <v>51</v>
      </c>
      <c r="M156" t="s">
        <v>52</v>
      </c>
      <c r="N156">
        <v>0.127</v>
      </c>
      <c r="O156">
        <v>2.15</v>
      </c>
      <c r="P156">
        <v>18.3</v>
      </c>
      <c r="Q156" s="4"/>
      <c r="R156" s="4">
        <v>1</v>
      </c>
      <c r="S156" s="4">
        <v>1</v>
      </c>
      <c r="T156" s="4"/>
      <c r="U156" s="4">
        <f t="shared" si="34"/>
        <v>382</v>
      </c>
      <c r="V156" s="4">
        <f t="shared" si="32"/>
        <v>382</v>
      </c>
      <c r="W156" s="4">
        <f t="shared" si="27"/>
        <v>382</v>
      </c>
      <c r="AD156" s="4">
        <v>1</v>
      </c>
      <c r="AE156" s="4"/>
      <c r="AF156" s="13">
        <f t="shared" si="31"/>
        <v>18.3</v>
      </c>
      <c r="AG156" s="15">
        <f t="shared" si="33"/>
        <v>18.3</v>
      </c>
      <c r="AH156" s="15">
        <f t="shared" si="26"/>
        <v>18.3</v>
      </c>
      <c r="AI156" s="13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44979</v>
      </c>
      <c r="B157" t="s">
        <v>90</v>
      </c>
      <c r="C157" t="s">
        <v>178</v>
      </c>
      <c r="D157">
        <v>111</v>
      </c>
      <c r="E157">
        <v>1</v>
      </c>
      <c r="F157">
        <v>1</v>
      </c>
      <c r="G157" t="s">
        <v>53</v>
      </c>
      <c r="H157" t="s">
        <v>54</v>
      </c>
      <c r="I157">
        <v>0.89300000000000002</v>
      </c>
      <c r="J157">
        <v>12.4</v>
      </c>
      <c r="K157">
        <v>513</v>
      </c>
      <c r="L157" t="s">
        <v>51</v>
      </c>
      <c r="M157" t="s">
        <v>52</v>
      </c>
      <c r="N157">
        <v>0.14099999999999999</v>
      </c>
      <c r="O157">
        <v>2.42</v>
      </c>
      <c r="P157">
        <v>27</v>
      </c>
      <c r="Q157" s="4"/>
      <c r="R157" s="4">
        <v>1</v>
      </c>
      <c r="S157" s="4">
        <v>1</v>
      </c>
      <c r="T157" s="4"/>
      <c r="U157" s="4">
        <f t="shared" si="34"/>
        <v>513</v>
      </c>
      <c r="V157" s="4">
        <f t="shared" si="32"/>
        <v>513</v>
      </c>
      <c r="W157" s="4">
        <f t="shared" si="27"/>
        <v>513</v>
      </c>
      <c r="X157" s="4"/>
      <c r="Y157" s="4"/>
      <c r="AD157" s="4">
        <v>1</v>
      </c>
      <c r="AE157" s="4"/>
      <c r="AF157" s="13">
        <f t="shared" si="31"/>
        <v>27</v>
      </c>
      <c r="AG157" s="15">
        <f t="shared" si="33"/>
        <v>27</v>
      </c>
      <c r="AH157" s="15">
        <f t="shared" si="26"/>
        <v>27</v>
      </c>
      <c r="AI157" s="15"/>
      <c r="AJ157" s="4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44979</v>
      </c>
      <c r="B158" t="s">
        <v>90</v>
      </c>
      <c r="C158" t="s">
        <v>179</v>
      </c>
      <c r="D158">
        <v>112</v>
      </c>
      <c r="E158">
        <v>1</v>
      </c>
      <c r="F158">
        <v>1</v>
      </c>
      <c r="G158" t="s">
        <v>53</v>
      </c>
      <c r="H158" t="s">
        <v>54</v>
      </c>
      <c r="I158">
        <v>0.76700000000000002</v>
      </c>
      <c r="J158">
        <v>10.1</v>
      </c>
      <c r="K158">
        <v>396</v>
      </c>
      <c r="L158" t="s">
        <v>51</v>
      </c>
      <c r="M158" t="s">
        <v>52</v>
      </c>
      <c r="N158">
        <v>0.14199999999999999</v>
      </c>
      <c r="O158">
        <v>2.42</v>
      </c>
      <c r="P158">
        <v>27</v>
      </c>
      <c r="Q158" s="4"/>
      <c r="R158" s="4">
        <v>1</v>
      </c>
      <c r="S158" s="4">
        <v>1</v>
      </c>
      <c r="T158" s="4"/>
      <c r="U158" s="4">
        <f t="shared" si="34"/>
        <v>396</v>
      </c>
      <c r="V158" s="4">
        <f t="shared" si="32"/>
        <v>396</v>
      </c>
      <c r="W158" s="4">
        <f t="shared" si="27"/>
        <v>396</v>
      </c>
      <c r="X158" s="4"/>
      <c r="Y158" s="4"/>
      <c r="AD158" s="4">
        <v>1</v>
      </c>
      <c r="AE158" s="4"/>
      <c r="AF158" s="13">
        <f t="shared" si="31"/>
        <v>27</v>
      </c>
      <c r="AG158" s="15">
        <f t="shared" si="33"/>
        <v>27</v>
      </c>
      <c r="AH158" s="15">
        <f t="shared" si="26"/>
        <v>27</v>
      </c>
      <c r="AI158" s="15"/>
      <c r="AJ158" s="4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44979</v>
      </c>
      <c r="B159" t="s">
        <v>90</v>
      </c>
      <c r="C159" t="s">
        <v>180</v>
      </c>
      <c r="D159">
        <v>113</v>
      </c>
      <c r="E159">
        <v>1</v>
      </c>
      <c r="F159">
        <v>1</v>
      </c>
      <c r="G159" t="s">
        <v>53</v>
      </c>
      <c r="H159" t="s">
        <v>54</v>
      </c>
      <c r="I159">
        <v>0.51500000000000001</v>
      </c>
      <c r="J159">
        <v>7.03</v>
      </c>
      <c r="K159">
        <v>250</v>
      </c>
      <c r="L159" t="s">
        <v>51</v>
      </c>
      <c r="M159" t="s">
        <v>52</v>
      </c>
      <c r="N159">
        <v>0.13700000000000001</v>
      </c>
      <c r="O159">
        <v>2.38</v>
      </c>
      <c r="P159">
        <v>25.8</v>
      </c>
      <c r="Q159" s="4"/>
      <c r="R159" s="4">
        <v>1</v>
      </c>
      <c r="S159" s="4">
        <v>1</v>
      </c>
      <c r="T159" s="4"/>
      <c r="U159" s="4">
        <f t="shared" si="34"/>
        <v>250</v>
      </c>
      <c r="V159" s="4">
        <f t="shared" si="32"/>
        <v>250</v>
      </c>
      <c r="W159" s="4">
        <f t="shared" si="27"/>
        <v>250</v>
      </c>
      <c r="X159" s="4"/>
      <c r="Y159" s="4"/>
      <c r="AD159" s="4">
        <v>1</v>
      </c>
      <c r="AE159" s="4"/>
      <c r="AF159" s="13">
        <f t="shared" si="31"/>
        <v>25.8</v>
      </c>
      <c r="AG159" s="15">
        <f t="shared" si="33"/>
        <v>25.8</v>
      </c>
      <c r="AH159" s="15">
        <f t="shared" ref="AH159:AH217" si="35">IF(R159=1,AF159,(AG159*R159))</f>
        <v>25.8</v>
      </c>
      <c r="AI159" s="15"/>
      <c r="AJ159" s="4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44979</v>
      </c>
      <c r="B160" t="s">
        <v>90</v>
      </c>
      <c r="C160" t="s">
        <v>181</v>
      </c>
      <c r="D160">
        <v>114</v>
      </c>
      <c r="E160">
        <v>1</v>
      </c>
      <c r="F160">
        <v>1</v>
      </c>
      <c r="G160" t="s">
        <v>53</v>
      </c>
      <c r="H160" t="s">
        <v>54</v>
      </c>
      <c r="I160">
        <v>0.68500000000000005</v>
      </c>
      <c r="J160">
        <v>9.5399999999999991</v>
      </c>
      <c r="K160">
        <v>371</v>
      </c>
      <c r="L160" t="s">
        <v>51</v>
      </c>
      <c r="M160" t="s">
        <v>52</v>
      </c>
      <c r="N160">
        <v>0.23499999999999999</v>
      </c>
      <c r="O160">
        <v>3.98</v>
      </c>
      <c r="P160">
        <v>79</v>
      </c>
      <c r="Q160" s="4"/>
      <c r="R160" s="4">
        <v>1</v>
      </c>
      <c r="S160" s="4">
        <v>1</v>
      </c>
      <c r="T160" s="4"/>
      <c r="U160" s="4">
        <f t="shared" si="34"/>
        <v>371</v>
      </c>
      <c r="V160" s="4">
        <f t="shared" si="32"/>
        <v>371</v>
      </c>
      <c r="W160" s="4">
        <f t="shared" si="27"/>
        <v>371</v>
      </c>
      <c r="X160" s="4"/>
      <c r="Y160" s="4"/>
      <c r="AD160" s="4">
        <v>1</v>
      </c>
      <c r="AE160" s="4"/>
      <c r="AF160" s="13">
        <f t="shared" si="31"/>
        <v>79</v>
      </c>
      <c r="AG160" s="15">
        <f t="shared" si="33"/>
        <v>79</v>
      </c>
      <c r="AH160" s="15">
        <f t="shared" si="35"/>
        <v>79</v>
      </c>
      <c r="AI160" s="15"/>
      <c r="AJ160" s="4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44979</v>
      </c>
      <c r="B161" t="s">
        <v>90</v>
      </c>
      <c r="C161" t="s">
        <v>182</v>
      </c>
      <c r="D161">
        <v>115</v>
      </c>
      <c r="E161">
        <v>1</v>
      </c>
      <c r="F161">
        <v>1</v>
      </c>
      <c r="G161" t="s">
        <v>53</v>
      </c>
      <c r="H161" t="s">
        <v>54</v>
      </c>
      <c r="I161">
        <v>2.83</v>
      </c>
      <c r="J161">
        <v>38.799999999999997</v>
      </c>
      <c r="K161">
        <v>1860</v>
      </c>
      <c r="L161" t="s">
        <v>51</v>
      </c>
      <c r="M161" t="s">
        <v>52</v>
      </c>
      <c r="N161">
        <v>0.81</v>
      </c>
      <c r="O161">
        <v>13.3</v>
      </c>
      <c r="P161">
        <v>414</v>
      </c>
      <c r="Q161" s="4"/>
      <c r="R161" s="4">
        <v>1</v>
      </c>
      <c r="S161" s="4">
        <v>1</v>
      </c>
      <c r="T161" s="4"/>
      <c r="U161" s="4">
        <f t="shared" si="34"/>
        <v>1860</v>
      </c>
      <c r="V161" s="4">
        <f t="shared" si="32"/>
        <v>1860</v>
      </c>
      <c r="W161" s="4">
        <f t="shared" si="27"/>
        <v>1860</v>
      </c>
      <c r="X161" s="4"/>
      <c r="Y161" s="4"/>
      <c r="AB161" s="4"/>
      <c r="AC161" s="4"/>
      <c r="AD161" s="4">
        <v>1</v>
      </c>
      <c r="AE161" s="4"/>
      <c r="AF161" s="13">
        <f t="shared" si="31"/>
        <v>414</v>
      </c>
      <c r="AG161" s="15">
        <f t="shared" si="33"/>
        <v>414</v>
      </c>
      <c r="AH161" s="15">
        <f t="shared" si="35"/>
        <v>414</v>
      </c>
      <c r="AI161" s="15"/>
      <c r="AJ161" s="4"/>
      <c r="AM161" s="4"/>
      <c r="AN161" s="4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44979</v>
      </c>
      <c r="B162" t="s">
        <v>90</v>
      </c>
      <c r="C162" t="s">
        <v>183</v>
      </c>
      <c r="D162">
        <v>116</v>
      </c>
      <c r="E162">
        <v>1</v>
      </c>
      <c r="F162">
        <v>1</v>
      </c>
      <c r="G162" t="s">
        <v>53</v>
      </c>
      <c r="H162" t="s">
        <v>54</v>
      </c>
      <c r="I162">
        <v>0.52500000000000002</v>
      </c>
      <c r="J162">
        <v>5.48</v>
      </c>
      <c r="K162">
        <v>175</v>
      </c>
      <c r="L162" t="s">
        <v>51</v>
      </c>
      <c r="M162" t="s">
        <v>52</v>
      </c>
      <c r="N162">
        <v>0.14199999999999999</v>
      </c>
      <c r="O162">
        <v>2.34</v>
      </c>
      <c r="P162">
        <v>24.7</v>
      </c>
      <c r="R162" s="4">
        <v>1</v>
      </c>
      <c r="S162" s="4">
        <v>1</v>
      </c>
      <c r="T162" s="4"/>
      <c r="U162" s="4">
        <f t="shared" si="34"/>
        <v>175</v>
      </c>
      <c r="V162" s="4">
        <f t="shared" si="32"/>
        <v>175</v>
      </c>
      <c r="W162" s="4">
        <f t="shared" si="27"/>
        <v>175</v>
      </c>
      <c r="X162" s="4"/>
      <c r="Y162" s="4"/>
      <c r="Z162" s="4"/>
      <c r="AA162" s="4"/>
      <c r="AD162" s="4">
        <v>1</v>
      </c>
      <c r="AE162" s="4"/>
      <c r="AF162" s="13">
        <f t="shared" si="31"/>
        <v>24.7</v>
      </c>
      <c r="AG162" s="15">
        <f t="shared" si="33"/>
        <v>24.7</v>
      </c>
      <c r="AH162" s="15">
        <f t="shared" si="35"/>
        <v>24.7</v>
      </c>
      <c r="AI162" s="15"/>
      <c r="AJ162" s="4"/>
      <c r="AK162" s="4"/>
      <c r="AL162" s="4"/>
      <c r="AO162" s="4"/>
      <c r="AP162" s="4">
        <v>160</v>
      </c>
      <c r="AQ162" s="4"/>
    </row>
    <row r="163" spans="1:70" x14ac:dyDescent="0.3">
      <c r="A163" s="1">
        <v>44979</v>
      </c>
      <c r="B163" t="s">
        <v>90</v>
      </c>
      <c r="C163" t="s">
        <v>184</v>
      </c>
      <c r="D163">
        <v>117</v>
      </c>
      <c r="E163">
        <v>1</v>
      </c>
      <c r="F163">
        <v>1</v>
      </c>
      <c r="G163" t="s">
        <v>53</v>
      </c>
      <c r="H163" t="s">
        <v>54</v>
      </c>
      <c r="I163">
        <v>0.88300000000000001</v>
      </c>
      <c r="J163">
        <v>12.4</v>
      </c>
      <c r="K163">
        <v>509</v>
      </c>
      <c r="L163" t="s">
        <v>51</v>
      </c>
      <c r="M163" t="s">
        <v>52</v>
      </c>
      <c r="N163">
        <v>0.14099999999999999</v>
      </c>
      <c r="O163">
        <v>2.41</v>
      </c>
      <c r="P163">
        <v>26.9</v>
      </c>
      <c r="R163" s="4">
        <v>1</v>
      </c>
      <c r="S163" s="4">
        <v>1</v>
      </c>
      <c r="T163" s="4"/>
      <c r="U163" s="4">
        <f t="shared" si="34"/>
        <v>509</v>
      </c>
      <c r="V163" s="4">
        <f t="shared" si="32"/>
        <v>509</v>
      </c>
      <c r="W163" s="4">
        <f t="shared" si="27"/>
        <v>509</v>
      </c>
      <c r="X163" s="4"/>
      <c r="Y163" s="4"/>
      <c r="Z163">
        <f>ABS(100*ABS(W163-W157)/AVERAGE(W163,W157))</f>
        <v>0.78277886497064575</v>
      </c>
      <c r="AA163" t="str">
        <f>IF(W163&gt;10, (IF((AND(Z163&gt;=0,Z163&lt;=20)=TRUE),"PASS","FAIL")),(IF((AND(Z163&gt;=0,Z163&lt;=50)=TRUE),"PASS","FAIL")))</f>
        <v>PASS</v>
      </c>
      <c r="AB163" s="4"/>
      <c r="AC163" s="4"/>
      <c r="AD163" s="4">
        <v>1</v>
      </c>
      <c r="AE163" s="4"/>
      <c r="AF163" s="13">
        <f t="shared" si="31"/>
        <v>26.9</v>
      </c>
      <c r="AG163" s="15">
        <f t="shared" si="33"/>
        <v>26.9</v>
      </c>
      <c r="AH163" s="15">
        <f t="shared" si="35"/>
        <v>26.9</v>
      </c>
      <c r="AI163" s="4"/>
      <c r="AJ163" s="4"/>
      <c r="AK163">
        <f>ABS(100*ABS(AH163-AH157)/AVERAGE(AH163,AH157))</f>
        <v>0.37105751391466207</v>
      </c>
      <c r="AL163" t="str">
        <f>IF(AH163&gt;10, (IF((AND(AK163&gt;=0,AK163&lt;=20)=TRUE),"PASS","FAIL")),(IF((AND(AK163&gt;=0,AK163&lt;=50)=TRUE),"PASS","FAIL")))</f>
        <v>PASS</v>
      </c>
      <c r="AM163" s="4"/>
      <c r="AN163" s="4"/>
      <c r="AO163" s="4"/>
      <c r="AP163" s="4">
        <v>161</v>
      </c>
      <c r="AQ163" s="4"/>
    </row>
    <row r="164" spans="1:70" x14ac:dyDescent="0.3">
      <c r="A164" s="1">
        <v>44979</v>
      </c>
      <c r="B164" t="s">
        <v>90</v>
      </c>
      <c r="C164" t="s">
        <v>185</v>
      </c>
      <c r="D164">
        <v>118</v>
      </c>
      <c r="E164">
        <v>1</v>
      </c>
      <c r="F164">
        <v>1</v>
      </c>
      <c r="G164" t="s">
        <v>53</v>
      </c>
      <c r="H164" t="s">
        <v>54</v>
      </c>
      <c r="I164">
        <v>1</v>
      </c>
      <c r="J164">
        <v>13.8</v>
      </c>
      <c r="K164">
        <v>581</v>
      </c>
      <c r="L164" t="s">
        <v>51</v>
      </c>
      <c r="M164" t="s">
        <v>52</v>
      </c>
      <c r="N164">
        <v>0.17899999999999999</v>
      </c>
      <c r="O164">
        <v>3.09</v>
      </c>
      <c r="P164">
        <v>49.4</v>
      </c>
      <c r="R164" s="4">
        <v>1</v>
      </c>
      <c r="S164" s="4">
        <v>1</v>
      </c>
      <c r="T164" s="4"/>
      <c r="U164" s="4">
        <f t="shared" si="34"/>
        <v>581</v>
      </c>
      <c r="V164" s="4">
        <f t="shared" si="32"/>
        <v>581</v>
      </c>
      <c r="W164" s="4">
        <f t="shared" si="27"/>
        <v>581</v>
      </c>
      <c r="X164" s="4"/>
      <c r="Y164" s="4"/>
      <c r="Z164" s="4"/>
      <c r="AA164" s="4"/>
      <c r="AB164">
        <f>100*((W164*10250)-(W162*10000))/(10000*250)</f>
        <v>168.21</v>
      </c>
      <c r="AC164" t="str">
        <f>IF(W164&gt;30, (IF((AND(AB164&gt;=80,AB164&lt;=120)=TRUE),"PASS","FAIL")),(IF((AND(AB164&gt;=50,AB164&lt;=150)=TRUE),"PASS","FAIL")))</f>
        <v>FAIL</v>
      </c>
      <c r="AD164" s="4">
        <v>1</v>
      </c>
      <c r="AE164" s="4"/>
      <c r="AF164" s="13">
        <f t="shared" si="31"/>
        <v>49.4</v>
      </c>
      <c r="AG164" s="15">
        <f t="shared" si="33"/>
        <v>49.4</v>
      </c>
      <c r="AH164" s="15">
        <f t="shared" si="35"/>
        <v>49.4</v>
      </c>
      <c r="AI164" s="4"/>
      <c r="AJ164" s="4"/>
      <c r="AK164" s="4"/>
      <c r="AL164" s="4"/>
      <c r="AM164">
        <f>100*((AH164*10250)-(AH162*10000))/(1000*250)</f>
        <v>103.74</v>
      </c>
      <c r="AN164" t="str">
        <f>IF(AH164&gt;30, (IF((AND(AM164&gt;=80,AM164&lt;=120)=TRUE),"PASS","FAIL")),(IF((AND(AM164&gt;=50,AM164&lt;=150)=TRUE),"PASS","FAIL")))</f>
        <v>PASS</v>
      </c>
      <c r="AO164" s="4"/>
      <c r="AP164" s="4">
        <v>162</v>
      </c>
      <c r="AQ164" s="4"/>
    </row>
    <row r="165" spans="1:70" x14ac:dyDescent="0.3">
      <c r="A165" s="1">
        <v>44979</v>
      </c>
      <c r="B165" t="s">
        <v>90</v>
      </c>
      <c r="C165" t="s">
        <v>107</v>
      </c>
      <c r="D165">
        <v>7</v>
      </c>
      <c r="E165">
        <v>1</v>
      </c>
      <c r="F165">
        <v>1</v>
      </c>
      <c r="G165" t="s">
        <v>53</v>
      </c>
      <c r="H165" t="s">
        <v>54</v>
      </c>
      <c r="I165">
        <v>0.51500000000000001</v>
      </c>
      <c r="J165">
        <v>7.73</v>
      </c>
      <c r="K165">
        <v>284</v>
      </c>
      <c r="L165" t="s">
        <v>51</v>
      </c>
      <c r="M165" t="s">
        <v>52</v>
      </c>
      <c r="N165">
        <v>0.13400000000000001</v>
      </c>
      <c r="O165">
        <v>2.2999999999999998</v>
      </c>
      <c r="P165">
        <v>23.2</v>
      </c>
      <c r="R165" s="4">
        <v>1</v>
      </c>
      <c r="S165" s="4">
        <v>1</v>
      </c>
      <c r="T165" s="4"/>
      <c r="U165" s="4">
        <f t="shared" si="34"/>
        <v>284</v>
      </c>
      <c r="V165" s="4">
        <f t="shared" si="32"/>
        <v>284</v>
      </c>
      <c r="W165" s="4">
        <f t="shared" si="27"/>
        <v>284</v>
      </c>
      <c r="X165" s="4">
        <f>100*(W165-250)/250</f>
        <v>13.6</v>
      </c>
      <c r="Y165" s="4" t="str">
        <f>IF((ABS(X165))&lt;=20,"PASS","FAIL")</f>
        <v>PASS</v>
      </c>
      <c r="AD165" s="4">
        <v>1</v>
      </c>
      <c r="AE165" s="4"/>
      <c r="AF165" s="13">
        <f t="shared" si="31"/>
        <v>23.2</v>
      </c>
      <c r="AG165" s="15">
        <f t="shared" si="33"/>
        <v>23.2</v>
      </c>
      <c r="AH165" s="15">
        <f t="shared" si="35"/>
        <v>23.2</v>
      </c>
      <c r="AI165" s="4">
        <f>100*(AH165-25)/25</f>
        <v>-7.200000000000002</v>
      </c>
      <c r="AJ165" s="4" t="str">
        <f>IF((ABS(AI165))&lt;=20,"PASS","FAIL")</f>
        <v>PASS</v>
      </c>
      <c r="AO165" s="4"/>
      <c r="AP165" s="4">
        <v>163</v>
      </c>
      <c r="AQ165" s="4"/>
    </row>
    <row r="166" spans="1:70" x14ac:dyDescent="0.3">
      <c r="A166" s="1">
        <v>44979</v>
      </c>
      <c r="B166" t="s">
        <v>90</v>
      </c>
      <c r="C166" t="s">
        <v>57</v>
      </c>
      <c r="D166" t="s">
        <v>11</v>
      </c>
      <c r="E166">
        <v>1</v>
      </c>
      <c r="F166">
        <v>1</v>
      </c>
      <c r="G166" t="s">
        <v>53</v>
      </c>
      <c r="H166" t="s">
        <v>54</v>
      </c>
      <c r="I166">
        <v>-5.6899999999999999E-2</v>
      </c>
      <c r="J166">
        <v>-1.54</v>
      </c>
      <c r="K166">
        <v>-157</v>
      </c>
      <c r="L166" t="s">
        <v>51</v>
      </c>
      <c r="M166" t="s">
        <v>52</v>
      </c>
      <c r="N166">
        <v>9.5600000000000004E-2</v>
      </c>
      <c r="O166">
        <v>1.18</v>
      </c>
      <c r="P166">
        <v>-13</v>
      </c>
      <c r="Q166" s="4"/>
      <c r="R166" s="4">
        <v>1</v>
      </c>
      <c r="S166" s="4">
        <v>1</v>
      </c>
      <c r="T166" s="4"/>
      <c r="U166" s="4">
        <f t="shared" si="34"/>
        <v>-157</v>
      </c>
      <c r="V166" s="4">
        <f t="shared" si="32"/>
        <v>-157</v>
      </c>
      <c r="W166" s="4">
        <f t="shared" si="27"/>
        <v>-157</v>
      </c>
      <c r="X166" s="4"/>
      <c r="Y166" s="4"/>
      <c r="AB166" s="4"/>
      <c r="AC166" s="4"/>
      <c r="AD166" s="4">
        <v>1</v>
      </c>
      <c r="AE166" s="4"/>
      <c r="AF166" s="13">
        <f t="shared" si="31"/>
        <v>-13</v>
      </c>
      <c r="AG166" s="15">
        <f t="shared" si="33"/>
        <v>-13</v>
      </c>
      <c r="AH166" s="15">
        <f t="shared" si="35"/>
        <v>-13</v>
      </c>
      <c r="AI166" s="15"/>
      <c r="AJ166" s="4"/>
      <c r="AM166" s="4"/>
      <c r="AN166" s="4"/>
      <c r="AO166" s="4"/>
      <c r="AP166" s="4">
        <v>164</v>
      </c>
      <c r="AQ166" s="4"/>
    </row>
    <row r="167" spans="1:70" x14ac:dyDescent="0.3">
      <c r="A167" s="1">
        <v>44979</v>
      </c>
      <c r="B167" t="s">
        <v>90</v>
      </c>
      <c r="C167" t="s">
        <v>78</v>
      </c>
      <c r="D167" t="s">
        <v>70</v>
      </c>
      <c r="E167">
        <v>1</v>
      </c>
      <c r="F167">
        <v>1</v>
      </c>
      <c r="G167" t="s">
        <v>53</v>
      </c>
      <c r="H167" t="s">
        <v>54</v>
      </c>
      <c r="I167">
        <v>3.4099999999999998E-2</v>
      </c>
      <c r="J167">
        <v>0.8</v>
      </c>
      <c r="K167">
        <v>-47.3</v>
      </c>
      <c r="L167" t="s">
        <v>51</v>
      </c>
      <c r="M167" t="s">
        <v>52</v>
      </c>
      <c r="N167">
        <v>1.9E-2</v>
      </c>
      <c r="O167">
        <v>0.18</v>
      </c>
      <c r="P167">
        <v>-45.1</v>
      </c>
      <c r="R167" s="4">
        <v>1</v>
      </c>
      <c r="S167" s="4">
        <v>1</v>
      </c>
      <c r="T167" s="4"/>
      <c r="U167" s="4">
        <f t="shared" si="34"/>
        <v>-47.3</v>
      </c>
      <c r="V167" s="4">
        <f t="shared" si="32"/>
        <v>-47.3</v>
      </c>
      <c r="W167" s="4">
        <f t="shared" si="27"/>
        <v>-47.3</v>
      </c>
      <c r="X167" s="4"/>
      <c r="Y167" s="4"/>
      <c r="Z167" s="4"/>
      <c r="AA167" s="4"/>
      <c r="AD167" s="4">
        <v>1</v>
      </c>
      <c r="AE167" s="4"/>
      <c r="AF167" s="13">
        <f t="shared" si="31"/>
        <v>-45.1</v>
      </c>
      <c r="AG167" s="15">
        <f t="shared" si="33"/>
        <v>-45.1</v>
      </c>
      <c r="AH167" s="15">
        <f t="shared" si="35"/>
        <v>-45.1</v>
      </c>
      <c r="AI167" s="15"/>
      <c r="AJ167" s="4"/>
      <c r="AK167" s="4"/>
      <c r="AL167" s="4"/>
      <c r="AO167" s="4"/>
      <c r="AP167" s="4">
        <v>165</v>
      </c>
      <c r="AQ167" s="4"/>
    </row>
    <row r="168" spans="1:70" x14ac:dyDescent="0.3">
      <c r="A168" s="1">
        <v>44979</v>
      </c>
      <c r="B168" t="s">
        <v>90</v>
      </c>
      <c r="C168" t="s">
        <v>186</v>
      </c>
      <c r="D168">
        <v>119</v>
      </c>
      <c r="E168">
        <v>1</v>
      </c>
      <c r="F168">
        <v>1</v>
      </c>
      <c r="G168" t="s">
        <v>53</v>
      </c>
      <c r="H168" t="s">
        <v>54</v>
      </c>
      <c r="I168">
        <v>0.60799999999999998</v>
      </c>
      <c r="J168">
        <v>8.51</v>
      </c>
      <c r="K168">
        <v>321</v>
      </c>
      <c r="L168" t="s">
        <v>51</v>
      </c>
      <c r="M168" t="s">
        <v>52</v>
      </c>
      <c r="N168">
        <v>0.123</v>
      </c>
      <c r="O168">
        <v>2.15</v>
      </c>
      <c r="P168">
        <v>18.2</v>
      </c>
      <c r="R168" s="4">
        <v>1</v>
      </c>
      <c r="S168" s="4">
        <v>1</v>
      </c>
      <c r="T168" s="4"/>
      <c r="U168" s="4">
        <f t="shared" si="34"/>
        <v>321</v>
      </c>
      <c r="V168" s="4">
        <f t="shared" si="32"/>
        <v>321</v>
      </c>
      <c r="W168" s="4">
        <f t="shared" si="27"/>
        <v>321</v>
      </c>
      <c r="X168" s="4"/>
      <c r="Y168" s="4"/>
      <c r="AD168" s="4">
        <v>1</v>
      </c>
      <c r="AE168" s="4"/>
      <c r="AF168" s="13">
        <f t="shared" si="31"/>
        <v>18.2</v>
      </c>
      <c r="AG168" s="15">
        <f t="shared" si="33"/>
        <v>18.2</v>
      </c>
      <c r="AH168" s="15">
        <f t="shared" si="35"/>
        <v>18.2</v>
      </c>
      <c r="AI168" s="15"/>
      <c r="AJ168" s="4"/>
      <c r="AO168" s="4"/>
      <c r="AP168" s="4">
        <v>166</v>
      </c>
      <c r="AQ168" s="4"/>
    </row>
    <row r="169" spans="1:70" x14ac:dyDescent="0.3">
      <c r="A169" s="1">
        <v>44979</v>
      </c>
      <c r="B169" t="s">
        <v>90</v>
      </c>
      <c r="C169" t="s">
        <v>187</v>
      </c>
      <c r="D169">
        <v>120</v>
      </c>
      <c r="E169">
        <v>1</v>
      </c>
      <c r="F169">
        <v>1</v>
      </c>
      <c r="G169" t="s">
        <v>53</v>
      </c>
      <c r="H169" t="s">
        <v>54</v>
      </c>
      <c r="I169">
        <v>1.48</v>
      </c>
      <c r="J169">
        <v>20</v>
      </c>
      <c r="K169">
        <v>889</v>
      </c>
      <c r="L169" t="s">
        <v>51</v>
      </c>
      <c r="M169" t="s">
        <v>52</v>
      </c>
      <c r="N169">
        <v>0.14099999999999999</v>
      </c>
      <c r="O169">
        <v>2.3199999999999998</v>
      </c>
      <c r="P169">
        <v>23.9</v>
      </c>
      <c r="R169" s="4">
        <v>1</v>
      </c>
      <c r="S169" s="4">
        <v>1</v>
      </c>
      <c r="T169" s="4"/>
      <c r="U169" s="4">
        <f t="shared" si="34"/>
        <v>889</v>
      </c>
      <c r="V169" s="4">
        <f t="shared" si="32"/>
        <v>889</v>
      </c>
      <c r="W169" s="4">
        <f t="shared" si="27"/>
        <v>889</v>
      </c>
      <c r="X169" s="4"/>
      <c r="Y169" s="4"/>
      <c r="Z169" s="4"/>
      <c r="AA169" s="4"/>
      <c r="AB169" s="4"/>
      <c r="AC169" s="4"/>
      <c r="AD169" s="4">
        <v>1</v>
      </c>
      <c r="AE169" s="4"/>
      <c r="AF169" s="13">
        <f t="shared" si="31"/>
        <v>23.9</v>
      </c>
      <c r="AG169" s="15">
        <f t="shared" si="33"/>
        <v>23.9</v>
      </c>
      <c r="AH169" s="15">
        <f t="shared" si="35"/>
        <v>23.9</v>
      </c>
      <c r="AI169" s="15"/>
      <c r="AJ169" s="4"/>
      <c r="AK169" s="4"/>
      <c r="AL169" s="4"/>
      <c r="AM169" s="4"/>
      <c r="AN169" s="4"/>
      <c r="AO169" s="4"/>
      <c r="AP169" s="4">
        <v>167</v>
      </c>
      <c r="AQ169" s="4"/>
    </row>
    <row r="170" spans="1:70" x14ac:dyDescent="0.3">
      <c r="A170" s="1">
        <v>44979</v>
      </c>
      <c r="B170" t="s">
        <v>90</v>
      </c>
      <c r="C170" t="s">
        <v>188</v>
      </c>
      <c r="D170">
        <v>121</v>
      </c>
      <c r="E170">
        <v>1</v>
      </c>
      <c r="F170">
        <v>1</v>
      </c>
      <c r="G170" t="s">
        <v>53</v>
      </c>
      <c r="H170" t="s">
        <v>54</v>
      </c>
      <c r="I170">
        <v>0.91900000000000004</v>
      </c>
      <c r="J170">
        <v>12.5</v>
      </c>
      <c r="K170">
        <v>515</v>
      </c>
      <c r="L170" t="s">
        <v>51</v>
      </c>
      <c r="M170" t="s">
        <v>52</v>
      </c>
      <c r="N170">
        <v>0.16</v>
      </c>
      <c r="O170">
        <v>2.78</v>
      </c>
      <c r="P170">
        <v>39.1</v>
      </c>
      <c r="R170" s="4">
        <v>1</v>
      </c>
      <c r="S170" s="4">
        <v>1</v>
      </c>
      <c r="T170" s="4"/>
      <c r="U170" s="4">
        <f t="shared" si="34"/>
        <v>515</v>
      </c>
      <c r="V170" s="4">
        <f t="shared" si="32"/>
        <v>515</v>
      </c>
      <c r="W170" s="4">
        <f t="shared" ref="W170:W217" si="36">IF(R170=1,U170,(V170*R170))</f>
        <v>515</v>
      </c>
      <c r="AD170" s="4">
        <v>1</v>
      </c>
      <c r="AE170" s="4"/>
      <c r="AF170" s="13">
        <f t="shared" si="31"/>
        <v>39.1</v>
      </c>
      <c r="AG170" s="15">
        <f t="shared" si="33"/>
        <v>39.1</v>
      </c>
      <c r="AH170" s="15">
        <f t="shared" si="35"/>
        <v>39.1</v>
      </c>
      <c r="AI170" s="13"/>
      <c r="AO170" s="4"/>
      <c r="AP170" s="4">
        <v>168</v>
      </c>
      <c r="AQ170" s="4"/>
    </row>
    <row r="171" spans="1:70" x14ac:dyDescent="0.3">
      <c r="A171" s="1">
        <v>44979</v>
      </c>
      <c r="B171" t="s">
        <v>90</v>
      </c>
      <c r="C171" t="s">
        <v>189</v>
      </c>
      <c r="D171">
        <v>122</v>
      </c>
      <c r="E171">
        <v>1</v>
      </c>
      <c r="F171">
        <v>1</v>
      </c>
      <c r="G171" t="s">
        <v>53</v>
      </c>
      <c r="H171" t="s">
        <v>54</v>
      </c>
      <c r="I171">
        <v>0.61299999999999999</v>
      </c>
      <c r="J171">
        <v>8.32</v>
      </c>
      <c r="K171">
        <v>312</v>
      </c>
      <c r="L171" t="s">
        <v>51</v>
      </c>
      <c r="M171" t="s">
        <v>52</v>
      </c>
      <c r="N171">
        <v>0.13900000000000001</v>
      </c>
      <c r="O171">
        <v>2.4</v>
      </c>
      <c r="P171">
        <v>26.4</v>
      </c>
      <c r="R171" s="4">
        <v>1</v>
      </c>
      <c r="S171" s="4">
        <v>1</v>
      </c>
      <c r="T171" s="4"/>
      <c r="U171" s="4">
        <f t="shared" si="34"/>
        <v>312</v>
      </c>
      <c r="V171" s="4">
        <f t="shared" si="32"/>
        <v>312</v>
      </c>
      <c r="W171" s="4">
        <f t="shared" si="36"/>
        <v>312</v>
      </c>
      <c r="X171" s="4"/>
      <c r="Y171" s="4"/>
      <c r="AD171" s="4">
        <v>1</v>
      </c>
      <c r="AE171" s="4"/>
      <c r="AF171" s="13">
        <f t="shared" si="31"/>
        <v>26.4</v>
      </c>
      <c r="AG171" s="15">
        <f t="shared" si="33"/>
        <v>26.4</v>
      </c>
      <c r="AH171" s="15">
        <f t="shared" si="35"/>
        <v>26.4</v>
      </c>
      <c r="AI171" s="15"/>
      <c r="AJ171" s="4"/>
      <c r="AO171" s="4"/>
      <c r="AP171" s="4">
        <v>169</v>
      </c>
      <c r="AQ171" s="4"/>
    </row>
    <row r="172" spans="1:70" x14ac:dyDescent="0.3">
      <c r="A172" s="1">
        <v>44979</v>
      </c>
      <c r="B172" t="s">
        <v>90</v>
      </c>
      <c r="C172" t="s">
        <v>190</v>
      </c>
      <c r="D172">
        <v>123</v>
      </c>
      <c r="E172">
        <v>1</v>
      </c>
      <c r="F172">
        <v>1</v>
      </c>
      <c r="G172" t="s">
        <v>53</v>
      </c>
      <c r="H172" t="s">
        <v>54</v>
      </c>
      <c r="I172">
        <v>0.51200000000000001</v>
      </c>
      <c r="J172">
        <v>6.64</v>
      </c>
      <c r="K172">
        <v>231</v>
      </c>
      <c r="L172" t="s">
        <v>51</v>
      </c>
      <c r="M172" t="s">
        <v>52</v>
      </c>
      <c r="N172">
        <v>0.24399999999999999</v>
      </c>
      <c r="O172">
        <v>4.12</v>
      </c>
      <c r="P172">
        <v>83.8</v>
      </c>
      <c r="R172" s="4">
        <v>1</v>
      </c>
      <c r="S172" s="4">
        <v>1</v>
      </c>
      <c r="T172" s="4"/>
      <c r="U172" s="4">
        <f t="shared" si="34"/>
        <v>231</v>
      </c>
      <c r="V172" s="4">
        <f t="shared" si="32"/>
        <v>231</v>
      </c>
      <c r="W172" s="4">
        <f t="shared" si="36"/>
        <v>231</v>
      </c>
      <c r="X172" s="4"/>
      <c r="Y172" s="4"/>
      <c r="AD172" s="4">
        <v>1</v>
      </c>
      <c r="AE172" s="4"/>
      <c r="AF172" s="13">
        <f t="shared" si="31"/>
        <v>83.8</v>
      </c>
      <c r="AG172" s="15">
        <f t="shared" si="33"/>
        <v>83.8</v>
      </c>
      <c r="AH172" s="15">
        <f t="shared" si="35"/>
        <v>83.8</v>
      </c>
      <c r="AI172" s="15"/>
      <c r="AJ172" s="4"/>
      <c r="AO172" s="4"/>
      <c r="AP172" s="4">
        <v>170</v>
      </c>
      <c r="AQ172" s="4"/>
    </row>
    <row r="173" spans="1:70" x14ac:dyDescent="0.3">
      <c r="A173" s="1">
        <v>44979</v>
      </c>
      <c r="B173" t="s">
        <v>90</v>
      </c>
      <c r="C173" t="s">
        <v>191</v>
      </c>
      <c r="D173">
        <v>124</v>
      </c>
      <c r="E173">
        <v>1</v>
      </c>
      <c r="F173">
        <v>1</v>
      </c>
      <c r="G173" t="s">
        <v>53</v>
      </c>
      <c r="H173" t="s">
        <v>54</v>
      </c>
      <c r="I173">
        <v>0.91</v>
      </c>
      <c r="J173">
        <v>13</v>
      </c>
      <c r="K173">
        <v>542</v>
      </c>
      <c r="L173" t="s">
        <v>51</v>
      </c>
      <c r="M173" t="s">
        <v>52</v>
      </c>
      <c r="N173">
        <v>0.13</v>
      </c>
      <c r="O173">
        <v>2.2400000000000002</v>
      </c>
      <c r="P173">
        <v>21.4</v>
      </c>
      <c r="R173" s="4">
        <v>1</v>
      </c>
      <c r="S173" s="4">
        <v>1</v>
      </c>
      <c r="T173" s="4"/>
      <c r="U173" s="4">
        <f t="shared" si="34"/>
        <v>542</v>
      </c>
      <c r="V173" s="4">
        <f t="shared" si="32"/>
        <v>542</v>
      </c>
      <c r="W173" s="4">
        <f t="shared" si="36"/>
        <v>542</v>
      </c>
      <c r="X173" s="4"/>
      <c r="Y173" s="4"/>
      <c r="AD173" s="4">
        <v>1</v>
      </c>
      <c r="AE173" s="4"/>
      <c r="AF173" s="13">
        <f t="shared" si="31"/>
        <v>21.4</v>
      </c>
      <c r="AG173" s="15">
        <f t="shared" si="33"/>
        <v>21.4</v>
      </c>
      <c r="AH173" s="15">
        <f t="shared" si="35"/>
        <v>21.4</v>
      </c>
      <c r="AI173" s="15"/>
      <c r="AJ173" s="4"/>
      <c r="AO173" s="4"/>
      <c r="AP173" s="4">
        <v>171</v>
      </c>
      <c r="AQ173" s="4"/>
    </row>
    <row r="174" spans="1:70" x14ac:dyDescent="0.3">
      <c r="A174" s="1">
        <v>44979</v>
      </c>
      <c r="B174" t="s">
        <v>90</v>
      </c>
      <c r="C174" t="s">
        <v>192</v>
      </c>
      <c r="D174">
        <v>125</v>
      </c>
      <c r="E174">
        <v>1</v>
      </c>
      <c r="F174">
        <v>1</v>
      </c>
      <c r="G174" t="s">
        <v>53</v>
      </c>
      <c r="H174" t="s">
        <v>54</v>
      </c>
      <c r="I174">
        <v>0.60599999999999998</v>
      </c>
      <c r="J174">
        <v>8.4600000000000009</v>
      </c>
      <c r="K174">
        <v>319</v>
      </c>
      <c r="L174" t="s">
        <v>51</v>
      </c>
      <c r="M174" t="s">
        <v>52</v>
      </c>
      <c r="N174">
        <v>0.129</v>
      </c>
      <c r="O174">
        <v>2.25</v>
      </c>
      <c r="P174">
        <v>21.7</v>
      </c>
      <c r="Q174" s="4"/>
      <c r="R174" s="4">
        <v>1</v>
      </c>
      <c r="S174" s="4">
        <v>1</v>
      </c>
      <c r="T174" s="4"/>
      <c r="U174" s="4">
        <f t="shared" si="34"/>
        <v>319</v>
      </c>
      <c r="V174" s="4">
        <f t="shared" si="32"/>
        <v>319</v>
      </c>
      <c r="W174" s="4">
        <f t="shared" si="36"/>
        <v>319</v>
      </c>
      <c r="X174" s="4"/>
      <c r="Y174" s="4"/>
      <c r="AD174" s="4">
        <v>1</v>
      </c>
      <c r="AE174" s="4"/>
      <c r="AF174" s="13">
        <f t="shared" si="31"/>
        <v>21.7</v>
      </c>
      <c r="AG174" s="15">
        <f t="shared" si="33"/>
        <v>21.7</v>
      </c>
      <c r="AH174" s="15">
        <f t="shared" si="35"/>
        <v>21.7</v>
      </c>
      <c r="AI174" s="15"/>
      <c r="AJ174" s="4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44979</v>
      </c>
      <c r="B175" t="s">
        <v>90</v>
      </c>
      <c r="C175" t="s">
        <v>193</v>
      </c>
      <c r="D175">
        <v>126</v>
      </c>
      <c r="E175">
        <v>1</v>
      </c>
      <c r="F175">
        <v>1</v>
      </c>
      <c r="G175" t="s">
        <v>53</v>
      </c>
      <c r="H175" t="s">
        <v>54</v>
      </c>
      <c r="I175">
        <v>0.34200000000000003</v>
      </c>
      <c r="J175">
        <v>5.03</v>
      </c>
      <c r="K175">
        <v>154</v>
      </c>
      <c r="L175" t="s">
        <v>51</v>
      </c>
      <c r="M175" t="s">
        <v>52</v>
      </c>
      <c r="N175">
        <v>0.106</v>
      </c>
      <c r="O175">
        <v>1.84</v>
      </c>
      <c r="P175">
        <v>8.07</v>
      </c>
      <c r="Q175" s="4"/>
      <c r="R175" s="4">
        <v>1</v>
      </c>
      <c r="S175" s="4">
        <v>1</v>
      </c>
      <c r="T175" s="4"/>
      <c r="U175" s="4">
        <f t="shared" si="34"/>
        <v>154</v>
      </c>
      <c r="V175" s="4">
        <f t="shared" si="32"/>
        <v>154</v>
      </c>
      <c r="W175" s="4">
        <f t="shared" si="36"/>
        <v>154</v>
      </c>
      <c r="X175" s="4"/>
      <c r="Y175" s="4"/>
      <c r="Z175" s="4"/>
      <c r="AA175" s="4"/>
      <c r="AB175" s="4"/>
      <c r="AC175" s="4"/>
      <c r="AD175" s="4">
        <v>1</v>
      </c>
      <c r="AE175" s="4"/>
      <c r="AF175" s="13">
        <f t="shared" si="31"/>
        <v>8.07</v>
      </c>
      <c r="AG175" s="15">
        <f t="shared" si="33"/>
        <v>8.07</v>
      </c>
      <c r="AH175" s="15">
        <f t="shared" si="35"/>
        <v>8.07</v>
      </c>
      <c r="AI175" s="15"/>
      <c r="AJ175" s="4"/>
      <c r="AK175" s="4"/>
      <c r="AL175" s="4"/>
      <c r="AM175" s="4"/>
      <c r="AN175" s="4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44979</v>
      </c>
      <c r="B176" t="s">
        <v>90</v>
      </c>
      <c r="C176" t="s">
        <v>194</v>
      </c>
      <c r="D176">
        <v>127</v>
      </c>
      <c r="E176">
        <v>1</v>
      </c>
      <c r="F176">
        <v>1</v>
      </c>
      <c r="G176" t="s">
        <v>53</v>
      </c>
      <c r="H176" t="s">
        <v>54</v>
      </c>
      <c r="I176">
        <v>1.86</v>
      </c>
      <c r="J176">
        <v>25.4</v>
      </c>
      <c r="K176">
        <v>1160</v>
      </c>
      <c r="L176" t="s">
        <v>51</v>
      </c>
      <c r="M176" t="s">
        <v>52</v>
      </c>
      <c r="N176">
        <v>0.16900000000000001</v>
      </c>
      <c r="O176">
        <v>2.95</v>
      </c>
      <c r="P176">
        <v>44.7</v>
      </c>
      <c r="R176" s="4">
        <v>1</v>
      </c>
      <c r="S176" s="4">
        <v>1</v>
      </c>
      <c r="T176" s="4"/>
      <c r="U176" s="4">
        <f t="shared" si="34"/>
        <v>1160</v>
      </c>
      <c r="V176" s="4">
        <f t="shared" si="32"/>
        <v>1160</v>
      </c>
      <c r="W176" s="4">
        <f t="shared" si="36"/>
        <v>1160</v>
      </c>
      <c r="X176" s="4"/>
      <c r="Y176" s="4"/>
      <c r="AB176" s="4"/>
      <c r="AC176" s="4"/>
      <c r="AD176" s="4">
        <v>1</v>
      </c>
      <c r="AE176" s="4"/>
      <c r="AF176" s="13">
        <f t="shared" si="31"/>
        <v>44.7</v>
      </c>
      <c r="AG176" s="15">
        <f t="shared" si="33"/>
        <v>44.7</v>
      </c>
      <c r="AH176" s="15">
        <f t="shared" si="35"/>
        <v>44.7</v>
      </c>
      <c r="AI176" s="15"/>
      <c r="AJ176" s="4"/>
      <c r="AM176" s="4"/>
      <c r="AN176" s="4"/>
      <c r="AO176" s="4"/>
      <c r="AP176" s="4">
        <v>174</v>
      </c>
      <c r="AQ176" s="4"/>
    </row>
    <row r="177" spans="1:70" x14ac:dyDescent="0.3">
      <c r="A177" s="1">
        <v>44979</v>
      </c>
      <c r="B177" t="s">
        <v>90</v>
      </c>
      <c r="C177" t="s">
        <v>195</v>
      </c>
      <c r="D177">
        <v>128</v>
      </c>
      <c r="E177">
        <v>1</v>
      </c>
      <c r="F177">
        <v>1</v>
      </c>
      <c r="G177" t="s">
        <v>53</v>
      </c>
      <c r="H177" t="s">
        <v>54</v>
      </c>
      <c r="I177">
        <v>0.35099999999999998</v>
      </c>
      <c r="J177">
        <v>5.1100000000000003</v>
      </c>
      <c r="K177">
        <v>157</v>
      </c>
      <c r="L177" t="s">
        <v>51</v>
      </c>
      <c r="M177" t="s">
        <v>52</v>
      </c>
      <c r="N177">
        <v>0.17699999999999999</v>
      </c>
      <c r="O177">
        <v>3.03</v>
      </c>
      <c r="P177">
        <v>47.2</v>
      </c>
      <c r="R177" s="4">
        <v>1</v>
      </c>
      <c r="S177" s="4">
        <v>1</v>
      </c>
      <c r="T177" s="4"/>
      <c r="U177" s="4">
        <f t="shared" si="34"/>
        <v>157</v>
      </c>
      <c r="V177" s="4">
        <f t="shared" si="32"/>
        <v>157</v>
      </c>
      <c r="W177" s="4">
        <f t="shared" si="36"/>
        <v>157</v>
      </c>
      <c r="X177" s="4"/>
      <c r="Y177" s="4"/>
      <c r="Z177" s="4"/>
      <c r="AA177" s="4"/>
      <c r="AD177" s="4">
        <v>1</v>
      </c>
      <c r="AE177" s="4"/>
      <c r="AF177" s="13">
        <f t="shared" si="31"/>
        <v>47.2</v>
      </c>
      <c r="AG177" s="15">
        <f t="shared" si="33"/>
        <v>47.2</v>
      </c>
      <c r="AH177" s="15">
        <f t="shared" si="35"/>
        <v>47.2</v>
      </c>
      <c r="AI177" s="15"/>
      <c r="AJ177" s="4"/>
      <c r="AK177" s="4"/>
      <c r="AL177" s="4"/>
      <c r="AO177" s="4"/>
      <c r="AP177" s="4">
        <v>175</v>
      </c>
      <c r="AQ177" s="4"/>
    </row>
    <row r="178" spans="1:70" x14ac:dyDescent="0.3">
      <c r="A178" s="1">
        <v>44979</v>
      </c>
      <c r="B178" t="s">
        <v>90</v>
      </c>
      <c r="C178" t="s">
        <v>196</v>
      </c>
      <c r="D178">
        <v>129</v>
      </c>
      <c r="E178">
        <v>1</v>
      </c>
      <c r="F178">
        <v>1</v>
      </c>
      <c r="G178" t="s">
        <v>53</v>
      </c>
      <c r="H178" t="s">
        <v>54</v>
      </c>
      <c r="I178">
        <v>0.499</v>
      </c>
      <c r="J178">
        <v>7.05</v>
      </c>
      <c r="K178">
        <v>251</v>
      </c>
      <c r="L178" t="s">
        <v>51</v>
      </c>
      <c r="M178" t="s">
        <v>52</v>
      </c>
      <c r="N178">
        <v>0.217</v>
      </c>
      <c r="O178">
        <v>3.65</v>
      </c>
      <c r="P178">
        <v>68.099999999999994</v>
      </c>
      <c r="R178" s="4">
        <v>1</v>
      </c>
      <c r="S178" s="4">
        <v>1</v>
      </c>
      <c r="T178" s="4"/>
      <c r="U178" s="4">
        <f t="shared" si="34"/>
        <v>251</v>
      </c>
      <c r="V178" s="4">
        <f t="shared" si="32"/>
        <v>251</v>
      </c>
      <c r="W178" s="4">
        <f t="shared" si="36"/>
        <v>251</v>
      </c>
      <c r="X178" s="4"/>
      <c r="Y178" s="4"/>
      <c r="Z178">
        <f>ABS(100*ABS(W178-W172)/AVERAGE(W178,W172))</f>
        <v>8.2987551867219924</v>
      </c>
      <c r="AA178" t="str">
        <f>IF(W178&gt;10, (IF((AND(Z178&gt;=0,Z178&lt;=20)=TRUE),"PASS","FAIL")),(IF((AND(Z178&gt;=0,Z178&lt;=50)=TRUE),"PASS","FAIL")))</f>
        <v>PASS</v>
      </c>
      <c r="AB178" s="4"/>
      <c r="AC178" s="4"/>
      <c r="AD178" s="4">
        <v>1</v>
      </c>
      <c r="AE178" s="4"/>
      <c r="AF178" s="13">
        <f t="shared" si="31"/>
        <v>68.099999999999994</v>
      </c>
      <c r="AG178" s="15">
        <f t="shared" si="33"/>
        <v>68.099999999999994</v>
      </c>
      <c r="AH178" s="15">
        <f t="shared" si="35"/>
        <v>68.099999999999994</v>
      </c>
      <c r="AI178" s="4"/>
      <c r="AJ178" s="4"/>
      <c r="AK178">
        <f>ABS(100*ABS(AH178-AH172)/AVERAGE(AH178,AH172))</f>
        <v>20.671494404213306</v>
      </c>
      <c r="AL178" t="str">
        <f>IF(AH178&gt;10, (IF((AND(AK178&gt;=0,AK178&lt;=20)=TRUE),"PASS","FAIL")),(IF((AND(AK178&gt;=0,AK178&lt;=50)=TRUE),"PASS","FAIL")))</f>
        <v>FAIL</v>
      </c>
      <c r="AM178" s="4"/>
      <c r="AN178" s="4"/>
      <c r="AO178" s="4"/>
      <c r="AP178" s="4">
        <v>176</v>
      </c>
      <c r="AQ178" s="4"/>
    </row>
    <row r="179" spans="1:70" x14ac:dyDescent="0.3">
      <c r="A179" s="1">
        <v>44979</v>
      </c>
      <c r="B179" t="s">
        <v>90</v>
      </c>
      <c r="C179" t="s">
        <v>197</v>
      </c>
      <c r="D179">
        <v>130</v>
      </c>
      <c r="E179">
        <v>1</v>
      </c>
      <c r="F179">
        <v>1</v>
      </c>
      <c r="G179" t="s">
        <v>53</v>
      </c>
      <c r="H179" t="s">
        <v>54</v>
      </c>
      <c r="I179">
        <v>0.75700000000000001</v>
      </c>
      <c r="J179">
        <v>10.4</v>
      </c>
      <c r="K179">
        <v>412</v>
      </c>
      <c r="L179" t="s">
        <v>51</v>
      </c>
      <c r="M179" t="s">
        <v>52</v>
      </c>
      <c r="N179">
        <v>0.216</v>
      </c>
      <c r="O179">
        <v>3.66</v>
      </c>
      <c r="P179">
        <v>68.2</v>
      </c>
      <c r="R179" s="4">
        <v>1</v>
      </c>
      <c r="S179" s="4">
        <v>1</v>
      </c>
      <c r="T179" s="4"/>
      <c r="U179" s="4">
        <f t="shared" si="34"/>
        <v>412</v>
      </c>
      <c r="V179" s="4">
        <f t="shared" si="32"/>
        <v>412</v>
      </c>
      <c r="W179" s="4">
        <f t="shared" si="36"/>
        <v>412</v>
      </c>
      <c r="X179" s="4"/>
      <c r="Y179" s="4"/>
      <c r="Z179" s="4"/>
      <c r="AA179" s="4"/>
      <c r="AB179">
        <f>100*((W179*10250)-(W177*10000))/(10000*250)</f>
        <v>106.12</v>
      </c>
      <c r="AC179" t="str">
        <f>IF(W179&gt;30, (IF((AND(AB179&gt;=80,AB179&lt;=120)=TRUE),"PASS","FAIL")),(IF((AND(AB179&gt;=50,AB179&lt;=150)=TRUE),"PASS","FAIL")))</f>
        <v>PASS</v>
      </c>
      <c r="AD179" s="4">
        <v>1</v>
      </c>
      <c r="AE179" s="4"/>
      <c r="AF179" s="13">
        <f t="shared" si="31"/>
        <v>68.2</v>
      </c>
      <c r="AG179" s="15">
        <f t="shared" si="33"/>
        <v>68.2</v>
      </c>
      <c r="AH179" s="15">
        <f t="shared" si="35"/>
        <v>68.2</v>
      </c>
      <c r="AI179" s="4"/>
      <c r="AJ179" s="4"/>
      <c r="AK179" s="4"/>
      <c r="AL179" s="4"/>
      <c r="AM179">
        <f>100*((AH179*10250)-(AH177*10000))/(1000*250)</f>
        <v>90.82</v>
      </c>
      <c r="AN179" t="str">
        <f>IF(AH179&gt;30, (IF((AND(AM179&gt;=80,AM179&lt;=120)=TRUE),"PASS","FAIL")),(IF((AND(AM179&gt;=50,AM179&lt;=150)=TRUE),"PASS","FAIL")))</f>
        <v>PASS</v>
      </c>
      <c r="AO179" s="4"/>
      <c r="AP179" s="4">
        <v>177</v>
      </c>
      <c r="AQ179" s="4"/>
    </row>
    <row r="180" spans="1:70" x14ac:dyDescent="0.3">
      <c r="A180" s="1">
        <v>44979</v>
      </c>
      <c r="B180" t="s">
        <v>90</v>
      </c>
      <c r="C180" t="s">
        <v>107</v>
      </c>
      <c r="D180">
        <v>17</v>
      </c>
      <c r="E180">
        <v>1</v>
      </c>
      <c r="F180">
        <v>1</v>
      </c>
      <c r="G180" t="s">
        <v>53</v>
      </c>
      <c r="H180" t="s">
        <v>54</v>
      </c>
      <c r="I180">
        <v>0.52600000000000002</v>
      </c>
      <c r="J180">
        <v>7.14</v>
      </c>
      <c r="K180">
        <v>255</v>
      </c>
      <c r="L180" t="s">
        <v>51</v>
      </c>
      <c r="M180" t="s">
        <v>52</v>
      </c>
      <c r="N180">
        <v>0.13600000000000001</v>
      </c>
      <c r="O180">
        <v>2.35</v>
      </c>
      <c r="P180">
        <v>25</v>
      </c>
      <c r="R180" s="4">
        <v>1</v>
      </c>
      <c r="S180" s="4">
        <v>1</v>
      </c>
      <c r="T180" s="4"/>
      <c r="U180" s="4">
        <f t="shared" si="34"/>
        <v>255</v>
      </c>
      <c r="V180" s="4">
        <f t="shared" si="32"/>
        <v>255</v>
      </c>
      <c r="W180" s="4">
        <f t="shared" si="36"/>
        <v>255</v>
      </c>
      <c r="X180" s="4">
        <f>100*(W180-250)/250</f>
        <v>2</v>
      </c>
      <c r="Y180" s="4" t="str">
        <f>IF((ABS(X180))&lt;=20,"PASS","FAIL")</f>
        <v>PASS</v>
      </c>
      <c r="AD180" s="4">
        <v>1</v>
      </c>
      <c r="AE180" s="4"/>
      <c r="AF180" s="13">
        <f t="shared" si="31"/>
        <v>25</v>
      </c>
      <c r="AG180" s="15">
        <f t="shared" si="33"/>
        <v>25</v>
      </c>
      <c r="AH180" s="15">
        <f t="shared" si="35"/>
        <v>25</v>
      </c>
      <c r="AI180" s="4">
        <f>100*(AH180-25)/25</f>
        <v>0</v>
      </c>
      <c r="AJ180" s="4" t="str">
        <f>IF((ABS(AI180))&lt;=20,"PASS","FAIL")</f>
        <v>PASS</v>
      </c>
      <c r="AO180" s="4"/>
      <c r="AP180" s="4">
        <v>178</v>
      </c>
      <c r="AQ180" s="4"/>
    </row>
    <row r="181" spans="1:70" x14ac:dyDescent="0.3">
      <c r="A181" s="1">
        <v>44979</v>
      </c>
      <c r="B181" t="s">
        <v>90</v>
      </c>
      <c r="C181" t="s">
        <v>57</v>
      </c>
      <c r="D181" t="s">
        <v>11</v>
      </c>
      <c r="E181">
        <v>1</v>
      </c>
      <c r="F181">
        <v>1</v>
      </c>
      <c r="G181" t="s">
        <v>53</v>
      </c>
      <c r="H181" t="s">
        <v>54</v>
      </c>
      <c r="I181">
        <v>7.4000000000000003E-3</v>
      </c>
      <c r="J181">
        <v>0.106</v>
      </c>
      <c r="K181">
        <v>-80</v>
      </c>
      <c r="L181" t="s">
        <v>51</v>
      </c>
      <c r="M181" t="s">
        <v>52</v>
      </c>
      <c r="N181">
        <v>9.6199999999999994E-2</v>
      </c>
      <c r="O181">
        <v>1.2</v>
      </c>
      <c r="P181">
        <v>-12.4</v>
      </c>
      <c r="R181" s="4">
        <v>1</v>
      </c>
      <c r="S181" s="4">
        <v>1</v>
      </c>
      <c r="T181" s="4"/>
      <c r="U181" s="4">
        <f t="shared" si="34"/>
        <v>-80</v>
      </c>
      <c r="V181" s="4">
        <f t="shared" si="32"/>
        <v>-80</v>
      </c>
      <c r="W181" s="4">
        <f t="shared" si="36"/>
        <v>-80</v>
      </c>
      <c r="X181" s="4"/>
      <c r="Y181" s="4"/>
      <c r="AB181" s="4"/>
      <c r="AC181" s="4"/>
      <c r="AD181" s="4">
        <v>1</v>
      </c>
      <c r="AE181" s="4"/>
      <c r="AF181" s="13">
        <f t="shared" si="31"/>
        <v>-12.4</v>
      </c>
      <c r="AG181" s="15">
        <f t="shared" si="33"/>
        <v>-12.4</v>
      </c>
      <c r="AH181" s="15">
        <f t="shared" si="35"/>
        <v>-12.4</v>
      </c>
      <c r="AI181" s="15"/>
      <c r="AJ181" s="4"/>
      <c r="AM181" s="4"/>
      <c r="AN181" s="4"/>
      <c r="AO181" s="4"/>
      <c r="AP181" s="4">
        <v>179</v>
      </c>
      <c r="AQ181" s="4"/>
    </row>
    <row r="182" spans="1:70" x14ac:dyDescent="0.3">
      <c r="A182" s="1">
        <v>44979</v>
      </c>
      <c r="B182" t="s">
        <v>90</v>
      </c>
      <c r="C182" t="s">
        <v>78</v>
      </c>
      <c r="D182" t="s">
        <v>70</v>
      </c>
      <c r="E182">
        <v>1</v>
      </c>
      <c r="F182">
        <v>1</v>
      </c>
      <c r="G182" t="s">
        <v>53</v>
      </c>
      <c r="H182" t="s">
        <v>54</v>
      </c>
      <c r="I182">
        <v>6.83E-2</v>
      </c>
      <c r="J182">
        <v>0.435</v>
      </c>
      <c r="K182">
        <v>-64.5</v>
      </c>
      <c r="L182" t="s">
        <v>51</v>
      </c>
      <c r="M182" t="s">
        <v>52</v>
      </c>
      <c r="N182">
        <v>1.9E-2</v>
      </c>
      <c r="O182">
        <v>0.17499999999999999</v>
      </c>
      <c r="P182">
        <v>-45.3</v>
      </c>
      <c r="R182" s="4">
        <v>1</v>
      </c>
      <c r="S182" s="4">
        <v>1</v>
      </c>
      <c r="T182" s="4"/>
      <c r="U182" s="4">
        <f t="shared" si="34"/>
        <v>-64.5</v>
      </c>
      <c r="V182" s="4">
        <f t="shared" si="32"/>
        <v>-64.5</v>
      </c>
      <c r="W182" s="4">
        <f t="shared" si="36"/>
        <v>-64.5</v>
      </c>
      <c r="X182" s="4"/>
      <c r="Y182" s="4"/>
      <c r="Z182" s="4"/>
      <c r="AA182" s="4"/>
      <c r="AD182" s="4">
        <v>1</v>
      </c>
      <c r="AE182" s="4"/>
      <c r="AF182" s="13">
        <f t="shared" si="31"/>
        <v>-45.3</v>
      </c>
      <c r="AG182" s="15">
        <f t="shared" si="33"/>
        <v>-45.3</v>
      </c>
      <c r="AH182" s="15">
        <f t="shared" si="35"/>
        <v>-45.3</v>
      </c>
      <c r="AI182" s="15"/>
      <c r="AJ182" s="4"/>
      <c r="AK182" s="4"/>
      <c r="AL182" s="4"/>
      <c r="AO182" s="4"/>
      <c r="AP182" s="4">
        <v>180</v>
      </c>
      <c r="AQ182" s="4"/>
    </row>
    <row r="183" spans="1:70" x14ac:dyDescent="0.3">
      <c r="A183" s="1">
        <v>44979</v>
      </c>
      <c r="B183" t="s">
        <v>90</v>
      </c>
      <c r="C183" t="s">
        <v>198</v>
      </c>
      <c r="D183">
        <v>131</v>
      </c>
      <c r="E183">
        <v>1</v>
      </c>
      <c r="F183">
        <v>1</v>
      </c>
      <c r="G183" t="s">
        <v>53</v>
      </c>
      <c r="H183" t="s">
        <v>54</v>
      </c>
      <c r="I183">
        <v>0.36899999999999999</v>
      </c>
      <c r="J183">
        <v>5.17</v>
      </c>
      <c r="K183">
        <v>160</v>
      </c>
      <c r="L183" t="s">
        <v>51</v>
      </c>
      <c r="M183" t="s">
        <v>52</v>
      </c>
      <c r="N183">
        <v>0.105</v>
      </c>
      <c r="O183">
        <v>1.85</v>
      </c>
      <c r="P183">
        <v>8.4700000000000006</v>
      </c>
      <c r="R183" s="4">
        <v>1</v>
      </c>
      <c r="S183" s="4">
        <v>1</v>
      </c>
      <c r="T183" s="4"/>
      <c r="U183" s="4">
        <f t="shared" si="34"/>
        <v>160</v>
      </c>
      <c r="V183" s="4">
        <f t="shared" si="32"/>
        <v>160</v>
      </c>
      <c r="W183" s="4">
        <f t="shared" si="36"/>
        <v>160</v>
      </c>
      <c r="X183" s="4"/>
      <c r="Y183" s="4"/>
      <c r="AD183" s="4">
        <v>1</v>
      </c>
      <c r="AE183" s="4"/>
      <c r="AF183" s="13">
        <f t="shared" si="31"/>
        <v>8.4700000000000006</v>
      </c>
      <c r="AG183" s="15">
        <f t="shared" si="33"/>
        <v>8.4700000000000006</v>
      </c>
      <c r="AH183" s="15">
        <f t="shared" si="35"/>
        <v>8.4700000000000006</v>
      </c>
      <c r="AI183" s="15"/>
      <c r="AJ183" s="4"/>
      <c r="AO183" s="4"/>
      <c r="AP183" s="4">
        <v>181</v>
      </c>
      <c r="AQ183" s="4"/>
    </row>
    <row r="184" spans="1:70" x14ac:dyDescent="0.3">
      <c r="A184" s="1">
        <v>44979</v>
      </c>
      <c r="B184" t="s">
        <v>90</v>
      </c>
      <c r="C184" t="s">
        <v>199</v>
      </c>
      <c r="D184">
        <v>132</v>
      </c>
      <c r="E184">
        <v>1</v>
      </c>
      <c r="F184">
        <v>1</v>
      </c>
      <c r="G184" t="s">
        <v>53</v>
      </c>
      <c r="H184" t="s">
        <v>54</v>
      </c>
      <c r="I184">
        <v>0.72599999999999998</v>
      </c>
      <c r="J184">
        <v>9.8000000000000007</v>
      </c>
      <c r="K184">
        <v>384</v>
      </c>
      <c r="L184" t="s">
        <v>51</v>
      </c>
      <c r="M184" t="s">
        <v>52</v>
      </c>
      <c r="N184">
        <v>0.14899999999999999</v>
      </c>
      <c r="O184">
        <v>2.6</v>
      </c>
      <c r="P184">
        <v>33</v>
      </c>
      <c r="R184" s="4">
        <v>1</v>
      </c>
      <c r="S184" s="4">
        <v>1</v>
      </c>
      <c r="T184" s="4"/>
      <c r="U184" s="4">
        <f t="shared" si="34"/>
        <v>384</v>
      </c>
      <c r="V184" s="4">
        <f t="shared" si="32"/>
        <v>384</v>
      </c>
      <c r="W184" s="4">
        <f t="shared" si="36"/>
        <v>384</v>
      </c>
      <c r="X184" s="4"/>
      <c r="Y184" s="4"/>
      <c r="AD184" s="4">
        <v>1</v>
      </c>
      <c r="AE184" s="4"/>
      <c r="AF184" s="13">
        <f t="shared" si="31"/>
        <v>33</v>
      </c>
      <c r="AG184" s="15">
        <f t="shared" si="33"/>
        <v>33</v>
      </c>
      <c r="AH184" s="15">
        <f t="shared" si="35"/>
        <v>33</v>
      </c>
      <c r="AI184" s="15"/>
      <c r="AJ184" s="4"/>
      <c r="AO184" s="4"/>
      <c r="AP184" s="4">
        <v>182</v>
      </c>
      <c r="AQ184" s="4"/>
    </row>
    <row r="185" spans="1:70" x14ac:dyDescent="0.3">
      <c r="A185" s="1">
        <v>44979</v>
      </c>
      <c r="B185" t="s">
        <v>90</v>
      </c>
      <c r="C185" t="s">
        <v>200</v>
      </c>
      <c r="D185">
        <v>133</v>
      </c>
      <c r="E185">
        <v>1</v>
      </c>
      <c r="F185">
        <v>1</v>
      </c>
      <c r="G185" t="s">
        <v>53</v>
      </c>
      <c r="H185" t="s">
        <v>54</v>
      </c>
      <c r="I185">
        <v>0.65400000000000003</v>
      </c>
      <c r="J185">
        <v>8.8000000000000007</v>
      </c>
      <c r="K185">
        <v>335</v>
      </c>
      <c r="L185" t="s">
        <v>51</v>
      </c>
      <c r="M185" t="s">
        <v>52</v>
      </c>
      <c r="N185">
        <v>0.151</v>
      </c>
      <c r="O185">
        <v>2.64</v>
      </c>
      <c r="P185">
        <v>34.4</v>
      </c>
      <c r="R185" s="4">
        <v>1</v>
      </c>
      <c r="S185" s="4">
        <v>1</v>
      </c>
      <c r="T185" s="4"/>
      <c r="U185" s="4">
        <f t="shared" si="34"/>
        <v>335</v>
      </c>
      <c r="V185" s="4">
        <f t="shared" si="32"/>
        <v>335</v>
      </c>
      <c r="W185" s="4">
        <f t="shared" si="36"/>
        <v>335</v>
      </c>
      <c r="AD185" s="4">
        <v>1</v>
      </c>
      <c r="AE185" s="4"/>
      <c r="AF185" s="13">
        <f t="shared" si="31"/>
        <v>34.4</v>
      </c>
      <c r="AG185" s="15">
        <f t="shared" si="33"/>
        <v>34.4</v>
      </c>
      <c r="AH185" s="15">
        <f t="shared" si="35"/>
        <v>34.4</v>
      </c>
      <c r="AI185" s="13"/>
      <c r="AO185" s="4"/>
      <c r="AP185" s="4">
        <v>183</v>
      </c>
      <c r="AQ185" s="4"/>
    </row>
    <row r="186" spans="1:70" x14ac:dyDescent="0.3">
      <c r="A186" s="1">
        <v>44979</v>
      </c>
      <c r="B186" t="s">
        <v>90</v>
      </c>
      <c r="C186" t="s">
        <v>201</v>
      </c>
      <c r="D186">
        <v>134</v>
      </c>
      <c r="E186">
        <v>1</v>
      </c>
      <c r="F186">
        <v>1</v>
      </c>
      <c r="G186" t="s">
        <v>53</v>
      </c>
      <c r="H186" t="s">
        <v>54</v>
      </c>
      <c r="I186">
        <v>0.38800000000000001</v>
      </c>
      <c r="J186">
        <v>5.43</v>
      </c>
      <c r="K186">
        <v>173</v>
      </c>
      <c r="L186" t="s">
        <v>51</v>
      </c>
      <c r="M186" t="s">
        <v>52</v>
      </c>
      <c r="N186">
        <v>0.14499999999999999</v>
      </c>
      <c r="O186">
        <v>2.56</v>
      </c>
      <c r="P186">
        <v>31.8</v>
      </c>
      <c r="R186" s="4">
        <v>1</v>
      </c>
      <c r="S186" s="4">
        <v>1</v>
      </c>
      <c r="T186" s="4"/>
      <c r="U186" s="4">
        <f t="shared" si="34"/>
        <v>173</v>
      </c>
      <c r="V186" s="4">
        <f t="shared" si="32"/>
        <v>173</v>
      </c>
      <c r="W186" s="4">
        <f t="shared" si="36"/>
        <v>173</v>
      </c>
      <c r="X186" s="4"/>
      <c r="Y186" s="4"/>
      <c r="AD186" s="4">
        <v>1</v>
      </c>
      <c r="AE186" s="4"/>
      <c r="AF186" s="13">
        <f t="shared" si="31"/>
        <v>31.8</v>
      </c>
      <c r="AG186" s="15">
        <f t="shared" si="33"/>
        <v>31.8</v>
      </c>
      <c r="AH186" s="15">
        <f t="shared" si="35"/>
        <v>31.8</v>
      </c>
      <c r="AI186" s="15"/>
      <c r="AJ186" s="4"/>
      <c r="AO186" s="4"/>
      <c r="AP186" s="4">
        <v>184</v>
      </c>
      <c r="AQ186" s="4"/>
    </row>
    <row r="187" spans="1:70" x14ac:dyDescent="0.3">
      <c r="A187" s="1">
        <v>44979</v>
      </c>
      <c r="B187" t="s">
        <v>90</v>
      </c>
      <c r="C187" t="s">
        <v>202</v>
      </c>
      <c r="D187">
        <v>135</v>
      </c>
      <c r="E187">
        <v>1</v>
      </c>
      <c r="F187">
        <v>1</v>
      </c>
      <c r="G187" t="s">
        <v>53</v>
      </c>
      <c r="H187" t="s">
        <v>54</v>
      </c>
      <c r="I187">
        <v>0.67300000000000004</v>
      </c>
      <c r="J187">
        <v>9.33</v>
      </c>
      <c r="K187">
        <v>361</v>
      </c>
      <c r="L187" t="s">
        <v>51</v>
      </c>
      <c r="M187" t="s">
        <v>52</v>
      </c>
      <c r="N187">
        <v>0.13800000000000001</v>
      </c>
      <c r="O187">
        <v>2.41</v>
      </c>
      <c r="P187">
        <v>27</v>
      </c>
      <c r="Q187" s="4"/>
      <c r="R187" s="4">
        <v>1</v>
      </c>
      <c r="S187" s="4">
        <v>1</v>
      </c>
      <c r="T187" s="4"/>
      <c r="U187" s="4">
        <f t="shared" si="34"/>
        <v>361</v>
      </c>
      <c r="V187" s="4">
        <f t="shared" si="32"/>
        <v>361</v>
      </c>
      <c r="W187" s="4">
        <f t="shared" si="36"/>
        <v>361</v>
      </c>
      <c r="X187" s="4"/>
      <c r="Y187" s="4"/>
      <c r="AD187" s="4">
        <v>1</v>
      </c>
      <c r="AE187" s="4"/>
      <c r="AF187" s="13">
        <f t="shared" si="31"/>
        <v>27</v>
      </c>
      <c r="AG187" s="15">
        <f t="shared" si="33"/>
        <v>27</v>
      </c>
      <c r="AH187" s="15">
        <f t="shared" si="35"/>
        <v>27</v>
      </c>
      <c r="AI187" s="15"/>
      <c r="AJ187" s="4"/>
      <c r="AO187" s="4"/>
      <c r="AP187" s="4">
        <v>185</v>
      </c>
      <c r="AQ187" s="4"/>
    </row>
    <row r="188" spans="1:70" x14ac:dyDescent="0.3">
      <c r="A188" s="1">
        <v>44979</v>
      </c>
      <c r="B188" t="s">
        <v>90</v>
      </c>
      <c r="C188" t="s">
        <v>203</v>
      </c>
      <c r="D188">
        <v>136</v>
      </c>
      <c r="E188">
        <v>1</v>
      </c>
      <c r="F188">
        <v>1</v>
      </c>
      <c r="G188" t="s">
        <v>53</v>
      </c>
      <c r="H188" t="s">
        <v>54</v>
      </c>
      <c r="I188">
        <v>0.313</v>
      </c>
      <c r="J188">
        <v>4.42</v>
      </c>
      <c r="K188">
        <v>124</v>
      </c>
      <c r="L188" t="s">
        <v>51</v>
      </c>
      <c r="M188" t="s">
        <v>52</v>
      </c>
      <c r="N188">
        <v>0.11600000000000001</v>
      </c>
      <c r="O188">
        <v>2.06</v>
      </c>
      <c r="P188">
        <v>15.2</v>
      </c>
      <c r="Q188" s="4"/>
      <c r="R188" s="4">
        <v>1</v>
      </c>
      <c r="S188" s="4">
        <v>1</v>
      </c>
      <c r="T188" s="4"/>
      <c r="U188" s="4">
        <f t="shared" si="34"/>
        <v>124</v>
      </c>
      <c r="V188" s="4">
        <f t="shared" si="32"/>
        <v>124</v>
      </c>
      <c r="W188" s="4">
        <f t="shared" si="36"/>
        <v>124</v>
      </c>
      <c r="X188" s="4"/>
      <c r="Y188" s="4"/>
      <c r="AD188" s="4">
        <v>1</v>
      </c>
      <c r="AE188" s="4"/>
      <c r="AF188" s="13">
        <f t="shared" si="31"/>
        <v>15.2</v>
      </c>
      <c r="AG188" s="15">
        <f t="shared" si="33"/>
        <v>15.2</v>
      </c>
      <c r="AH188" s="15">
        <f t="shared" si="35"/>
        <v>15.2</v>
      </c>
      <c r="AI188" s="15"/>
      <c r="AJ188" s="4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44979</v>
      </c>
      <c r="B189" t="s">
        <v>90</v>
      </c>
      <c r="C189" t="s">
        <v>204</v>
      </c>
      <c r="D189">
        <v>137</v>
      </c>
      <c r="E189">
        <v>1</v>
      </c>
      <c r="F189">
        <v>1</v>
      </c>
      <c r="G189" t="s">
        <v>53</v>
      </c>
      <c r="H189" t="s">
        <v>54</v>
      </c>
      <c r="I189">
        <v>0.88600000000000001</v>
      </c>
      <c r="J189">
        <v>12.1</v>
      </c>
      <c r="K189">
        <v>496</v>
      </c>
      <c r="L189" t="s">
        <v>51</v>
      </c>
      <c r="M189" t="s">
        <v>52</v>
      </c>
      <c r="N189">
        <v>0.13700000000000001</v>
      </c>
      <c r="O189">
        <v>2.4</v>
      </c>
      <c r="P189">
        <v>26.6</v>
      </c>
      <c r="Q189" s="4"/>
      <c r="R189" s="4">
        <v>1</v>
      </c>
      <c r="S189" s="4">
        <v>1</v>
      </c>
      <c r="T189" s="4"/>
      <c r="U189" s="4">
        <f t="shared" si="34"/>
        <v>496</v>
      </c>
      <c r="V189" s="4">
        <f t="shared" si="32"/>
        <v>496</v>
      </c>
      <c r="W189" s="4">
        <f t="shared" si="36"/>
        <v>496</v>
      </c>
      <c r="X189" s="4"/>
      <c r="Y189" s="4"/>
      <c r="AB189" s="4"/>
      <c r="AC189" s="4"/>
      <c r="AD189" s="4">
        <v>1</v>
      </c>
      <c r="AE189" s="4"/>
      <c r="AF189" s="13">
        <f t="shared" si="31"/>
        <v>26.6</v>
      </c>
      <c r="AG189" s="15">
        <f t="shared" si="33"/>
        <v>26.6</v>
      </c>
      <c r="AH189" s="15">
        <f t="shared" si="35"/>
        <v>26.6</v>
      </c>
      <c r="AI189" s="15"/>
      <c r="AJ189" s="4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44979</v>
      </c>
      <c r="B190" t="s">
        <v>90</v>
      </c>
      <c r="C190" t="s">
        <v>205</v>
      </c>
      <c r="D190">
        <v>138</v>
      </c>
      <c r="E190">
        <v>1</v>
      </c>
      <c r="F190">
        <v>1</v>
      </c>
      <c r="G190" t="s">
        <v>53</v>
      </c>
      <c r="H190" t="s">
        <v>54</v>
      </c>
      <c r="I190">
        <v>0.56799999999999995</v>
      </c>
      <c r="J190">
        <v>7.92</v>
      </c>
      <c r="K190">
        <v>293</v>
      </c>
      <c r="L190" t="s">
        <v>51</v>
      </c>
      <c r="M190" t="s">
        <v>52</v>
      </c>
      <c r="N190">
        <v>0.13100000000000001</v>
      </c>
      <c r="O190">
        <v>2.2999999999999998</v>
      </c>
      <c r="P190">
        <v>23.2</v>
      </c>
      <c r="Q190" s="4"/>
      <c r="R190" s="4">
        <v>1</v>
      </c>
      <c r="S190" s="4">
        <v>1</v>
      </c>
      <c r="T190" s="4"/>
      <c r="U190" s="4">
        <f t="shared" si="34"/>
        <v>293</v>
      </c>
      <c r="V190" s="4">
        <f t="shared" si="32"/>
        <v>293</v>
      </c>
      <c r="W190" s="4">
        <f t="shared" si="36"/>
        <v>293</v>
      </c>
      <c r="X190" s="4"/>
      <c r="Y190" s="4"/>
      <c r="Z190" s="4"/>
      <c r="AA190" s="4"/>
      <c r="AD190" s="4">
        <v>1</v>
      </c>
      <c r="AE190" s="4"/>
      <c r="AF190" s="13">
        <f t="shared" si="31"/>
        <v>23.2</v>
      </c>
      <c r="AG190" s="15">
        <f t="shared" si="33"/>
        <v>23.2</v>
      </c>
      <c r="AH190" s="15">
        <f t="shared" si="35"/>
        <v>23.2</v>
      </c>
      <c r="AI190" s="15"/>
      <c r="AJ190" s="4"/>
      <c r="AK190" s="4"/>
      <c r="AL190" s="4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44979</v>
      </c>
      <c r="B191" t="s">
        <v>90</v>
      </c>
      <c r="C191" t="s">
        <v>206</v>
      </c>
      <c r="D191">
        <v>139</v>
      </c>
      <c r="E191">
        <v>1</v>
      </c>
      <c r="F191">
        <v>1</v>
      </c>
      <c r="G191" t="s">
        <v>53</v>
      </c>
      <c r="H191" t="s">
        <v>54</v>
      </c>
      <c r="I191">
        <v>0.76100000000000001</v>
      </c>
      <c r="J191">
        <v>11</v>
      </c>
      <c r="K191">
        <v>442</v>
      </c>
      <c r="L191" t="s">
        <v>51</v>
      </c>
      <c r="M191" t="s">
        <v>52</v>
      </c>
      <c r="N191">
        <v>0.14599999999999999</v>
      </c>
      <c r="O191">
        <v>2.52</v>
      </c>
      <c r="P191">
        <v>30.6</v>
      </c>
      <c r="Q191" s="4"/>
      <c r="R191" s="4">
        <v>1</v>
      </c>
      <c r="S191" s="4">
        <v>1</v>
      </c>
      <c r="T191" s="4"/>
      <c r="U191" s="4">
        <f t="shared" si="34"/>
        <v>442</v>
      </c>
      <c r="V191" s="4">
        <f t="shared" si="32"/>
        <v>442</v>
      </c>
      <c r="W191" s="4">
        <f t="shared" si="36"/>
        <v>442</v>
      </c>
      <c r="X191" s="4"/>
      <c r="Y191" s="4"/>
      <c r="AB191" s="4"/>
      <c r="AC191" s="4"/>
      <c r="AD191" s="4">
        <v>1</v>
      </c>
      <c r="AE191" s="4"/>
      <c r="AF191" s="13">
        <f t="shared" si="31"/>
        <v>30.6</v>
      </c>
      <c r="AG191" s="15">
        <f t="shared" si="33"/>
        <v>30.6</v>
      </c>
      <c r="AH191" s="15">
        <f t="shared" si="35"/>
        <v>30.6</v>
      </c>
      <c r="AI191" s="15"/>
      <c r="AJ191" s="4"/>
      <c r="AM191" s="4"/>
      <c r="AN191" s="4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44979</v>
      </c>
      <c r="B192" t="s">
        <v>90</v>
      </c>
      <c r="C192" t="s">
        <v>207</v>
      </c>
      <c r="D192">
        <v>140</v>
      </c>
      <c r="E192">
        <v>1</v>
      </c>
      <c r="F192">
        <v>1</v>
      </c>
      <c r="G192" t="s">
        <v>53</v>
      </c>
      <c r="H192" t="s">
        <v>54</v>
      </c>
      <c r="I192">
        <v>0.56299999999999994</v>
      </c>
      <c r="J192">
        <v>7.97</v>
      </c>
      <c r="K192">
        <v>295</v>
      </c>
      <c r="L192" t="s">
        <v>51</v>
      </c>
      <c r="M192" t="s">
        <v>52</v>
      </c>
      <c r="N192">
        <v>0.13600000000000001</v>
      </c>
      <c r="O192">
        <v>2.33</v>
      </c>
      <c r="P192">
        <v>24.4</v>
      </c>
      <c r="R192" s="4">
        <v>1</v>
      </c>
      <c r="S192" s="4">
        <v>1</v>
      </c>
      <c r="T192" s="4"/>
      <c r="U192" s="4">
        <f t="shared" si="34"/>
        <v>295</v>
      </c>
      <c r="V192" s="4">
        <f t="shared" si="32"/>
        <v>295</v>
      </c>
      <c r="W192" s="4">
        <f t="shared" si="36"/>
        <v>295</v>
      </c>
      <c r="X192" s="4"/>
      <c r="Y192" s="4"/>
      <c r="Z192" s="4"/>
      <c r="AA192" s="4"/>
      <c r="AD192" s="4">
        <v>1</v>
      </c>
      <c r="AE192" s="4"/>
      <c r="AF192" s="13">
        <f t="shared" si="31"/>
        <v>24.4</v>
      </c>
      <c r="AG192" s="15">
        <f t="shared" si="33"/>
        <v>24.4</v>
      </c>
      <c r="AH192" s="15">
        <f t="shared" si="35"/>
        <v>24.4</v>
      </c>
      <c r="AI192" s="15"/>
      <c r="AJ192" s="4"/>
      <c r="AK192" s="4"/>
      <c r="AL192" s="4"/>
      <c r="AO192" s="4"/>
      <c r="AP192" s="4">
        <v>190</v>
      </c>
      <c r="AQ192" s="4"/>
    </row>
    <row r="193" spans="1:70" x14ac:dyDescent="0.3">
      <c r="A193" s="1">
        <v>44979</v>
      </c>
      <c r="B193" t="s">
        <v>90</v>
      </c>
      <c r="C193" t="s">
        <v>208</v>
      </c>
      <c r="D193">
        <v>141</v>
      </c>
      <c r="E193">
        <v>1</v>
      </c>
      <c r="F193">
        <v>1</v>
      </c>
      <c r="G193" t="s">
        <v>53</v>
      </c>
      <c r="H193" t="s">
        <v>54</v>
      </c>
      <c r="I193">
        <v>0.66100000000000003</v>
      </c>
      <c r="J193">
        <v>9.1300000000000008</v>
      </c>
      <c r="K193">
        <v>351</v>
      </c>
      <c r="L193" t="s">
        <v>51</v>
      </c>
      <c r="M193" t="s">
        <v>52</v>
      </c>
      <c r="N193">
        <v>0.13700000000000001</v>
      </c>
      <c r="O193">
        <v>2.38</v>
      </c>
      <c r="P193">
        <v>25.8</v>
      </c>
      <c r="R193" s="4">
        <v>1</v>
      </c>
      <c r="S193" s="4">
        <v>1</v>
      </c>
      <c r="T193" s="4"/>
      <c r="U193" s="4">
        <f t="shared" si="34"/>
        <v>351</v>
      </c>
      <c r="V193" s="4">
        <f t="shared" si="32"/>
        <v>351</v>
      </c>
      <c r="W193" s="4">
        <f t="shared" si="36"/>
        <v>351</v>
      </c>
      <c r="X193" s="4"/>
      <c r="Y193" s="4"/>
      <c r="Z193">
        <f>ABS(100*ABS(W193-W187)/AVERAGE(W193,W187))</f>
        <v>2.808988764044944</v>
      </c>
      <c r="AA193" t="str">
        <f>IF(W193&gt;10, (IF((AND(Z193&gt;=0,Z193&lt;=20)=TRUE),"PASS","FAIL")),(IF((AND(Z193&gt;=0,Z193&lt;=50)=TRUE),"PASS","FAIL")))</f>
        <v>PASS</v>
      </c>
      <c r="AB193" s="4"/>
      <c r="AC193" s="4"/>
      <c r="AD193" s="4">
        <v>1</v>
      </c>
      <c r="AE193" s="4"/>
      <c r="AF193" s="13">
        <f t="shared" si="31"/>
        <v>25.8</v>
      </c>
      <c r="AG193" s="15">
        <f t="shared" si="33"/>
        <v>25.8</v>
      </c>
      <c r="AH193" s="15">
        <f t="shared" si="35"/>
        <v>25.8</v>
      </c>
      <c r="AI193" s="4"/>
      <c r="AJ193" s="4"/>
      <c r="AK193">
        <f>ABS(100*ABS(AH193-AH187)/AVERAGE(AH193,AH187))</f>
        <v>4.5454545454545432</v>
      </c>
      <c r="AL193" t="str">
        <f>IF(AH193&gt;10, (IF((AND(AK193&gt;=0,AK193&lt;=20)=TRUE),"PASS","FAIL")),(IF((AND(AK193&gt;=0,AK193&lt;=50)=TRUE),"PASS","FAIL")))</f>
        <v>PASS</v>
      </c>
      <c r="AM193" s="4"/>
      <c r="AN193" s="4"/>
      <c r="AO193" s="4"/>
      <c r="AP193" s="4">
        <v>191</v>
      </c>
      <c r="AQ193" s="4"/>
    </row>
    <row r="194" spans="1:70" x14ac:dyDescent="0.3">
      <c r="A194" s="1">
        <v>44979</v>
      </c>
      <c r="B194" t="s">
        <v>90</v>
      </c>
      <c r="C194" t="s">
        <v>209</v>
      </c>
      <c r="D194">
        <v>142</v>
      </c>
      <c r="E194">
        <v>1</v>
      </c>
      <c r="F194">
        <v>1</v>
      </c>
      <c r="G194" t="s">
        <v>53</v>
      </c>
      <c r="H194" t="s">
        <v>54</v>
      </c>
      <c r="I194">
        <v>0.95</v>
      </c>
      <c r="J194">
        <v>13.2</v>
      </c>
      <c r="K194">
        <v>551</v>
      </c>
      <c r="L194" t="s">
        <v>51</v>
      </c>
      <c r="M194" t="s">
        <v>52</v>
      </c>
      <c r="N194">
        <v>0.182</v>
      </c>
      <c r="O194">
        <v>3.15</v>
      </c>
      <c r="P194">
        <v>51.2</v>
      </c>
      <c r="R194" s="4">
        <v>1</v>
      </c>
      <c r="S194" s="4">
        <v>1</v>
      </c>
      <c r="T194" s="4"/>
      <c r="U194" s="4">
        <f t="shared" si="34"/>
        <v>551</v>
      </c>
      <c r="V194" s="4">
        <f t="shared" si="32"/>
        <v>551</v>
      </c>
      <c r="W194" s="4">
        <f t="shared" si="36"/>
        <v>551</v>
      </c>
      <c r="X194" s="4"/>
      <c r="Y194" s="4"/>
      <c r="Z194" s="4"/>
      <c r="AA194" s="4"/>
      <c r="AB194">
        <f>100*((W194*10250)-(W192*10000))/(10000*250)</f>
        <v>107.91</v>
      </c>
      <c r="AC194" t="str">
        <f>IF(W194&gt;30, (IF((AND(AB194&gt;=80,AB194&lt;=120)=TRUE),"PASS","FAIL")),(IF((AND(AB194&gt;=50,AB194&lt;=150)=TRUE),"PASS","FAIL")))</f>
        <v>PASS</v>
      </c>
      <c r="AD194" s="4">
        <v>1</v>
      </c>
      <c r="AE194" s="4"/>
      <c r="AF194" s="13">
        <f t="shared" si="31"/>
        <v>51.2</v>
      </c>
      <c r="AG194" s="15">
        <f t="shared" si="33"/>
        <v>51.2</v>
      </c>
      <c r="AH194" s="15">
        <f t="shared" si="35"/>
        <v>51.2</v>
      </c>
      <c r="AI194" s="4"/>
      <c r="AJ194" s="4"/>
      <c r="AK194" s="4"/>
      <c r="AL194" s="4"/>
      <c r="AM194">
        <f>100*((AH194*10250)-(AH192*10000))/(1000*250)</f>
        <v>112.32</v>
      </c>
      <c r="AN194" t="str">
        <f>IF(AH194&gt;30, (IF((AND(AM194&gt;=80,AM194&lt;=120)=TRUE),"PASS","FAIL")),(IF((AND(AM194&gt;=50,AM194&lt;=150)=TRUE),"PASS","FAIL")))</f>
        <v>PASS</v>
      </c>
      <c r="AO194" s="4"/>
      <c r="AP194" s="4">
        <v>192</v>
      </c>
      <c r="AQ194" s="4"/>
    </row>
    <row r="195" spans="1:70" x14ac:dyDescent="0.3">
      <c r="A195" s="1">
        <v>44979</v>
      </c>
      <c r="B195" t="s">
        <v>90</v>
      </c>
      <c r="C195" t="s">
        <v>107</v>
      </c>
      <c r="D195">
        <v>17</v>
      </c>
      <c r="E195">
        <v>1</v>
      </c>
      <c r="F195">
        <v>1</v>
      </c>
      <c r="G195" t="s">
        <v>53</v>
      </c>
      <c r="H195" t="s">
        <v>54</v>
      </c>
      <c r="I195">
        <v>0.52500000000000002</v>
      </c>
      <c r="J195">
        <v>7.47</v>
      </c>
      <c r="K195">
        <v>271</v>
      </c>
      <c r="L195" t="s">
        <v>51</v>
      </c>
      <c r="M195" t="s">
        <v>52</v>
      </c>
      <c r="N195">
        <v>0.13200000000000001</v>
      </c>
      <c r="O195">
        <v>2.2799999999999998</v>
      </c>
      <c r="P195">
        <v>22.7</v>
      </c>
      <c r="R195" s="4">
        <v>1</v>
      </c>
      <c r="S195" s="4">
        <v>1</v>
      </c>
      <c r="T195" s="4"/>
      <c r="U195" s="4">
        <f t="shared" si="34"/>
        <v>271</v>
      </c>
      <c r="V195" s="4">
        <f t="shared" si="32"/>
        <v>271</v>
      </c>
      <c r="W195" s="4">
        <f t="shared" si="36"/>
        <v>271</v>
      </c>
      <c r="X195" s="4">
        <f>100*(W195-250)/250</f>
        <v>8.4</v>
      </c>
      <c r="Y195" s="4" t="str">
        <f>IF((ABS(X195))&lt;=20,"PASS","FAIL")</f>
        <v>PASS</v>
      </c>
      <c r="AD195" s="4">
        <v>1</v>
      </c>
      <c r="AE195" s="4"/>
      <c r="AF195" s="13">
        <f t="shared" si="31"/>
        <v>22.7</v>
      </c>
      <c r="AG195" s="15">
        <f t="shared" si="33"/>
        <v>22.7</v>
      </c>
      <c r="AH195" s="15">
        <f t="shared" si="35"/>
        <v>22.7</v>
      </c>
      <c r="AI195" s="4">
        <f>100*(AH195-25)/25</f>
        <v>-9.2000000000000028</v>
      </c>
      <c r="AJ195" s="4" t="str">
        <f>IF((ABS(AI195))&lt;=20,"PASS","FAIL")</f>
        <v>PASS</v>
      </c>
      <c r="AO195" s="4"/>
      <c r="AP195" s="4">
        <v>193</v>
      </c>
      <c r="AQ195" s="4"/>
    </row>
    <row r="196" spans="1:70" x14ac:dyDescent="0.3">
      <c r="A196" s="1">
        <v>44979</v>
      </c>
      <c r="B196" t="s">
        <v>90</v>
      </c>
      <c r="C196" t="s">
        <v>57</v>
      </c>
      <c r="D196" t="s">
        <v>11</v>
      </c>
      <c r="E196">
        <v>1</v>
      </c>
      <c r="F196">
        <v>1</v>
      </c>
      <c r="G196" t="s">
        <v>53</v>
      </c>
      <c r="H196" t="s">
        <v>54</v>
      </c>
      <c r="I196">
        <v>9.7599999999999996E-3</v>
      </c>
      <c r="J196">
        <v>-1.7000000000000001E-2</v>
      </c>
      <c r="K196">
        <v>-85.8</v>
      </c>
      <c r="L196" t="s">
        <v>51</v>
      </c>
      <c r="M196" t="s">
        <v>52</v>
      </c>
      <c r="N196">
        <v>9.5500000000000002E-2</v>
      </c>
      <c r="O196">
        <v>1.17</v>
      </c>
      <c r="P196">
        <v>-13.5</v>
      </c>
      <c r="R196" s="4">
        <v>1</v>
      </c>
      <c r="S196" s="4">
        <v>1</v>
      </c>
      <c r="T196" s="4"/>
      <c r="U196" s="4">
        <f t="shared" si="34"/>
        <v>-85.8</v>
      </c>
      <c r="V196" s="4">
        <f t="shared" si="32"/>
        <v>-85.8</v>
      </c>
      <c r="W196" s="4">
        <f t="shared" si="36"/>
        <v>-85.8</v>
      </c>
      <c r="X196" s="4"/>
      <c r="Y196" s="4"/>
      <c r="AB196" s="4"/>
      <c r="AC196" s="4"/>
      <c r="AD196" s="4">
        <v>1</v>
      </c>
      <c r="AE196" s="4"/>
      <c r="AF196" s="13">
        <f t="shared" ref="AF196:AF259" si="37">P196*F196</f>
        <v>-13.5</v>
      </c>
      <c r="AG196" s="15">
        <f t="shared" si="33"/>
        <v>-13.5</v>
      </c>
      <c r="AH196" s="15">
        <f t="shared" si="35"/>
        <v>-13.5</v>
      </c>
      <c r="AI196" s="15"/>
      <c r="AJ196" s="4"/>
      <c r="AM196" s="4"/>
      <c r="AN196" s="4"/>
      <c r="AO196" s="4"/>
      <c r="AP196" s="4">
        <v>194</v>
      </c>
      <c r="AQ196" s="4"/>
    </row>
    <row r="197" spans="1:70" x14ac:dyDescent="0.3">
      <c r="A197" s="1">
        <v>44979</v>
      </c>
      <c r="B197" t="s">
        <v>90</v>
      </c>
      <c r="C197" t="s">
        <v>78</v>
      </c>
      <c r="D197" t="s">
        <v>70</v>
      </c>
      <c r="E197">
        <v>1</v>
      </c>
      <c r="F197">
        <v>1</v>
      </c>
      <c r="G197" t="s">
        <v>53</v>
      </c>
      <c r="H197" t="s">
        <v>54</v>
      </c>
      <c r="I197">
        <v>-1.5100000000000001E-2</v>
      </c>
      <c r="J197">
        <v>-0.318</v>
      </c>
      <c r="K197">
        <v>-99.9</v>
      </c>
      <c r="L197" t="s">
        <v>51</v>
      </c>
      <c r="M197" t="s">
        <v>52</v>
      </c>
      <c r="N197">
        <v>2.0299999999999999E-2</v>
      </c>
      <c r="O197">
        <v>0.19500000000000001</v>
      </c>
      <c r="P197">
        <v>-44.7</v>
      </c>
      <c r="R197" s="4">
        <v>1</v>
      </c>
      <c r="S197" s="4">
        <v>1</v>
      </c>
      <c r="T197" s="4"/>
      <c r="U197" s="4">
        <f t="shared" si="34"/>
        <v>-99.9</v>
      </c>
      <c r="V197" s="4">
        <f t="shared" si="32"/>
        <v>-99.9</v>
      </c>
      <c r="W197" s="4">
        <f t="shared" si="36"/>
        <v>-99.9</v>
      </c>
      <c r="X197" s="4"/>
      <c r="Y197" s="4"/>
      <c r="Z197" s="4"/>
      <c r="AA197" s="4"/>
      <c r="AD197" s="4">
        <v>1</v>
      </c>
      <c r="AE197" s="4"/>
      <c r="AF197" s="13">
        <f t="shared" si="37"/>
        <v>-44.7</v>
      </c>
      <c r="AG197" s="15">
        <f t="shared" si="33"/>
        <v>-44.7</v>
      </c>
      <c r="AH197" s="15">
        <f t="shared" si="35"/>
        <v>-44.7</v>
      </c>
      <c r="AI197" s="15"/>
      <c r="AJ197" s="4"/>
      <c r="AK197" s="4"/>
      <c r="AL197" s="4"/>
      <c r="AO197" s="4"/>
      <c r="AP197" s="4">
        <v>195</v>
      </c>
      <c r="AQ197" s="4"/>
    </row>
    <row r="198" spans="1:70" x14ac:dyDescent="0.3">
      <c r="A198" s="1">
        <v>44979</v>
      </c>
      <c r="B198" t="s">
        <v>90</v>
      </c>
      <c r="C198" t="s">
        <v>210</v>
      </c>
      <c r="D198">
        <v>143</v>
      </c>
      <c r="E198">
        <v>1</v>
      </c>
      <c r="F198">
        <v>1</v>
      </c>
      <c r="G198" t="s">
        <v>53</v>
      </c>
      <c r="H198" t="s">
        <v>54</v>
      </c>
      <c r="I198">
        <v>0.76400000000000001</v>
      </c>
      <c r="J198">
        <v>10.199999999999999</v>
      </c>
      <c r="K198">
        <v>405</v>
      </c>
      <c r="L198" t="s">
        <v>51</v>
      </c>
      <c r="M198" t="s">
        <v>52</v>
      </c>
      <c r="N198">
        <v>0.13300000000000001</v>
      </c>
      <c r="O198">
        <v>2.36</v>
      </c>
      <c r="P198">
        <v>25.3</v>
      </c>
      <c r="R198" s="4">
        <v>1</v>
      </c>
      <c r="S198" s="4">
        <v>1</v>
      </c>
      <c r="T198" s="4"/>
      <c r="U198" s="4">
        <f t="shared" si="34"/>
        <v>405</v>
      </c>
      <c r="V198" s="4">
        <f t="shared" si="32"/>
        <v>405</v>
      </c>
      <c r="W198" s="4">
        <f t="shared" si="36"/>
        <v>405</v>
      </c>
      <c r="X198" s="4"/>
      <c r="Y198" s="4"/>
      <c r="AD198" s="4">
        <v>1</v>
      </c>
      <c r="AE198" s="4"/>
      <c r="AF198" s="13">
        <f t="shared" si="37"/>
        <v>25.3</v>
      </c>
      <c r="AG198" s="15">
        <f t="shared" si="33"/>
        <v>25.3</v>
      </c>
      <c r="AH198" s="15">
        <f t="shared" si="35"/>
        <v>25.3</v>
      </c>
      <c r="AI198" s="15"/>
      <c r="AJ198" s="4"/>
      <c r="AO198" s="4"/>
      <c r="AP198" s="4">
        <v>196</v>
      </c>
      <c r="AQ198" s="4"/>
    </row>
    <row r="199" spans="1:70" x14ac:dyDescent="0.3">
      <c r="A199" s="1">
        <v>44979</v>
      </c>
      <c r="B199" t="s">
        <v>90</v>
      </c>
      <c r="C199" t="s">
        <v>211</v>
      </c>
      <c r="D199">
        <v>144</v>
      </c>
      <c r="E199">
        <v>1</v>
      </c>
      <c r="F199">
        <v>1</v>
      </c>
      <c r="G199" t="s">
        <v>53</v>
      </c>
      <c r="H199" t="s">
        <v>54</v>
      </c>
      <c r="I199">
        <v>0.59199999999999997</v>
      </c>
      <c r="J199">
        <v>8.1300000000000008</v>
      </c>
      <c r="K199">
        <v>303</v>
      </c>
      <c r="L199" t="s">
        <v>51</v>
      </c>
      <c r="M199" t="s">
        <v>52</v>
      </c>
      <c r="N199">
        <v>0.13700000000000001</v>
      </c>
      <c r="O199">
        <v>2.4300000000000002</v>
      </c>
      <c r="P199">
        <v>27.4</v>
      </c>
      <c r="R199" s="4">
        <v>1</v>
      </c>
      <c r="S199" s="4">
        <v>1</v>
      </c>
      <c r="T199" s="4"/>
      <c r="U199" s="4">
        <f t="shared" si="34"/>
        <v>303</v>
      </c>
      <c r="V199" s="4">
        <f t="shared" si="32"/>
        <v>303</v>
      </c>
      <c r="W199" s="4">
        <f t="shared" si="36"/>
        <v>303</v>
      </c>
      <c r="X199" s="4"/>
      <c r="Y199" s="4"/>
      <c r="Z199" s="4"/>
      <c r="AA199" s="4"/>
      <c r="AB199" s="4"/>
      <c r="AC199" s="4"/>
      <c r="AD199" s="4">
        <v>1</v>
      </c>
      <c r="AE199" s="4"/>
      <c r="AF199" s="13">
        <f t="shared" si="37"/>
        <v>27.4</v>
      </c>
      <c r="AG199" s="15">
        <f t="shared" si="33"/>
        <v>27.4</v>
      </c>
      <c r="AH199" s="15">
        <f t="shared" si="35"/>
        <v>27.4</v>
      </c>
      <c r="AI199" s="15"/>
      <c r="AJ199" s="4"/>
      <c r="AK199" s="4"/>
      <c r="AL199" s="4"/>
      <c r="AM199" s="4"/>
      <c r="AN199" s="4"/>
      <c r="AO199" s="4"/>
      <c r="AP199" s="4">
        <v>197</v>
      </c>
      <c r="AQ199" s="4"/>
    </row>
    <row r="200" spans="1:70" x14ac:dyDescent="0.3">
      <c r="A200" s="1">
        <v>44979</v>
      </c>
      <c r="B200" t="s">
        <v>90</v>
      </c>
      <c r="C200" t="s">
        <v>212</v>
      </c>
      <c r="D200">
        <v>145</v>
      </c>
      <c r="E200">
        <v>1</v>
      </c>
      <c r="F200">
        <v>1</v>
      </c>
      <c r="G200" t="s">
        <v>53</v>
      </c>
      <c r="H200" t="s">
        <v>54</v>
      </c>
      <c r="I200">
        <v>0.51300000000000001</v>
      </c>
      <c r="J200">
        <v>6.2</v>
      </c>
      <c r="K200">
        <v>210</v>
      </c>
      <c r="L200" t="s">
        <v>51</v>
      </c>
      <c r="M200" t="s">
        <v>52</v>
      </c>
      <c r="N200">
        <v>0.13700000000000001</v>
      </c>
      <c r="O200">
        <v>2.41</v>
      </c>
      <c r="P200">
        <v>26.8</v>
      </c>
      <c r="R200" s="4">
        <v>1</v>
      </c>
      <c r="S200" s="4">
        <v>1</v>
      </c>
      <c r="T200" s="4"/>
      <c r="U200" s="4">
        <f t="shared" si="34"/>
        <v>210</v>
      </c>
      <c r="V200" s="4">
        <f t="shared" si="32"/>
        <v>210</v>
      </c>
      <c r="W200" s="4">
        <f t="shared" si="36"/>
        <v>210</v>
      </c>
      <c r="X200" s="4"/>
      <c r="Y200" s="4"/>
      <c r="AD200" s="4">
        <v>1</v>
      </c>
      <c r="AE200" s="4"/>
      <c r="AF200" s="13">
        <f t="shared" si="37"/>
        <v>26.8</v>
      </c>
      <c r="AG200" s="15">
        <f t="shared" si="33"/>
        <v>26.8</v>
      </c>
      <c r="AH200" s="15">
        <f t="shared" si="35"/>
        <v>26.8</v>
      </c>
      <c r="AI200" s="15"/>
      <c r="AJ200" s="4"/>
      <c r="AO200" s="4"/>
      <c r="AP200" s="4">
        <v>198</v>
      </c>
      <c r="AQ200" s="4"/>
    </row>
    <row r="201" spans="1:70" x14ac:dyDescent="0.3">
      <c r="A201" s="1">
        <v>44979</v>
      </c>
      <c r="B201" t="s">
        <v>90</v>
      </c>
      <c r="C201" t="s">
        <v>213</v>
      </c>
      <c r="D201">
        <v>146</v>
      </c>
      <c r="E201">
        <v>1</v>
      </c>
      <c r="F201">
        <v>1</v>
      </c>
      <c r="G201" t="s">
        <v>53</v>
      </c>
      <c r="H201" t="s">
        <v>54</v>
      </c>
      <c r="I201">
        <v>0.64100000000000001</v>
      </c>
      <c r="J201">
        <v>9.0399999999999991</v>
      </c>
      <c r="K201">
        <v>347</v>
      </c>
      <c r="L201" t="s">
        <v>51</v>
      </c>
      <c r="M201" t="s">
        <v>52</v>
      </c>
      <c r="N201">
        <v>0.13500000000000001</v>
      </c>
      <c r="O201">
        <v>2.38</v>
      </c>
      <c r="P201">
        <v>25.7</v>
      </c>
      <c r="R201" s="4">
        <v>1</v>
      </c>
      <c r="S201" s="4">
        <v>1</v>
      </c>
      <c r="T201" s="4"/>
      <c r="U201" s="4">
        <f t="shared" si="34"/>
        <v>347</v>
      </c>
      <c r="V201" s="4">
        <f t="shared" ref="V201:V227" si="38">IF(R201=1,U201,(U201-0))</f>
        <v>347</v>
      </c>
      <c r="W201" s="4">
        <f t="shared" si="36"/>
        <v>347</v>
      </c>
      <c r="X201" s="4"/>
      <c r="Y201" s="4"/>
      <c r="AD201" s="4">
        <v>1</v>
      </c>
      <c r="AE201" s="4"/>
      <c r="AF201" s="13">
        <f t="shared" si="37"/>
        <v>25.7</v>
      </c>
      <c r="AG201" s="15">
        <f t="shared" ref="AG201:AG227" si="39">IF(R201=1,AF201,(AF201-0))</f>
        <v>25.7</v>
      </c>
      <c r="AH201" s="15">
        <f t="shared" si="35"/>
        <v>25.7</v>
      </c>
      <c r="AI201" s="15"/>
      <c r="AJ201" s="4"/>
      <c r="AO201" s="4"/>
      <c r="AP201" s="4">
        <v>199</v>
      </c>
      <c r="AQ201" s="4"/>
    </row>
    <row r="202" spans="1:70" x14ac:dyDescent="0.3">
      <c r="A202" s="1">
        <v>44979</v>
      </c>
      <c r="B202" t="s">
        <v>90</v>
      </c>
      <c r="C202" t="s">
        <v>214</v>
      </c>
      <c r="D202">
        <v>147</v>
      </c>
      <c r="E202">
        <v>1</v>
      </c>
      <c r="F202">
        <v>1</v>
      </c>
      <c r="G202" t="s">
        <v>53</v>
      </c>
      <c r="H202" t="s">
        <v>54</v>
      </c>
      <c r="I202">
        <v>0.436</v>
      </c>
      <c r="J202">
        <v>6.09</v>
      </c>
      <c r="K202">
        <v>204</v>
      </c>
      <c r="L202" t="s">
        <v>51</v>
      </c>
      <c r="M202" t="s">
        <v>52</v>
      </c>
      <c r="N202">
        <v>0.111</v>
      </c>
      <c r="O202">
        <v>1.96</v>
      </c>
      <c r="P202">
        <v>12.2</v>
      </c>
      <c r="R202" s="4">
        <v>1</v>
      </c>
      <c r="S202" s="4">
        <v>1</v>
      </c>
      <c r="T202" s="4"/>
      <c r="U202" s="4">
        <f t="shared" ref="U202:U227" si="40">K202*F202</f>
        <v>204</v>
      </c>
      <c r="V202" s="4">
        <f t="shared" si="38"/>
        <v>204</v>
      </c>
      <c r="W202" s="4">
        <f t="shared" si="36"/>
        <v>204</v>
      </c>
      <c r="X202" s="4"/>
      <c r="Y202" s="4"/>
      <c r="AD202" s="4">
        <v>1</v>
      </c>
      <c r="AE202" s="4"/>
      <c r="AF202" s="13">
        <f t="shared" si="37"/>
        <v>12.2</v>
      </c>
      <c r="AG202" s="15">
        <f t="shared" si="39"/>
        <v>12.2</v>
      </c>
      <c r="AH202" s="15">
        <f t="shared" si="35"/>
        <v>12.2</v>
      </c>
      <c r="AI202" s="15"/>
      <c r="AJ202" s="4"/>
      <c r="AO202" s="4"/>
      <c r="AP202" s="4">
        <v>200</v>
      </c>
      <c r="AQ202" s="4"/>
    </row>
    <row r="203" spans="1:70" x14ac:dyDescent="0.3">
      <c r="A203" s="1">
        <v>44979</v>
      </c>
      <c r="B203" t="s">
        <v>90</v>
      </c>
      <c r="C203" t="s">
        <v>215</v>
      </c>
      <c r="D203">
        <v>148</v>
      </c>
      <c r="E203">
        <v>1</v>
      </c>
      <c r="F203">
        <v>1</v>
      </c>
      <c r="G203" t="s">
        <v>53</v>
      </c>
      <c r="H203" t="s">
        <v>54</v>
      </c>
      <c r="I203">
        <v>0.82899999999999996</v>
      </c>
      <c r="J203">
        <v>11</v>
      </c>
      <c r="K203">
        <v>443</v>
      </c>
      <c r="L203" t="s">
        <v>51</v>
      </c>
      <c r="M203" t="s">
        <v>52</v>
      </c>
      <c r="N203">
        <v>0.14899999999999999</v>
      </c>
      <c r="O203">
        <v>2.5499999999999998</v>
      </c>
      <c r="P203">
        <v>31.6</v>
      </c>
      <c r="Q203" s="4"/>
      <c r="R203" s="4">
        <v>1</v>
      </c>
      <c r="S203" s="4">
        <v>1</v>
      </c>
      <c r="T203" s="4"/>
      <c r="U203" s="4">
        <f t="shared" si="40"/>
        <v>443</v>
      </c>
      <c r="V203" s="4">
        <f t="shared" si="38"/>
        <v>443</v>
      </c>
      <c r="W203" s="4">
        <f t="shared" si="36"/>
        <v>443</v>
      </c>
      <c r="AD203" s="4">
        <v>1</v>
      </c>
      <c r="AE203" s="4"/>
      <c r="AF203" s="13">
        <f t="shared" si="37"/>
        <v>31.6</v>
      </c>
      <c r="AG203" s="15">
        <f t="shared" si="39"/>
        <v>31.6</v>
      </c>
      <c r="AH203" s="15">
        <f t="shared" si="35"/>
        <v>31.6</v>
      </c>
      <c r="AI203" s="13"/>
      <c r="AO203" s="4"/>
      <c r="AP203" s="4">
        <v>201</v>
      </c>
      <c r="AQ203" s="4"/>
    </row>
    <row r="204" spans="1:70" x14ac:dyDescent="0.3">
      <c r="A204" s="1">
        <v>44979</v>
      </c>
      <c r="B204" t="s">
        <v>90</v>
      </c>
      <c r="C204" t="s">
        <v>216</v>
      </c>
      <c r="D204">
        <v>149</v>
      </c>
      <c r="E204">
        <v>1</v>
      </c>
      <c r="F204">
        <v>1</v>
      </c>
      <c r="G204" t="s">
        <v>53</v>
      </c>
      <c r="H204" t="s">
        <v>54</v>
      </c>
      <c r="I204">
        <v>0.80800000000000005</v>
      </c>
      <c r="J204">
        <v>11</v>
      </c>
      <c r="K204">
        <v>442</v>
      </c>
      <c r="L204" t="s">
        <v>51</v>
      </c>
      <c r="M204" t="s">
        <v>52</v>
      </c>
      <c r="N204">
        <v>0.14699999999999999</v>
      </c>
      <c r="O204">
        <v>2.5499999999999998</v>
      </c>
      <c r="P204">
        <v>31.5</v>
      </c>
      <c r="Q204" s="4"/>
      <c r="R204" s="4">
        <v>1</v>
      </c>
      <c r="S204" s="4">
        <v>1</v>
      </c>
      <c r="T204" s="4"/>
      <c r="U204" s="4">
        <f t="shared" si="40"/>
        <v>442</v>
      </c>
      <c r="V204" s="4">
        <f t="shared" si="38"/>
        <v>442</v>
      </c>
      <c r="W204" s="4">
        <f t="shared" si="36"/>
        <v>442</v>
      </c>
      <c r="AD204" s="4">
        <v>1</v>
      </c>
      <c r="AE204" s="4"/>
      <c r="AF204" s="13">
        <f t="shared" si="37"/>
        <v>31.5</v>
      </c>
      <c r="AG204" s="15">
        <f t="shared" si="39"/>
        <v>31.5</v>
      </c>
      <c r="AH204" s="15">
        <f t="shared" si="35"/>
        <v>31.5</v>
      </c>
      <c r="AI204" s="13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44979</v>
      </c>
      <c r="B205" t="s">
        <v>90</v>
      </c>
      <c r="C205" t="s">
        <v>217</v>
      </c>
      <c r="D205">
        <v>150</v>
      </c>
      <c r="E205">
        <v>1</v>
      </c>
      <c r="F205">
        <v>1</v>
      </c>
      <c r="G205" t="s">
        <v>53</v>
      </c>
      <c r="H205" t="s">
        <v>54</v>
      </c>
      <c r="I205">
        <v>1.26</v>
      </c>
      <c r="J205">
        <v>16.5</v>
      </c>
      <c r="K205">
        <v>713</v>
      </c>
      <c r="L205" t="s">
        <v>51</v>
      </c>
      <c r="M205" t="s">
        <v>52</v>
      </c>
      <c r="N205">
        <v>0.13800000000000001</v>
      </c>
      <c r="O205">
        <v>2.39</v>
      </c>
      <c r="P205">
        <v>26.1</v>
      </c>
      <c r="Q205" s="4"/>
      <c r="R205" s="4">
        <v>1</v>
      </c>
      <c r="S205" s="4">
        <v>1</v>
      </c>
      <c r="T205" s="4"/>
      <c r="U205" s="4">
        <f t="shared" si="40"/>
        <v>713</v>
      </c>
      <c r="V205" s="4">
        <f t="shared" si="38"/>
        <v>713</v>
      </c>
      <c r="W205" s="4">
        <f t="shared" si="36"/>
        <v>713</v>
      </c>
      <c r="X205" s="4"/>
      <c r="Y205" s="4"/>
      <c r="AD205" s="4">
        <v>1</v>
      </c>
      <c r="AE205" s="4"/>
      <c r="AF205" s="13">
        <f t="shared" si="37"/>
        <v>26.1</v>
      </c>
      <c r="AG205" s="15">
        <f t="shared" si="39"/>
        <v>26.1</v>
      </c>
      <c r="AH205" s="15">
        <f t="shared" si="35"/>
        <v>26.1</v>
      </c>
      <c r="AI205" s="15"/>
      <c r="AJ205" s="4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44979</v>
      </c>
      <c r="B206" t="s">
        <v>90</v>
      </c>
      <c r="C206" t="s">
        <v>218</v>
      </c>
      <c r="D206">
        <v>151</v>
      </c>
      <c r="E206">
        <v>1</v>
      </c>
      <c r="F206">
        <v>1</v>
      </c>
      <c r="G206" t="s">
        <v>53</v>
      </c>
      <c r="H206" t="s">
        <v>54</v>
      </c>
      <c r="I206">
        <v>0.55800000000000005</v>
      </c>
      <c r="J206">
        <v>8.3000000000000007</v>
      </c>
      <c r="K206">
        <v>311</v>
      </c>
      <c r="L206" t="s">
        <v>51</v>
      </c>
      <c r="M206" t="s">
        <v>52</v>
      </c>
      <c r="N206">
        <v>0.13200000000000001</v>
      </c>
      <c r="O206">
        <v>2.3199999999999998</v>
      </c>
      <c r="P206">
        <v>23.9</v>
      </c>
      <c r="R206" s="4">
        <v>1</v>
      </c>
      <c r="S206" s="4">
        <v>1</v>
      </c>
      <c r="T206" s="4"/>
      <c r="U206" s="4">
        <f t="shared" si="40"/>
        <v>311</v>
      </c>
      <c r="V206" s="4">
        <f t="shared" si="38"/>
        <v>311</v>
      </c>
      <c r="W206" s="4">
        <f t="shared" si="36"/>
        <v>311</v>
      </c>
      <c r="X206" s="4"/>
      <c r="Y206" s="4"/>
      <c r="AB206" s="4"/>
      <c r="AC206" s="4"/>
      <c r="AD206" s="4">
        <v>1</v>
      </c>
      <c r="AE206" s="4"/>
      <c r="AF206" s="13">
        <f t="shared" si="37"/>
        <v>23.9</v>
      </c>
      <c r="AG206" s="15">
        <f t="shared" si="39"/>
        <v>23.9</v>
      </c>
      <c r="AH206" s="15">
        <f t="shared" si="35"/>
        <v>23.9</v>
      </c>
      <c r="AI206" s="15"/>
      <c r="AJ206" s="4"/>
      <c r="AM206" s="4"/>
      <c r="AN206" s="4"/>
      <c r="AO206" s="4"/>
      <c r="AP206" s="4">
        <v>204</v>
      </c>
      <c r="AQ206" s="4"/>
    </row>
    <row r="207" spans="1:70" x14ac:dyDescent="0.3">
      <c r="A207" s="1">
        <v>44979</v>
      </c>
      <c r="B207" t="s">
        <v>90</v>
      </c>
      <c r="C207" t="s">
        <v>219</v>
      </c>
      <c r="D207">
        <v>152</v>
      </c>
      <c r="E207">
        <v>1</v>
      </c>
      <c r="F207">
        <v>1</v>
      </c>
      <c r="G207" t="s">
        <v>53</v>
      </c>
      <c r="H207" t="s">
        <v>54</v>
      </c>
      <c r="I207">
        <v>0.85099999999999998</v>
      </c>
      <c r="J207">
        <v>11.9</v>
      </c>
      <c r="K207">
        <v>486</v>
      </c>
      <c r="L207" t="s">
        <v>51</v>
      </c>
      <c r="M207" t="s">
        <v>52</v>
      </c>
      <c r="N207">
        <v>0.13500000000000001</v>
      </c>
      <c r="O207">
        <v>2.33</v>
      </c>
      <c r="P207">
        <v>24.3</v>
      </c>
      <c r="R207" s="4">
        <v>1</v>
      </c>
      <c r="S207" s="4">
        <v>1</v>
      </c>
      <c r="T207" s="4"/>
      <c r="U207" s="4">
        <f t="shared" si="40"/>
        <v>486</v>
      </c>
      <c r="V207" s="4">
        <f t="shared" si="38"/>
        <v>486</v>
      </c>
      <c r="W207" s="4">
        <f t="shared" si="36"/>
        <v>486</v>
      </c>
      <c r="X207" s="4"/>
      <c r="Y207" s="4"/>
      <c r="Z207" s="4"/>
      <c r="AA207" s="4"/>
      <c r="AD207" s="4">
        <v>1</v>
      </c>
      <c r="AE207" s="4"/>
      <c r="AF207" s="13">
        <f t="shared" si="37"/>
        <v>24.3</v>
      </c>
      <c r="AG207" s="15">
        <f t="shared" si="39"/>
        <v>24.3</v>
      </c>
      <c r="AH207" s="15">
        <f t="shared" si="35"/>
        <v>24.3</v>
      </c>
      <c r="AI207" s="15"/>
      <c r="AJ207" s="4"/>
      <c r="AK207" s="4"/>
      <c r="AL207" s="4"/>
      <c r="AO207" s="4"/>
      <c r="AP207" s="4">
        <v>205</v>
      </c>
      <c r="AQ207" s="4"/>
    </row>
    <row r="208" spans="1:70" x14ac:dyDescent="0.3">
      <c r="A208" s="1">
        <v>44979</v>
      </c>
      <c r="B208" t="s">
        <v>90</v>
      </c>
      <c r="C208" t="s">
        <v>220</v>
      </c>
      <c r="D208">
        <v>153</v>
      </c>
      <c r="E208">
        <v>1</v>
      </c>
      <c r="F208">
        <v>1</v>
      </c>
      <c r="G208" t="s">
        <v>53</v>
      </c>
      <c r="H208" t="s">
        <v>54</v>
      </c>
      <c r="I208">
        <v>0.44500000000000001</v>
      </c>
      <c r="J208">
        <v>6.19</v>
      </c>
      <c r="K208">
        <v>209</v>
      </c>
      <c r="L208" t="s">
        <v>51</v>
      </c>
      <c r="M208" t="s">
        <v>52</v>
      </c>
      <c r="N208">
        <v>0.114</v>
      </c>
      <c r="O208">
        <v>2.0099999999999998</v>
      </c>
      <c r="P208">
        <v>13.9</v>
      </c>
      <c r="R208" s="4">
        <v>1</v>
      </c>
      <c r="S208" s="4">
        <v>1</v>
      </c>
      <c r="T208" s="4"/>
      <c r="U208" s="4">
        <f t="shared" si="40"/>
        <v>209</v>
      </c>
      <c r="V208" s="4">
        <f t="shared" si="38"/>
        <v>209</v>
      </c>
      <c r="W208" s="4">
        <f t="shared" si="36"/>
        <v>209</v>
      </c>
      <c r="X208" s="4"/>
      <c r="Y208" s="4"/>
      <c r="Z208">
        <f>ABS(100*ABS(W208-W202)/AVERAGE(W208,W202))</f>
        <v>2.4213075060532687</v>
      </c>
      <c r="AA208" t="str">
        <f>IF(W208&gt;10, (IF((AND(Z208&gt;=0,Z208&lt;=20)=TRUE),"PASS","FAIL")),(IF((AND(Z208&gt;=0,Z208&lt;=50)=TRUE),"PASS","FAIL")))</f>
        <v>PASS</v>
      </c>
      <c r="AB208" s="4"/>
      <c r="AC208" s="4"/>
      <c r="AD208" s="4">
        <v>1</v>
      </c>
      <c r="AE208" s="4"/>
      <c r="AF208" s="13">
        <f t="shared" si="37"/>
        <v>13.9</v>
      </c>
      <c r="AG208" s="15">
        <f t="shared" si="39"/>
        <v>13.9</v>
      </c>
      <c r="AH208" s="15">
        <f t="shared" si="35"/>
        <v>13.9</v>
      </c>
      <c r="AI208" s="4"/>
      <c r="AJ208" s="4"/>
      <c r="AK208">
        <f>ABS(100*ABS(AH208-AH202)/AVERAGE(AH208,AH202))</f>
        <v>13.026819923371656</v>
      </c>
      <c r="AL208" t="str">
        <f>IF(AH208&gt;10, (IF((AND(AK208&gt;=0,AK208&lt;=20)=TRUE),"PASS","FAIL")),(IF((AND(AK208&gt;=0,AK208&lt;=50)=TRUE),"PASS","FAIL")))</f>
        <v>PASS</v>
      </c>
      <c r="AM208" s="4"/>
      <c r="AN208" s="4"/>
      <c r="AO208" s="4"/>
      <c r="AP208" s="4">
        <v>206</v>
      </c>
      <c r="AQ208" s="4"/>
    </row>
    <row r="209" spans="1:43" x14ac:dyDescent="0.3">
      <c r="A209" s="1">
        <v>44979</v>
      </c>
      <c r="B209" t="s">
        <v>90</v>
      </c>
      <c r="C209" t="s">
        <v>221</v>
      </c>
      <c r="D209">
        <v>154</v>
      </c>
      <c r="E209">
        <v>1</v>
      </c>
      <c r="F209">
        <v>1</v>
      </c>
      <c r="G209" t="s">
        <v>53</v>
      </c>
      <c r="H209" t="s">
        <v>54</v>
      </c>
      <c r="I209">
        <v>1.24</v>
      </c>
      <c r="J209">
        <v>16.5</v>
      </c>
      <c r="K209">
        <v>714</v>
      </c>
      <c r="L209" t="s">
        <v>51</v>
      </c>
      <c r="M209" t="s">
        <v>52</v>
      </c>
      <c r="N209">
        <v>0.184</v>
      </c>
      <c r="O209">
        <v>3.21</v>
      </c>
      <c r="P209">
        <v>53.3</v>
      </c>
      <c r="R209" s="4">
        <v>1</v>
      </c>
      <c r="S209" s="4">
        <v>1</v>
      </c>
      <c r="T209" s="4"/>
      <c r="U209" s="4">
        <f t="shared" si="40"/>
        <v>714</v>
      </c>
      <c r="V209" s="4">
        <f t="shared" si="38"/>
        <v>714</v>
      </c>
      <c r="W209" s="4">
        <f t="shared" si="36"/>
        <v>714</v>
      </c>
      <c r="X209" s="4"/>
      <c r="Y209" s="4"/>
      <c r="Z209" s="4"/>
      <c r="AA209" s="4"/>
      <c r="AB209">
        <f>100*((W209*10250)-(W207*10000))/(10000*250)</f>
        <v>98.34</v>
      </c>
      <c r="AC209" t="str">
        <f>IF(W209&gt;30, (IF((AND(AB209&gt;=80,AB209&lt;=120)=TRUE),"PASS","FAIL")),(IF((AND(AB209&gt;=50,AB209&lt;=150)=TRUE),"PASS","FAIL")))</f>
        <v>PASS</v>
      </c>
      <c r="AD209" s="4">
        <v>1</v>
      </c>
      <c r="AE209" s="4"/>
      <c r="AF209" s="13">
        <f t="shared" si="37"/>
        <v>53.3</v>
      </c>
      <c r="AG209" s="15">
        <f t="shared" si="39"/>
        <v>53.3</v>
      </c>
      <c r="AH209" s="15">
        <f t="shared" si="35"/>
        <v>53.3</v>
      </c>
      <c r="AI209" s="4"/>
      <c r="AJ209" s="4"/>
      <c r="AK209" s="4"/>
      <c r="AL209" s="4"/>
      <c r="AM209">
        <f>100*((AH209*10250)-(AH207*10000))/(1000*250)</f>
        <v>121.33</v>
      </c>
      <c r="AN209" t="str">
        <f>IF(AH209&gt;30, (IF((AND(AM209&gt;=80,AM209&lt;=120)=TRUE),"PASS","FAIL")),(IF((AND(AM209&gt;=50,AM209&lt;=150)=TRUE),"PASS","FAIL")))</f>
        <v>FAIL</v>
      </c>
      <c r="AO209" s="4"/>
      <c r="AP209" s="4">
        <v>207</v>
      </c>
      <c r="AQ209" s="4"/>
    </row>
    <row r="210" spans="1:43" x14ac:dyDescent="0.3">
      <c r="A210" s="1">
        <v>44979</v>
      </c>
      <c r="B210" t="s">
        <v>90</v>
      </c>
      <c r="C210" t="s">
        <v>107</v>
      </c>
      <c r="D210">
        <v>7</v>
      </c>
      <c r="E210">
        <v>1</v>
      </c>
      <c r="F210">
        <v>1</v>
      </c>
      <c r="G210" t="s">
        <v>53</v>
      </c>
      <c r="H210" t="s">
        <v>54</v>
      </c>
      <c r="I210">
        <v>0.51100000000000001</v>
      </c>
      <c r="J210">
        <v>7.11</v>
      </c>
      <c r="K210">
        <v>254</v>
      </c>
      <c r="L210" t="s">
        <v>51</v>
      </c>
      <c r="M210" t="s">
        <v>52</v>
      </c>
      <c r="N210">
        <v>0.13600000000000001</v>
      </c>
      <c r="O210">
        <v>2.34</v>
      </c>
      <c r="P210">
        <v>24.7</v>
      </c>
      <c r="R210" s="4">
        <v>1</v>
      </c>
      <c r="S210" s="4">
        <v>1</v>
      </c>
      <c r="T210" s="4"/>
      <c r="U210" s="4">
        <f t="shared" si="40"/>
        <v>254</v>
      </c>
      <c r="V210" s="4">
        <f t="shared" si="38"/>
        <v>254</v>
      </c>
      <c r="W210" s="4">
        <f t="shared" si="36"/>
        <v>254</v>
      </c>
      <c r="X210" s="4">
        <f>100*(W210-250)/250</f>
        <v>1.6</v>
      </c>
      <c r="Y210" s="4" t="str">
        <f>IF((ABS(X210))&lt;=20,"PASS","FAIL")</f>
        <v>PASS</v>
      </c>
      <c r="AD210" s="4">
        <v>1</v>
      </c>
      <c r="AE210" s="4"/>
      <c r="AF210" s="13">
        <f t="shared" si="37"/>
        <v>24.7</v>
      </c>
      <c r="AG210" s="15">
        <f t="shared" si="39"/>
        <v>24.7</v>
      </c>
      <c r="AH210" s="15">
        <f t="shared" si="35"/>
        <v>24.7</v>
      </c>
      <c r="AI210" s="4">
        <f>100*(AH210-25)/25</f>
        <v>-1.2000000000000028</v>
      </c>
      <c r="AJ210" s="4" t="str">
        <f>IF((ABS(AI210))&lt;=20,"PASS","FAIL")</f>
        <v>PASS</v>
      </c>
      <c r="AO210" s="4"/>
      <c r="AP210" s="4">
        <v>208</v>
      </c>
      <c r="AQ210" s="4"/>
    </row>
    <row r="211" spans="1:43" x14ac:dyDescent="0.3">
      <c r="A211" s="1">
        <v>44979</v>
      </c>
      <c r="B211" t="s">
        <v>90</v>
      </c>
      <c r="C211" t="s">
        <v>57</v>
      </c>
      <c r="D211" t="s">
        <v>11</v>
      </c>
      <c r="E211">
        <v>1</v>
      </c>
      <c r="F211">
        <v>1</v>
      </c>
      <c r="G211" t="s">
        <v>53</v>
      </c>
      <c r="H211" t="s">
        <v>54</v>
      </c>
      <c r="I211">
        <v>-7.8100000000000001E-3</v>
      </c>
      <c r="J211">
        <v>-7.5600000000000001E-2</v>
      </c>
      <c r="K211">
        <v>-88.6</v>
      </c>
      <c r="L211" t="s">
        <v>51</v>
      </c>
      <c r="M211" t="s">
        <v>52</v>
      </c>
      <c r="N211">
        <v>9.8500000000000004E-2</v>
      </c>
      <c r="O211">
        <v>1.32</v>
      </c>
      <c r="P211">
        <v>-8.58</v>
      </c>
      <c r="R211" s="4">
        <v>1</v>
      </c>
      <c r="S211" s="4">
        <v>1</v>
      </c>
      <c r="T211" s="4"/>
      <c r="U211" s="4">
        <f t="shared" si="40"/>
        <v>-88.6</v>
      </c>
      <c r="V211" s="4">
        <f t="shared" si="38"/>
        <v>-88.6</v>
      </c>
      <c r="W211" s="4">
        <f t="shared" si="36"/>
        <v>-88.6</v>
      </c>
      <c r="X211" s="4"/>
      <c r="Y211" s="4"/>
      <c r="AB211" s="4"/>
      <c r="AC211" s="4"/>
      <c r="AD211" s="4">
        <v>1</v>
      </c>
      <c r="AE211" s="4"/>
      <c r="AF211" s="13">
        <f t="shared" si="37"/>
        <v>-8.58</v>
      </c>
      <c r="AG211" s="15">
        <f t="shared" si="39"/>
        <v>-8.58</v>
      </c>
      <c r="AH211" s="15">
        <f t="shared" si="35"/>
        <v>-8.58</v>
      </c>
      <c r="AI211" s="15"/>
      <c r="AJ211" s="4"/>
      <c r="AM211" s="4"/>
      <c r="AN211" s="4"/>
      <c r="AO211" s="4"/>
      <c r="AP211" s="4">
        <v>209</v>
      </c>
      <c r="AQ211" s="4"/>
    </row>
    <row r="212" spans="1:43" x14ac:dyDescent="0.3">
      <c r="A212" s="1">
        <v>44979</v>
      </c>
      <c r="B212" t="s">
        <v>90</v>
      </c>
      <c r="C212" t="s">
        <v>78</v>
      </c>
      <c r="D212" t="s">
        <v>70</v>
      </c>
      <c r="E212">
        <v>1</v>
      </c>
      <c r="F212">
        <v>1</v>
      </c>
      <c r="G212" t="s">
        <v>53</v>
      </c>
      <c r="H212" t="s">
        <v>54</v>
      </c>
      <c r="I212">
        <v>5.8999999999999997E-2</v>
      </c>
      <c r="J212">
        <v>1.27</v>
      </c>
      <c r="K212">
        <v>-25</v>
      </c>
      <c r="L212" t="s">
        <v>51</v>
      </c>
      <c r="M212" t="s">
        <v>52</v>
      </c>
      <c r="N212">
        <v>1.8599999999999998E-2</v>
      </c>
      <c r="O212">
        <v>0.19</v>
      </c>
      <c r="P212">
        <v>-44.8</v>
      </c>
      <c r="R212" s="4">
        <v>1</v>
      </c>
      <c r="S212" s="4">
        <v>1</v>
      </c>
      <c r="T212" s="4"/>
      <c r="U212" s="4">
        <f t="shared" si="40"/>
        <v>-25</v>
      </c>
      <c r="V212" s="4">
        <f t="shared" si="38"/>
        <v>-25</v>
      </c>
      <c r="W212" s="4">
        <f t="shared" si="36"/>
        <v>-25</v>
      </c>
      <c r="X212" s="4"/>
      <c r="Y212" s="4"/>
      <c r="Z212" s="4"/>
      <c r="AA212" s="4"/>
      <c r="AD212" s="4">
        <v>1</v>
      </c>
      <c r="AE212" s="4"/>
      <c r="AF212" s="13">
        <f t="shared" si="37"/>
        <v>-44.8</v>
      </c>
      <c r="AG212" s="15">
        <f t="shared" si="39"/>
        <v>-44.8</v>
      </c>
      <c r="AH212" s="15">
        <f t="shared" si="35"/>
        <v>-44.8</v>
      </c>
      <c r="AI212" s="15"/>
      <c r="AJ212" s="4"/>
      <c r="AK212" s="4"/>
      <c r="AL212" s="4"/>
      <c r="AO212" s="4"/>
      <c r="AP212" s="4">
        <v>210</v>
      </c>
      <c r="AQ212" s="4"/>
    </row>
    <row r="213" spans="1:43" x14ac:dyDescent="0.3">
      <c r="A213" s="1">
        <v>44979</v>
      </c>
      <c r="B213" t="s">
        <v>90</v>
      </c>
      <c r="C213" t="s">
        <v>222</v>
      </c>
      <c r="D213">
        <v>155</v>
      </c>
      <c r="E213">
        <v>1</v>
      </c>
      <c r="F213">
        <v>1</v>
      </c>
      <c r="G213" t="s">
        <v>53</v>
      </c>
      <c r="H213" t="s">
        <v>54</v>
      </c>
      <c r="I213">
        <v>0.318</v>
      </c>
      <c r="J213">
        <v>4.43</v>
      </c>
      <c r="K213">
        <v>125</v>
      </c>
      <c r="L213" t="s">
        <v>51</v>
      </c>
      <c r="M213" t="s">
        <v>52</v>
      </c>
      <c r="N213">
        <v>0.114</v>
      </c>
      <c r="O213">
        <v>2.11</v>
      </c>
      <c r="P213">
        <v>17</v>
      </c>
      <c r="R213" s="4">
        <v>1</v>
      </c>
      <c r="S213" s="4">
        <v>1</v>
      </c>
      <c r="T213" s="4"/>
      <c r="U213" s="4">
        <f t="shared" si="40"/>
        <v>125</v>
      </c>
      <c r="V213" s="4">
        <f t="shared" si="38"/>
        <v>125</v>
      </c>
      <c r="W213" s="4">
        <f t="shared" si="36"/>
        <v>125</v>
      </c>
      <c r="X213" s="4"/>
      <c r="Y213" s="4"/>
      <c r="AD213" s="4">
        <v>1</v>
      </c>
      <c r="AE213" s="4"/>
      <c r="AF213" s="13">
        <f t="shared" si="37"/>
        <v>17</v>
      </c>
      <c r="AG213" s="15">
        <f t="shared" si="39"/>
        <v>17</v>
      </c>
      <c r="AH213" s="15">
        <f t="shared" si="35"/>
        <v>17</v>
      </c>
      <c r="AI213" s="15"/>
      <c r="AJ213" s="4"/>
      <c r="AO213" s="4"/>
      <c r="AP213" s="4">
        <v>211</v>
      </c>
      <c r="AQ213" s="4"/>
    </row>
    <row r="214" spans="1:43" x14ac:dyDescent="0.3">
      <c r="A214" s="1">
        <v>44979</v>
      </c>
      <c r="B214" t="s">
        <v>90</v>
      </c>
      <c r="C214" t="s">
        <v>223</v>
      </c>
      <c r="D214">
        <v>156</v>
      </c>
      <c r="E214">
        <v>1</v>
      </c>
      <c r="F214">
        <v>1</v>
      </c>
      <c r="G214" t="s">
        <v>53</v>
      </c>
      <c r="H214" t="s">
        <v>54</v>
      </c>
      <c r="I214">
        <v>1.86</v>
      </c>
      <c r="J214">
        <v>25.8</v>
      </c>
      <c r="K214">
        <v>1180</v>
      </c>
      <c r="L214" t="s">
        <v>51</v>
      </c>
      <c r="M214" t="s">
        <v>52</v>
      </c>
      <c r="N214">
        <v>0.47599999999999998</v>
      </c>
      <c r="O214">
        <v>7.67</v>
      </c>
      <c r="P214">
        <v>206</v>
      </c>
      <c r="R214" s="4">
        <v>1</v>
      </c>
      <c r="S214" s="4">
        <v>1</v>
      </c>
      <c r="T214" s="4"/>
      <c r="U214" s="4">
        <f t="shared" si="40"/>
        <v>1180</v>
      </c>
      <c r="V214" s="4">
        <f t="shared" si="38"/>
        <v>1180</v>
      </c>
      <c r="W214" s="4">
        <f t="shared" si="36"/>
        <v>1180</v>
      </c>
      <c r="X214" s="4"/>
      <c r="Y214" s="4"/>
      <c r="Z214" s="4"/>
      <c r="AA214" s="4"/>
      <c r="AB214" s="4"/>
      <c r="AC214" s="4"/>
      <c r="AD214" s="4">
        <v>1</v>
      </c>
      <c r="AE214" s="4"/>
      <c r="AF214" s="13">
        <f t="shared" si="37"/>
        <v>206</v>
      </c>
      <c r="AG214" s="15">
        <f t="shared" si="39"/>
        <v>206</v>
      </c>
      <c r="AH214" s="15">
        <f t="shared" si="35"/>
        <v>206</v>
      </c>
      <c r="AI214" s="15"/>
      <c r="AJ214" s="4"/>
      <c r="AK214" s="4"/>
      <c r="AL214" s="4"/>
      <c r="AM214" s="4"/>
      <c r="AN214" s="4"/>
      <c r="AO214" s="4"/>
      <c r="AP214" s="4">
        <v>212</v>
      </c>
      <c r="AQ214" s="4"/>
    </row>
    <row r="215" spans="1:43" x14ac:dyDescent="0.3">
      <c r="A215" s="1">
        <v>44979</v>
      </c>
      <c r="B215" t="s">
        <v>90</v>
      </c>
      <c r="C215" t="s">
        <v>224</v>
      </c>
      <c r="D215">
        <v>157</v>
      </c>
      <c r="E215">
        <v>1</v>
      </c>
      <c r="F215">
        <v>1</v>
      </c>
      <c r="G215" t="s">
        <v>53</v>
      </c>
      <c r="H215" t="s">
        <v>54</v>
      </c>
      <c r="I215">
        <v>0.55200000000000005</v>
      </c>
      <c r="J215">
        <v>7.34</v>
      </c>
      <c r="K215">
        <v>264</v>
      </c>
      <c r="L215" t="s">
        <v>51</v>
      </c>
      <c r="M215" t="s">
        <v>52</v>
      </c>
      <c r="N215">
        <v>0.14299999999999999</v>
      </c>
      <c r="O215">
        <v>2.48</v>
      </c>
      <c r="P215">
        <v>29.1</v>
      </c>
      <c r="R215" s="4">
        <v>1</v>
      </c>
      <c r="S215" s="4">
        <v>1</v>
      </c>
      <c r="T215" s="4"/>
      <c r="U215" s="4">
        <f t="shared" si="40"/>
        <v>264</v>
      </c>
      <c r="V215" s="4">
        <f t="shared" si="38"/>
        <v>264</v>
      </c>
      <c r="W215" s="4">
        <f t="shared" si="36"/>
        <v>264</v>
      </c>
      <c r="X215" s="4"/>
      <c r="Y215" s="4"/>
      <c r="Z215" s="4"/>
      <c r="AA215" s="4"/>
      <c r="AB215" s="4"/>
      <c r="AC215" s="4"/>
      <c r="AD215" s="4">
        <v>1</v>
      </c>
      <c r="AE215" s="4"/>
      <c r="AF215" s="13">
        <f t="shared" si="37"/>
        <v>29.1</v>
      </c>
      <c r="AG215" s="15">
        <f t="shared" si="39"/>
        <v>29.1</v>
      </c>
      <c r="AH215" s="15">
        <f t="shared" si="35"/>
        <v>29.1</v>
      </c>
      <c r="AI215" s="15"/>
      <c r="AJ215" s="4"/>
      <c r="AK215" s="4"/>
      <c r="AL215" s="4"/>
      <c r="AM215" s="4"/>
      <c r="AN215" s="4"/>
      <c r="AO215" s="4"/>
      <c r="AP215" s="4">
        <v>213</v>
      </c>
      <c r="AQ215" s="4"/>
    </row>
    <row r="216" spans="1:43" x14ac:dyDescent="0.3">
      <c r="A216" s="1">
        <v>44979</v>
      </c>
      <c r="B216" t="s">
        <v>90</v>
      </c>
      <c r="C216" t="s">
        <v>225</v>
      </c>
      <c r="D216">
        <v>158</v>
      </c>
      <c r="E216">
        <v>1</v>
      </c>
      <c r="F216">
        <v>1</v>
      </c>
      <c r="G216" t="s">
        <v>53</v>
      </c>
      <c r="H216" t="s">
        <v>54</v>
      </c>
      <c r="I216">
        <v>0.63500000000000001</v>
      </c>
      <c r="J216">
        <v>8.75</v>
      </c>
      <c r="K216">
        <v>333</v>
      </c>
      <c r="L216" t="s">
        <v>51</v>
      </c>
      <c r="M216" t="s">
        <v>52</v>
      </c>
      <c r="N216">
        <v>0.13800000000000001</v>
      </c>
      <c r="O216">
        <v>2.39</v>
      </c>
      <c r="P216">
        <v>26.2</v>
      </c>
      <c r="Q216" s="4"/>
      <c r="R216" s="4">
        <v>1</v>
      </c>
      <c r="S216" s="4">
        <v>1</v>
      </c>
      <c r="T216" s="4"/>
      <c r="U216" s="4">
        <f t="shared" si="40"/>
        <v>333</v>
      </c>
      <c r="V216" s="4">
        <f t="shared" si="38"/>
        <v>333</v>
      </c>
      <c r="W216" s="4">
        <f t="shared" si="36"/>
        <v>333</v>
      </c>
      <c r="X216" s="4"/>
      <c r="Y216" s="4"/>
      <c r="AD216" s="4">
        <v>1</v>
      </c>
      <c r="AE216" s="4"/>
      <c r="AF216" s="13">
        <f t="shared" si="37"/>
        <v>26.2</v>
      </c>
      <c r="AG216" s="15">
        <f t="shared" si="39"/>
        <v>26.2</v>
      </c>
      <c r="AH216" s="15">
        <f t="shared" si="35"/>
        <v>26.2</v>
      </c>
      <c r="AI216" s="15"/>
      <c r="AJ216" s="4"/>
      <c r="AO216" s="4"/>
      <c r="AP216" s="4">
        <v>214</v>
      </c>
      <c r="AQ216" s="4"/>
    </row>
    <row r="217" spans="1:43" x14ac:dyDescent="0.3">
      <c r="A217" s="1">
        <v>44979</v>
      </c>
      <c r="B217" t="s">
        <v>90</v>
      </c>
      <c r="C217" t="s">
        <v>226</v>
      </c>
      <c r="D217">
        <v>159</v>
      </c>
      <c r="E217">
        <v>1</v>
      </c>
      <c r="F217">
        <v>1</v>
      </c>
      <c r="G217" t="s">
        <v>53</v>
      </c>
      <c r="H217" t="s">
        <v>54</v>
      </c>
      <c r="I217">
        <v>0.39200000000000002</v>
      </c>
      <c r="J217">
        <v>5.52</v>
      </c>
      <c r="K217">
        <v>177</v>
      </c>
      <c r="L217" t="s">
        <v>51</v>
      </c>
      <c r="M217" t="s">
        <v>52</v>
      </c>
      <c r="N217">
        <v>0.105</v>
      </c>
      <c r="O217">
        <v>1.86</v>
      </c>
      <c r="P217">
        <v>8.92</v>
      </c>
      <c r="Q217" s="4"/>
      <c r="R217" s="4">
        <v>1</v>
      </c>
      <c r="S217" s="4">
        <v>1</v>
      </c>
      <c r="T217" s="4"/>
      <c r="U217" s="4">
        <f t="shared" si="40"/>
        <v>177</v>
      </c>
      <c r="V217" s="4">
        <f t="shared" si="38"/>
        <v>177</v>
      </c>
      <c r="W217" s="4">
        <f t="shared" si="36"/>
        <v>177</v>
      </c>
      <c r="X217" s="4"/>
      <c r="Y217" s="4"/>
      <c r="AD217" s="4">
        <v>1</v>
      </c>
      <c r="AE217" s="4"/>
      <c r="AF217" s="13">
        <f t="shared" si="37"/>
        <v>8.92</v>
      </c>
      <c r="AG217" s="15">
        <f t="shared" si="39"/>
        <v>8.92</v>
      </c>
      <c r="AH217" s="15">
        <f t="shared" si="35"/>
        <v>8.92</v>
      </c>
      <c r="AI217" s="15"/>
      <c r="AJ217" s="4"/>
      <c r="AO217" s="4"/>
      <c r="AP217" s="4">
        <v>215</v>
      </c>
      <c r="AQ217" s="4"/>
    </row>
    <row r="218" spans="1:43" x14ac:dyDescent="0.3">
      <c r="A218" s="1">
        <v>44979</v>
      </c>
      <c r="B218" t="s">
        <v>90</v>
      </c>
      <c r="C218" t="s">
        <v>227</v>
      </c>
      <c r="D218">
        <v>160</v>
      </c>
      <c r="E218">
        <v>1</v>
      </c>
      <c r="F218">
        <v>1</v>
      </c>
      <c r="G218" t="s">
        <v>53</v>
      </c>
      <c r="H218" t="s">
        <v>54</v>
      </c>
      <c r="I218">
        <v>0.79200000000000004</v>
      </c>
      <c r="J218">
        <v>10.9</v>
      </c>
      <c r="K218">
        <v>438</v>
      </c>
      <c r="L218" t="s">
        <v>51</v>
      </c>
      <c r="M218" t="s">
        <v>52</v>
      </c>
      <c r="N218">
        <v>0.151</v>
      </c>
      <c r="O218">
        <v>2.58</v>
      </c>
      <c r="P218">
        <v>32.5</v>
      </c>
      <c r="R218" s="4">
        <v>1</v>
      </c>
      <c r="S218" s="4">
        <v>1</v>
      </c>
      <c r="T218" s="4"/>
      <c r="U218" s="4">
        <f t="shared" si="40"/>
        <v>438</v>
      </c>
      <c r="V218" s="4">
        <f t="shared" si="38"/>
        <v>438</v>
      </c>
      <c r="W218" s="4">
        <f t="shared" ref="W218:W227" si="41">IF(R218=1,U218,(V218*R218))</f>
        <v>438</v>
      </c>
      <c r="X218" s="4"/>
      <c r="Y218" s="4"/>
      <c r="AD218" s="4">
        <v>1</v>
      </c>
      <c r="AE218" s="4"/>
      <c r="AF218" s="13">
        <f t="shared" si="37"/>
        <v>32.5</v>
      </c>
      <c r="AG218" s="15">
        <f t="shared" si="39"/>
        <v>32.5</v>
      </c>
      <c r="AH218" s="15">
        <f t="shared" ref="AH218:AH227" si="42">IF(R218=1,AF218,(AG218*R218))</f>
        <v>32.5</v>
      </c>
      <c r="AI218" s="15"/>
      <c r="AJ218" s="4"/>
      <c r="AO218" s="4"/>
      <c r="AP218" s="4">
        <v>216</v>
      </c>
      <c r="AQ218" s="4"/>
    </row>
    <row r="219" spans="1:43" x14ac:dyDescent="0.3">
      <c r="A219" s="1">
        <v>44979</v>
      </c>
      <c r="B219" t="s">
        <v>90</v>
      </c>
      <c r="C219" t="s">
        <v>228</v>
      </c>
      <c r="D219">
        <v>161</v>
      </c>
      <c r="E219">
        <v>1</v>
      </c>
      <c r="F219">
        <v>1</v>
      </c>
      <c r="G219" t="s">
        <v>53</v>
      </c>
      <c r="H219" t="s">
        <v>54</v>
      </c>
      <c r="I219">
        <v>0.40899999999999997</v>
      </c>
      <c r="J219">
        <v>5.78</v>
      </c>
      <c r="K219">
        <v>190</v>
      </c>
      <c r="L219" t="s">
        <v>51</v>
      </c>
      <c r="M219" t="s">
        <v>52</v>
      </c>
      <c r="N219">
        <v>0.10100000000000001</v>
      </c>
      <c r="O219">
        <v>1.74</v>
      </c>
      <c r="P219">
        <v>4.9800000000000004</v>
      </c>
      <c r="R219" s="4">
        <v>1</v>
      </c>
      <c r="S219" s="4">
        <v>1</v>
      </c>
      <c r="T219" s="4"/>
      <c r="U219" s="4">
        <f t="shared" si="40"/>
        <v>190</v>
      </c>
      <c r="V219" s="4">
        <f t="shared" si="38"/>
        <v>190</v>
      </c>
      <c r="W219" s="4">
        <f t="shared" si="41"/>
        <v>190</v>
      </c>
      <c r="X219" s="4"/>
      <c r="Y219" s="4"/>
      <c r="AD219" s="4">
        <v>1</v>
      </c>
      <c r="AE219" s="4"/>
      <c r="AF219" s="13">
        <f t="shared" si="37"/>
        <v>4.9800000000000004</v>
      </c>
      <c r="AG219" s="15">
        <f t="shared" si="39"/>
        <v>4.9800000000000004</v>
      </c>
      <c r="AH219" s="15">
        <f t="shared" si="42"/>
        <v>4.9800000000000004</v>
      </c>
      <c r="AI219" s="15"/>
      <c r="AJ219" s="4"/>
      <c r="AO219" s="4"/>
      <c r="AP219" s="4">
        <v>217</v>
      </c>
      <c r="AQ219" s="4"/>
    </row>
    <row r="220" spans="1:43" x14ac:dyDescent="0.3">
      <c r="A220" s="1">
        <v>44979</v>
      </c>
      <c r="B220" t="s">
        <v>90</v>
      </c>
      <c r="C220" t="s">
        <v>229</v>
      </c>
      <c r="D220">
        <v>162</v>
      </c>
      <c r="E220">
        <v>1</v>
      </c>
      <c r="F220">
        <v>1</v>
      </c>
      <c r="G220" t="s">
        <v>53</v>
      </c>
      <c r="H220" t="s">
        <v>54</v>
      </c>
      <c r="I220">
        <v>0.64</v>
      </c>
      <c r="J220">
        <v>8.85</v>
      </c>
      <c r="K220">
        <v>338</v>
      </c>
      <c r="L220" t="s">
        <v>51</v>
      </c>
      <c r="M220" t="s">
        <v>52</v>
      </c>
      <c r="N220">
        <v>0.14399999999999999</v>
      </c>
      <c r="O220">
        <v>2.46</v>
      </c>
      <c r="P220">
        <v>28.6</v>
      </c>
      <c r="R220" s="4">
        <v>1</v>
      </c>
      <c r="S220" s="4">
        <v>1</v>
      </c>
      <c r="T220" s="4"/>
      <c r="U220" s="4">
        <f t="shared" si="40"/>
        <v>338</v>
      </c>
      <c r="V220" s="4">
        <f t="shared" si="38"/>
        <v>338</v>
      </c>
      <c r="W220" s="4">
        <f t="shared" si="41"/>
        <v>338</v>
      </c>
      <c r="X220" s="4"/>
      <c r="Y220" s="4"/>
      <c r="AD220" s="4">
        <v>1</v>
      </c>
      <c r="AE220" s="4"/>
      <c r="AF220" s="13">
        <f t="shared" si="37"/>
        <v>28.6</v>
      </c>
      <c r="AG220" s="15">
        <f t="shared" si="39"/>
        <v>28.6</v>
      </c>
      <c r="AH220" s="15">
        <f t="shared" si="42"/>
        <v>28.6</v>
      </c>
      <c r="AI220" s="15"/>
      <c r="AJ220" s="4"/>
      <c r="AO220" s="4"/>
      <c r="AP220" s="4">
        <v>218</v>
      </c>
      <c r="AQ220" s="4"/>
    </row>
    <row r="221" spans="1:43" x14ac:dyDescent="0.3">
      <c r="A221" s="1">
        <v>44979</v>
      </c>
      <c r="B221" t="s">
        <v>90</v>
      </c>
      <c r="C221" t="s">
        <v>230</v>
      </c>
      <c r="D221">
        <v>163</v>
      </c>
      <c r="E221">
        <v>1</v>
      </c>
      <c r="F221">
        <v>1</v>
      </c>
      <c r="G221" t="s">
        <v>53</v>
      </c>
      <c r="H221" t="s">
        <v>54</v>
      </c>
      <c r="I221">
        <v>0.38700000000000001</v>
      </c>
      <c r="J221">
        <v>5.42</v>
      </c>
      <c r="K221">
        <v>172</v>
      </c>
      <c r="L221" t="s">
        <v>51</v>
      </c>
      <c r="M221" t="s">
        <v>52</v>
      </c>
      <c r="N221">
        <v>0.106</v>
      </c>
      <c r="O221">
        <v>1.84</v>
      </c>
      <c r="P221">
        <v>8.11</v>
      </c>
      <c r="R221" s="4">
        <v>1</v>
      </c>
      <c r="S221" s="4">
        <v>1</v>
      </c>
      <c r="T221" s="4"/>
      <c r="U221" s="4">
        <f t="shared" si="40"/>
        <v>172</v>
      </c>
      <c r="V221" s="4">
        <f t="shared" si="38"/>
        <v>172</v>
      </c>
      <c r="W221" s="4">
        <f t="shared" si="41"/>
        <v>172</v>
      </c>
      <c r="X221" s="4"/>
      <c r="Y221" s="4"/>
      <c r="Z221">
        <f>ABS(100*ABS(W221-W217)/AVERAGE(W221,W217))</f>
        <v>2.8653295128939829</v>
      </c>
      <c r="AA221" t="str">
        <f>IF(W221&gt;10, (IF((AND(Z221&gt;=0,Z221&lt;=20)=TRUE),"PASS","FAIL")),(IF((AND(Z221&gt;=0,Z221&lt;=50)=TRUE),"PASS","FAIL")))</f>
        <v>PASS</v>
      </c>
      <c r="AB221" s="4"/>
      <c r="AC221" s="4"/>
      <c r="AD221" s="4">
        <v>1</v>
      </c>
      <c r="AE221" s="4"/>
      <c r="AF221" s="13">
        <f t="shared" si="37"/>
        <v>8.11</v>
      </c>
      <c r="AG221" s="15">
        <f t="shared" si="39"/>
        <v>8.11</v>
      </c>
      <c r="AH221" s="15">
        <f t="shared" si="42"/>
        <v>8.11</v>
      </c>
      <c r="AI221" s="4"/>
      <c r="AJ221" s="4"/>
      <c r="AK221">
        <f>ABS(100*ABS(AH221-AH217)/AVERAGE(AH221,AH217))</f>
        <v>9.5126247798003583</v>
      </c>
      <c r="AL221" t="str">
        <f>IF(AH221&gt;10, (IF((AND(AK221&gt;=0,AK221&lt;=20)=TRUE),"PASS","FAIL")),(IF((AND(AK221&gt;=0,AK221&lt;=50)=TRUE),"PASS","FAIL")))</f>
        <v>PASS</v>
      </c>
      <c r="AM221" s="4"/>
      <c r="AN221" s="4"/>
      <c r="AO221" s="4"/>
      <c r="AP221" s="4">
        <v>219</v>
      </c>
      <c r="AQ221" s="4"/>
    </row>
    <row r="222" spans="1:43" x14ac:dyDescent="0.3">
      <c r="A222" s="1">
        <v>44979</v>
      </c>
      <c r="B222" t="s">
        <v>90</v>
      </c>
      <c r="C222" t="s">
        <v>231</v>
      </c>
      <c r="D222">
        <v>164</v>
      </c>
      <c r="E222">
        <v>1</v>
      </c>
      <c r="F222">
        <v>1</v>
      </c>
      <c r="G222" t="s">
        <v>53</v>
      </c>
      <c r="H222" t="s">
        <v>54</v>
      </c>
      <c r="I222">
        <v>0.99299999999999999</v>
      </c>
      <c r="J222">
        <v>13.7</v>
      </c>
      <c r="K222">
        <v>572</v>
      </c>
      <c r="L222" t="s">
        <v>51</v>
      </c>
      <c r="M222" t="s">
        <v>52</v>
      </c>
      <c r="N222">
        <v>0.183</v>
      </c>
      <c r="O222">
        <v>3.11</v>
      </c>
      <c r="P222">
        <v>49.8</v>
      </c>
      <c r="R222" s="4">
        <v>1</v>
      </c>
      <c r="S222" s="4">
        <v>1</v>
      </c>
      <c r="T222" s="4"/>
      <c r="U222" s="4">
        <f t="shared" si="40"/>
        <v>572</v>
      </c>
      <c r="V222" s="4">
        <f t="shared" si="38"/>
        <v>572</v>
      </c>
      <c r="W222" s="4">
        <f t="shared" si="41"/>
        <v>572</v>
      </c>
      <c r="X222" s="4"/>
      <c r="Y222" s="4"/>
      <c r="Z222" s="4"/>
      <c r="AA222" s="4"/>
      <c r="AB222">
        <f>100*((W222*10250)-(W220*10000))/(10000*250)</f>
        <v>99.32</v>
      </c>
      <c r="AC222" t="str">
        <f>IF(W222&gt;30, (IF((AND(AB222&gt;=80,AB222&lt;=120)=TRUE),"PASS","FAIL")),(IF((AND(AB222&gt;=50,AB222&lt;=150)=TRUE),"PASS","FAIL")))</f>
        <v>PASS</v>
      </c>
      <c r="AD222" s="4">
        <v>1</v>
      </c>
      <c r="AE222" s="4"/>
      <c r="AF222" s="13">
        <f t="shared" si="37"/>
        <v>49.8</v>
      </c>
      <c r="AG222" s="15">
        <f t="shared" si="39"/>
        <v>49.8</v>
      </c>
      <c r="AH222" s="15">
        <f t="shared" si="42"/>
        <v>49.8</v>
      </c>
      <c r="AI222" s="4"/>
      <c r="AJ222" s="4"/>
      <c r="AK222" s="4"/>
      <c r="AL222" s="4"/>
      <c r="AM222">
        <f>100*((AH222*10250)-(AH220*10000))/(1000*250)</f>
        <v>89.779999999999973</v>
      </c>
      <c r="AN222" t="str">
        <f>IF(AH222&gt;30, (IF((AND(AM222&gt;=80,AM222&lt;=120)=TRUE),"PASS","FAIL")),(IF((AND(AM222&gt;=50,AM222&lt;=150)=TRUE),"PASS","FAIL")))</f>
        <v>PASS</v>
      </c>
      <c r="AO222" s="4"/>
      <c r="AP222" s="4">
        <v>220</v>
      </c>
      <c r="AQ222" s="4"/>
    </row>
    <row r="223" spans="1:43" x14ac:dyDescent="0.3">
      <c r="A223" s="1">
        <v>44979</v>
      </c>
      <c r="B223" t="s">
        <v>90</v>
      </c>
      <c r="C223" t="s">
        <v>155</v>
      </c>
      <c r="D223">
        <v>1</v>
      </c>
      <c r="E223">
        <v>1</v>
      </c>
      <c r="F223">
        <v>1</v>
      </c>
      <c r="G223" t="s">
        <v>53</v>
      </c>
      <c r="H223" t="s">
        <v>54</v>
      </c>
      <c r="I223">
        <v>2.34</v>
      </c>
      <c r="J223">
        <v>31.6</v>
      </c>
      <c r="K223">
        <v>1480</v>
      </c>
      <c r="L223" t="s">
        <v>51</v>
      </c>
      <c r="M223" t="s">
        <v>52</v>
      </c>
      <c r="N223">
        <v>0.35899999999999999</v>
      </c>
      <c r="O223">
        <v>6.03</v>
      </c>
      <c r="P223">
        <v>149</v>
      </c>
      <c r="R223" s="4">
        <v>1</v>
      </c>
      <c r="S223" s="4">
        <v>1</v>
      </c>
      <c r="T223" s="4"/>
      <c r="U223" s="4">
        <f t="shared" si="40"/>
        <v>1480</v>
      </c>
      <c r="V223" s="4">
        <f t="shared" si="38"/>
        <v>1480</v>
      </c>
      <c r="W223" s="4">
        <f t="shared" si="41"/>
        <v>1480</v>
      </c>
      <c r="X223" s="4">
        <f>100*(W223-1500)/1500</f>
        <v>-1.3333333333333333</v>
      </c>
      <c r="Y223" s="4" t="str">
        <f>IF((ABS(X223))&lt;=20,"PASS","FAIL")</f>
        <v>PASS</v>
      </c>
      <c r="AD223" s="4">
        <v>1</v>
      </c>
      <c r="AE223" s="4"/>
      <c r="AF223" s="13">
        <f t="shared" si="37"/>
        <v>149</v>
      </c>
      <c r="AG223" s="15">
        <f t="shared" si="39"/>
        <v>149</v>
      </c>
      <c r="AH223" s="15">
        <f t="shared" si="42"/>
        <v>149</v>
      </c>
      <c r="AI223" s="4">
        <f>100*(AH223-150)/150</f>
        <v>-0.66666666666666663</v>
      </c>
      <c r="AJ223" s="4" t="str">
        <f>IF((ABS(AI223))&lt;=20,"PASS","FAIL")</f>
        <v>PASS</v>
      </c>
      <c r="AO223" s="4"/>
      <c r="AP223" s="4">
        <v>221</v>
      </c>
      <c r="AQ223" s="4"/>
    </row>
    <row r="224" spans="1:43" x14ac:dyDescent="0.3">
      <c r="A224" s="1">
        <v>44979</v>
      </c>
      <c r="B224" t="s">
        <v>90</v>
      </c>
      <c r="C224" t="s">
        <v>156</v>
      </c>
      <c r="D224">
        <v>3</v>
      </c>
      <c r="E224">
        <v>1</v>
      </c>
      <c r="F224">
        <v>1</v>
      </c>
      <c r="G224" t="s">
        <v>53</v>
      </c>
      <c r="H224" t="s">
        <v>54</v>
      </c>
      <c r="I224">
        <v>1.64</v>
      </c>
      <c r="J224">
        <v>22.3</v>
      </c>
      <c r="K224">
        <v>1010</v>
      </c>
      <c r="L224" t="s">
        <v>51</v>
      </c>
      <c r="M224" t="s">
        <v>52</v>
      </c>
      <c r="N224">
        <v>0.27200000000000002</v>
      </c>
      <c r="O224">
        <v>4.58</v>
      </c>
      <c r="P224">
        <v>99.1</v>
      </c>
      <c r="R224" s="4">
        <v>1</v>
      </c>
      <c r="S224" s="4">
        <v>1</v>
      </c>
      <c r="T224" s="4"/>
      <c r="U224" s="4">
        <f t="shared" si="40"/>
        <v>1010</v>
      </c>
      <c r="V224" s="4">
        <f t="shared" si="38"/>
        <v>1010</v>
      </c>
      <c r="W224" s="4">
        <f t="shared" si="41"/>
        <v>1010</v>
      </c>
      <c r="X224" s="4">
        <f>100*(W224-1000)/1000</f>
        <v>1</v>
      </c>
      <c r="Y224" s="4" t="str">
        <f t="shared" ref="Y224:Y229" si="43">IF((ABS(X224))&lt;=20,"PASS","FAIL")</f>
        <v>PASS</v>
      </c>
      <c r="Z224" s="4"/>
      <c r="AA224" s="4"/>
      <c r="AD224" s="4">
        <v>1</v>
      </c>
      <c r="AE224" s="4"/>
      <c r="AF224" s="13">
        <f t="shared" si="37"/>
        <v>99.1</v>
      </c>
      <c r="AG224" s="15">
        <f t="shared" si="39"/>
        <v>99.1</v>
      </c>
      <c r="AH224" s="15">
        <f t="shared" si="42"/>
        <v>99.1</v>
      </c>
      <c r="AI224" s="4">
        <f>100*(AH224-100)/100</f>
        <v>-0.90000000000000568</v>
      </c>
      <c r="AJ224" s="4" t="str">
        <f t="shared" ref="AJ224:AJ229" si="44">IF((ABS(AI224))&lt;=20,"PASS","FAIL")</f>
        <v>PASS</v>
      </c>
      <c r="AK224" s="4"/>
      <c r="AL224" s="4"/>
      <c r="AO224" s="4"/>
      <c r="AP224" s="4">
        <v>222</v>
      </c>
      <c r="AQ224" s="4"/>
    </row>
    <row r="225" spans="1:43" x14ac:dyDescent="0.3">
      <c r="A225" s="1">
        <v>44979</v>
      </c>
      <c r="B225" t="s">
        <v>90</v>
      </c>
      <c r="C225" t="s">
        <v>157</v>
      </c>
      <c r="D225">
        <v>5</v>
      </c>
      <c r="E225">
        <v>1</v>
      </c>
      <c r="F225">
        <v>1</v>
      </c>
      <c r="G225" t="s">
        <v>53</v>
      </c>
      <c r="H225" t="s">
        <v>54</v>
      </c>
      <c r="I225">
        <v>0.92300000000000004</v>
      </c>
      <c r="J225">
        <v>12.9</v>
      </c>
      <c r="K225">
        <v>538</v>
      </c>
      <c r="L225" t="s">
        <v>51</v>
      </c>
      <c r="M225" t="s">
        <v>52</v>
      </c>
      <c r="N225">
        <v>0.17699999999999999</v>
      </c>
      <c r="O225">
        <v>3.02</v>
      </c>
      <c r="P225">
        <v>46.8</v>
      </c>
      <c r="R225" s="4">
        <v>1</v>
      </c>
      <c r="S225" s="4">
        <v>1</v>
      </c>
      <c r="T225" s="4"/>
      <c r="U225" s="4">
        <f t="shared" si="40"/>
        <v>538</v>
      </c>
      <c r="V225" s="4">
        <f t="shared" si="38"/>
        <v>538</v>
      </c>
      <c r="W225" s="4">
        <f t="shared" si="41"/>
        <v>538</v>
      </c>
      <c r="X225" s="4">
        <f>100*(W225-500)/500</f>
        <v>7.6</v>
      </c>
      <c r="Y225" s="4" t="str">
        <f t="shared" si="43"/>
        <v>PASS</v>
      </c>
      <c r="AD225" s="4">
        <v>1</v>
      </c>
      <c r="AE225" s="4"/>
      <c r="AF225" s="13">
        <f t="shared" si="37"/>
        <v>46.8</v>
      </c>
      <c r="AG225" s="15">
        <f t="shared" si="39"/>
        <v>46.8</v>
      </c>
      <c r="AH225" s="15">
        <f t="shared" si="42"/>
        <v>46.8</v>
      </c>
      <c r="AI225" s="4">
        <f>100*(AH225-50)/50</f>
        <v>-6.4000000000000057</v>
      </c>
      <c r="AJ225" s="4" t="str">
        <f t="shared" si="44"/>
        <v>PASS</v>
      </c>
      <c r="AO225" s="4"/>
      <c r="AP225" s="4">
        <v>223</v>
      </c>
      <c r="AQ225" s="5"/>
    </row>
    <row r="226" spans="1:43" x14ac:dyDescent="0.3">
      <c r="A226" s="1">
        <v>44979</v>
      </c>
      <c r="B226" t="s">
        <v>90</v>
      </c>
      <c r="C226" t="s">
        <v>107</v>
      </c>
      <c r="D226">
        <v>7</v>
      </c>
      <c r="E226">
        <v>1</v>
      </c>
      <c r="F226">
        <v>1</v>
      </c>
      <c r="G226" t="s">
        <v>53</v>
      </c>
      <c r="H226" t="s">
        <v>54</v>
      </c>
      <c r="I226">
        <v>0.51400000000000001</v>
      </c>
      <c r="J226">
        <v>7.26</v>
      </c>
      <c r="K226">
        <v>261</v>
      </c>
      <c r="L226" t="s">
        <v>51</v>
      </c>
      <c r="M226" t="s">
        <v>52</v>
      </c>
      <c r="N226">
        <v>0.13500000000000001</v>
      </c>
      <c r="O226">
        <v>2.31</v>
      </c>
      <c r="P226">
        <v>23.6</v>
      </c>
      <c r="R226" s="4">
        <v>1</v>
      </c>
      <c r="S226" s="4">
        <v>1</v>
      </c>
      <c r="T226" s="4"/>
      <c r="U226" s="4">
        <f t="shared" si="40"/>
        <v>261</v>
      </c>
      <c r="V226" s="4">
        <f t="shared" si="38"/>
        <v>261</v>
      </c>
      <c r="W226" s="4">
        <f t="shared" si="41"/>
        <v>261</v>
      </c>
      <c r="X226" s="4">
        <f t="shared" ref="X226" si="45">100*(W226-250)/250</f>
        <v>4.4000000000000004</v>
      </c>
      <c r="Y226" s="4" t="str">
        <f t="shared" si="43"/>
        <v>PASS</v>
      </c>
      <c r="AD226" s="4">
        <v>1</v>
      </c>
      <c r="AE226" s="4"/>
      <c r="AF226" s="13">
        <f t="shared" si="37"/>
        <v>23.6</v>
      </c>
      <c r="AG226" s="15">
        <f t="shared" si="39"/>
        <v>23.6</v>
      </c>
      <c r="AH226" s="15">
        <f t="shared" si="42"/>
        <v>23.6</v>
      </c>
      <c r="AI226" s="4">
        <f>100*(AH226-25)/25</f>
        <v>-5.5999999999999943</v>
      </c>
      <c r="AJ226" s="4" t="str">
        <f t="shared" si="44"/>
        <v>PASS</v>
      </c>
      <c r="AO226" s="4"/>
      <c r="AP226" s="4">
        <v>224</v>
      </c>
      <c r="AQ226" s="5"/>
    </row>
    <row r="227" spans="1:43" x14ac:dyDescent="0.3">
      <c r="A227" s="1">
        <v>44979</v>
      </c>
      <c r="B227" t="s">
        <v>90</v>
      </c>
      <c r="C227" t="s">
        <v>158</v>
      </c>
      <c r="D227">
        <v>9</v>
      </c>
      <c r="E227">
        <v>1</v>
      </c>
      <c r="F227">
        <v>1</v>
      </c>
      <c r="G227" t="s">
        <v>53</v>
      </c>
      <c r="H227" t="s">
        <v>54</v>
      </c>
      <c r="I227">
        <v>0.29099999999999998</v>
      </c>
      <c r="J227">
        <v>4.03</v>
      </c>
      <c r="K227">
        <v>106</v>
      </c>
      <c r="L227" t="s">
        <v>51</v>
      </c>
      <c r="M227" t="s">
        <v>52</v>
      </c>
      <c r="N227">
        <v>0.109</v>
      </c>
      <c r="O227">
        <v>1.8</v>
      </c>
      <c r="P227">
        <v>6.82</v>
      </c>
      <c r="R227" s="4">
        <v>1</v>
      </c>
      <c r="S227" s="4">
        <v>1</v>
      </c>
      <c r="T227" s="4"/>
      <c r="U227" s="4">
        <f t="shared" si="40"/>
        <v>106</v>
      </c>
      <c r="V227" s="4">
        <f t="shared" si="38"/>
        <v>106</v>
      </c>
      <c r="W227" s="4">
        <f t="shared" si="41"/>
        <v>106</v>
      </c>
      <c r="X227" s="4">
        <f>100*(W227-100)/100</f>
        <v>6</v>
      </c>
      <c r="Y227" s="4" t="str">
        <f t="shared" si="43"/>
        <v>PASS</v>
      </c>
      <c r="AD227" s="4">
        <v>1</v>
      </c>
      <c r="AE227" s="4"/>
      <c r="AF227" s="13">
        <f t="shared" si="37"/>
        <v>6.82</v>
      </c>
      <c r="AG227" s="15">
        <f t="shared" si="39"/>
        <v>6.82</v>
      </c>
      <c r="AH227" s="15">
        <f t="shared" si="42"/>
        <v>6.82</v>
      </c>
      <c r="AI227" s="4">
        <f>100*(AH227-10)/10</f>
        <v>-31.8</v>
      </c>
      <c r="AJ227" s="4" t="str">
        <f t="shared" si="44"/>
        <v>FAIL</v>
      </c>
      <c r="AO227" s="4"/>
      <c r="AP227" s="4">
        <v>225</v>
      </c>
      <c r="AQ227" s="5"/>
    </row>
    <row r="228" spans="1:43" x14ac:dyDescent="0.3">
      <c r="A228" s="1">
        <v>44979</v>
      </c>
      <c r="B228" t="s">
        <v>90</v>
      </c>
      <c r="C228" t="s">
        <v>159</v>
      </c>
      <c r="D228">
        <v>11</v>
      </c>
      <c r="E228">
        <v>1</v>
      </c>
      <c r="F228">
        <v>1</v>
      </c>
      <c r="G228" t="s">
        <v>53</v>
      </c>
      <c r="H228" t="s">
        <v>54</v>
      </c>
      <c r="I228">
        <v>0.20899999999999999</v>
      </c>
      <c r="J228">
        <v>2.95</v>
      </c>
      <c r="K228">
        <v>54.5</v>
      </c>
      <c r="L228" t="s">
        <v>51</v>
      </c>
      <c r="M228" t="s">
        <v>52</v>
      </c>
      <c r="N228">
        <v>9.8799999999999999E-2</v>
      </c>
      <c r="O228">
        <v>1.74</v>
      </c>
      <c r="P228">
        <v>4.91</v>
      </c>
      <c r="R228" s="4">
        <v>1</v>
      </c>
      <c r="S228" s="4">
        <v>1</v>
      </c>
      <c r="T228" s="4"/>
      <c r="U228" s="4">
        <f t="shared" ref="U228:U255" si="46">K228*F228</f>
        <v>54.5</v>
      </c>
      <c r="V228" s="4">
        <f t="shared" ref="V228:V255" si="47">IF(R228=1,U228,(U228-0))</f>
        <v>54.5</v>
      </c>
      <c r="W228" s="4">
        <f t="shared" ref="W228:W255" si="48">IF(R228=1,U228,(V228*R228))</f>
        <v>54.5</v>
      </c>
      <c r="X228" s="4">
        <f>100*(W228-50)/50</f>
        <v>9</v>
      </c>
      <c r="Y228" s="4" t="str">
        <f t="shared" si="43"/>
        <v>PASS</v>
      </c>
      <c r="AD228" s="4">
        <v>1</v>
      </c>
      <c r="AE228" s="4"/>
      <c r="AF228" s="13">
        <f t="shared" si="37"/>
        <v>4.91</v>
      </c>
      <c r="AG228" s="15">
        <f t="shared" ref="AG228:AG255" si="49">IF(R228=1,AF228,(AF228-0))</f>
        <v>4.91</v>
      </c>
      <c r="AH228" s="15">
        <f t="shared" ref="AH228:AH255" si="50">IF(R228=1,AF228,(AG228*R228))</f>
        <v>4.91</v>
      </c>
      <c r="AI228" s="4">
        <f>100*(AH228-5)/5</f>
        <v>-1.7999999999999972</v>
      </c>
      <c r="AJ228" s="4" t="str">
        <f t="shared" si="44"/>
        <v>PASS</v>
      </c>
      <c r="AO228" s="4"/>
      <c r="AP228" s="4">
        <v>226</v>
      </c>
    </row>
    <row r="229" spans="1:43" x14ac:dyDescent="0.3">
      <c r="A229" s="1">
        <v>44979</v>
      </c>
      <c r="B229" t="s">
        <v>90</v>
      </c>
      <c r="C229" t="s">
        <v>160</v>
      </c>
      <c r="D229">
        <v>13</v>
      </c>
      <c r="E229">
        <v>1</v>
      </c>
      <c r="F229">
        <v>1</v>
      </c>
      <c r="G229" t="s">
        <v>53</v>
      </c>
      <c r="H229" t="s">
        <v>54</v>
      </c>
      <c r="I229">
        <v>0.16900000000000001</v>
      </c>
      <c r="J229">
        <v>2.4700000000000002</v>
      </c>
      <c r="K229">
        <v>31.6</v>
      </c>
      <c r="L229" t="s">
        <v>51</v>
      </c>
      <c r="M229" t="s">
        <v>52</v>
      </c>
      <c r="N229">
        <v>9.3799999999999994E-2</v>
      </c>
      <c r="O229">
        <v>1.63</v>
      </c>
      <c r="P229">
        <v>1.26</v>
      </c>
      <c r="R229" s="4">
        <v>1</v>
      </c>
      <c r="S229" s="4">
        <v>1</v>
      </c>
      <c r="T229" s="4"/>
      <c r="U229" s="4">
        <f t="shared" si="46"/>
        <v>31.6</v>
      </c>
      <c r="V229" s="4">
        <f t="shared" si="47"/>
        <v>31.6</v>
      </c>
      <c r="W229" s="4">
        <f t="shared" si="48"/>
        <v>31.6</v>
      </c>
      <c r="X229" s="4">
        <f>100*(W229-25)/25</f>
        <v>26.400000000000006</v>
      </c>
      <c r="Y229" s="4" t="str">
        <f t="shared" si="43"/>
        <v>FAIL</v>
      </c>
      <c r="AD229" s="4">
        <v>1</v>
      </c>
      <c r="AE229" s="4"/>
      <c r="AF229" s="13">
        <f t="shared" si="37"/>
        <v>1.26</v>
      </c>
      <c r="AG229" s="15">
        <f t="shared" si="49"/>
        <v>1.26</v>
      </c>
      <c r="AH229" s="15">
        <f t="shared" si="50"/>
        <v>1.26</v>
      </c>
      <c r="AI229" s="4">
        <f>100*(AH229-2.5)/2.5</f>
        <v>-49.6</v>
      </c>
      <c r="AJ229" s="4" t="str">
        <f t="shared" si="44"/>
        <v>FAIL</v>
      </c>
      <c r="AO229" s="4"/>
      <c r="AP229" s="4">
        <v>227</v>
      </c>
    </row>
    <row r="230" spans="1:43" x14ac:dyDescent="0.3">
      <c r="A230" s="1">
        <v>44979</v>
      </c>
      <c r="B230" t="s">
        <v>90</v>
      </c>
      <c r="C230" t="s">
        <v>161</v>
      </c>
      <c r="D230">
        <v>15</v>
      </c>
      <c r="E230">
        <v>1</v>
      </c>
      <c r="F230">
        <v>1</v>
      </c>
      <c r="G230" t="s">
        <v>53</v>
      </c>
      <c r="H230" t="s">
        <v>54</v>
      </c>
      <c r="I230">
        <v>0.122</v>
      </c>
      <c r="J230">
        <v>1.8</v>
      </c>
      <c r="K230">
        <v>-0.27700000000000002</v>
      </c>
      <c r="L230" t="s">
        <v>51</v>
      </c>
      <c r="M230" t="s">
        <v>52</v>
      </c>
      <c r="N230">
        <v>8.9200000000000002E-2</v>
      </c>
      <c r="O230">
        <v>1.57</v>
      </c>
      <c r="P230">
        <v>-0.67100000000000004</v>
      </c>
      <c r="R230" s="4">
        <v>1</v>
      </c>
      <c r="S230" s="4">
        <v>1</v>
      </c>
      <c r="T230" s="4"/>
      <c r="U230" s="4">
        <f t="shared" si="46"/>
        <v>-0.27700000000000002</v>
      </c>
      <c r="V230" s="4">
        <f t="shared" si="47"/>
        <v>-0.27700000000000002</v>
      </c>
      <c r="W230" s="4">
        <f t="shared" si="48"/>
        <v>-0.27700000000000002</v>
      </c>
      <c r="AD230" s="4">
        <v>1</v>
      </c>
      <c r="AE230" s="4"/>
      <c r="AF230" s="13">
        <f t="shared" si="37"/>
        <v>-0.67100000000000004</v>
      </c>
      <c r="AG230" s="15">
        <f t="shared" si="49"/>
        <v>-0.67100000000000004</v>
      </c>
      <c r="AH230" s="15">
        <f t="shared" si="50"/>
        <v>-0.67100000000000004</v>
      </c>
      <c r="AI230" s="13"/>
      <c r="AO230" s="4"/>
      <c r="AP230" s="4">
        <v>228</v>
      </c>
    </row>
    <row r="231" spans="1:43" x14ac:dyDescent="0.3">
      <c r="A231" s="1">
        <v>44979</v>
      </c>
      <c r="B231" t="s">
        <v>90</v>
      </c>
      <c r="C231" t="s">
        <v>57</v>
      </c>
      <c r="D231" t="s">
        <v>11</v>
      </c>
      <c r="E231">
        <v>1</v>
      </c>
      <c r="F231">
        <v>1</v>
      </c>
      <c r="G231" t="s">
        <v>53</v>
      </c>
      <c r="H231" t="s">
        <v>54</v>
      </c>
      <c r="I231">
        <v>7.9799999999999992E-3</v>
      </c>
      <c r="J231">
        <v>-1.26E-2</v>
      </c>
      <c r="K231">
        <v>-85.6</v>
      </c>
      <c r="L231" t="s">
        <v>51</v>
      </c>
      <c r="M231" t="s">
        <v>52</v>
      </c>
      <c r="N231">
        <v>9.6699999999999994E-2</v>
      </c>
      <c r="O231">
        <v>1.2</v>
      </c>
      <c r="P231">
        <v>-12.7</v>
      </c>
      <c r="R231" s="4">
        <v>1</v>
      </c>
      <c r="S231" s="4">
        <v>1</v>
      </c>
      <c r="T231" s="4"/>
      <c r="U231" s="4">
        <f t="shared" si="46"/>
        <v>-85.6</v>
      </c>
      <c r="V231" s="4">
        <f t="shared" si="47"/>
        <v>-85.6</v>
      </c>
      <c r="W231" s="4">
        <f t="shared" si="48"/>
        <v>-85.6</v>
      </c>
      <c r="AD231" s="4">
        <v>1</v>
      </c>
      <c r="AE231" s="4"/>
      <c r="AF231" s="13">
        <f t="shared" si="37"/>
        <v>-12.7</v>
      </c>
      <c r="AG231" s="15">
        <f t="shared" si="49"/>
        <v>-12.7</v>
      </c>
      <c r="AH231" s="15">
        <f t="shared" si="50"/>
        <v>-12.7</v>
      </c>
      <c r="AI231" s="13"/>
      <c r="AO231" s="4"/>
      <c r="AP231" s="4">
        <v>229</v>
      </c>
    </row>
    <row r="232" spans="1:43" x14ac:dyDescent="0.3">
      <c r="A232" s="1">
        <v>44979</v>
      </c>
      <c r="B232" t="s">
        <v>90</v>
      </c>
      <c r="C232" t="s">
        <v>78</v>
      </c>
      <c r="D232" t="s">
        <v>70</v>
      </c>
      <c r="E232">
        <v>1</v>
      </c>
      <c r="F232">
        <v>1</v>
      </c>
      <c r="G232" t="s">
        <v>53</v>
      </c>
      <c r="H232" t="s">
        <v>54</v>
      </c>
      <c r="I232">
        <v>1.7600000000000001E-2</v>
      </c>
      <c r="J232">
        <v>0.22700000000000001</v>
      </c>
      <c r="K232">
        <v>-74.3</v>
      </c>
      <c r="L232" t="s">
        <v>51</v>
      </c>
      <c r="M232" t="s">
        <v>52</v>
      </c>
      <c r="N232">
        <v>2.0199999999999999E-2</v>
      </c>
      <c r="O232">
        <v>0.19500000000000001</v>
      </c>
      <c r="P232">
        <v>-44.6</v>
      </c>
      <c r="R232" s="4">
        <v>1</v>
      </c>
      <c r="S232" s="4">
        <v>1</v>
      </c>
      <c r="T232" s="4"/>
      <c r="U232" s="4">
        <f t="shared" si="46"/>
        <v>-74.3</v>
      </c>
      <c r="V232" s="4">
        <f t="shared" si="47"/>
        <v>-74.3</v>
      </c>
      <c r="W232" s="4">
        <f t="shared" si="48"/>
        <v>-74.3</v>
      </c>
      <c r="AD232" s="4">
        <v>1</v>
      </c>
      <c r="AE232" s="4"/>
      <c r="AF232" s="13">
        <f t="shared" si="37"/>
        <v>-44.6</v>
      </c>
      <c r="AG232" s="15">
        <f t="shared" si="49"/>
        <v>-44.6</v>
      </c>
      <c r="AH232" s="15">
        <f t="shared" si="50"/>
        <v>-44.6</v>
      </c>
      <c r="AI232" s="13"/>
      <c r="AO232" s="4"/>
      <c r="AP232" s="4">
        <v>230</v>
      </c>
    </row>
    <row r="233" spans="1:43" x14ac:dyDescent="0.3">
      <c r="A233" s="1">
        <v>44979</v>
      </c>
      <c r="B233" t="s">
        <v>90</v>
      </c>
      <c r="C233" t="s">
        <v>57</v>
      </c>
      <c r="D233" t="s">
        <v>11</v>
      </c>
      <c r="E233">
        <v>1</v>
      </c>
      <c r="F233">
        <v>1</v>
      </c>
      <c r="G233" t="s">
        <v>53</v>
      </c>
      <c r="H233" t="s">
        <v>54</v>
      </c>
      <c r="I233">
        <v>6.6899999999999998E-3</v>
      </c>
      <c r="J233">
        <v>4.9099999999999998E-2</v>
      </c>
      <c r="K233">
        <v>-82.7</v>
      </c>
      <c r="L233" t="s">
        <v>51</v>
      </c>
      <c r="M233" t="s">
        <v>52</v>
      </c>
      <c r="N233">
        <v>0.1</v>
      </c>
      <c r="O233">
        <v>1.25</v>
      </c>
      <c r="P233">
        <v>-10.9</v>
      </c>
      <c r="R233" s="4">
        <v>1</v>
      </c>
      <c r="S233" s="4">
        <v>1</v>
      </c>
      <c r="T233" s="4"/>
      <c r="U233" s="4">
        <f t="shared" si="46"/>
        <v>-82.7</v>
      </c>
      <c r="V233" s="4">
        <f t="shared" si="47"/>
        <v>-82.7</v>
      </c>
      <c r="W233" s="4">
        <f t="shared" si="48"/>
        <v>-82.7</v>
      </c>
      <c r="AD233" s="4">
        <v>1</v>
      </c>
      <c r="AE233" s="4"/>
      <c r="AF233" s="13">
        <f t="shared" si="37"/>
        <v>-10.9</v>
      </c>
      <c r="AG233" s="15">
        <f t="shared" si="49"/>
        <v>-10.9</v>
      </c>
      <c r="AH233" s="15">
        <f t="shared" si="50"/>
        <v>-10.9</v>
      </c>
      <c r="AI233" s="13"/>
      <c r="AO233" s="4"/>
      <c r="AP233" s="4">
        <v>231</v>
      </c>
    </row>
    <row r="234" spans="1:43" x14ac:dyDescent="0.3">
      <c r="A234" s="1">
        <v>44979</v>
      </c>
      <c r="B234" t="s">
        <v>232</v>
      </c>
      <c r="C234" t="s">
        <v>56</v>
      </c>
      <c r="D234" t="s">
        <v>12</v>
      </c>
      <c r="E234">
        <v>1</v>
      </c>
      <c r="F234">
        <v>1</v>
      </c>
      <c r="G234" t="s">
        <v>53</v>
      </c>
      <c r="H234" t="s">
        <v>54</v>
      </c>
      <c r="I234">
        <v>2.2599999999999998</v>
      </c>
      <c r="J234">
        <v>31.1</v>
      </c>
      <c r="K234">
        <v>1450</v>
      </c>
      <c r="L234" t="s">
        <v>51</v>
      </c>
      <c r="M234" t="s">
        <v>52</v>
      </c>
      <c r="N234">
        <v>9.2600000000000002E-2</v>
      </c>
      <c r="O234">
        <v>1.1200000000000001</v>
      </c>
      <c r="P234">
        <v>-15.1</v>
      </c>
      <c r="Q234" s="4">
        <f>100*(J235/J234)</f>
        <v>97.749196141479089</v>
      </c>
      <c r="R234" s="4">
        <v>1</v>
      </c>
      <c r="S234" s="4">
        <v>1</v>
      </c>
      <c r="T234" s="4"/>
      <c r="U234" s="4">
        <f t="shared" si="46"/>
        <v>1450</v>
      </c>
      <c r="V234" s="4">
        <f t="shared" si="47"/>
        <v>1450</v>
      </c>
      <c r="W234" s="4">
        <f t="shared" si="48"/>
        <v>1450</v>
      </c>
      <c r="AD234" s="4">
        <v>1</v>
      </c>
      <c r="AE234" s="4"/>
      <c r="AF234" s="13">
        <f t="shared" si="37"/>
        <v>-15.1</v>
      </c>
      <c r="AG234" s="15">
        <f t="shared" si="49"/>
        <v>-15.1</v>
      </c>
      <c r="AH234" s="15">
        <f t="shared" si="50"/>
        <v>-15.1</v>
      </c>
      <c r="AI234" s="13"/>
      <c r="AO234" s="4"/>
      <c r="AP234" s="4">
        <v>232</v>
      </c>
    </row>
    <row r="235" spans="1:43" x14ac:dyDescent="0.3">
      <c r="A235" s="1">
        <v>44979</v>
      </c>
      <c r="B235" t="s">
        <v>232</v>
      </c>
      <c r="C235" t="s">
        <v>55</v>
      </c>
      <c r="D235" t="s">
        <v>13</v>
      </c>
      <c r="E235">
        <v>1</v>
      </c>
      <c r="F235">
        <v>1</v>
      </c>
      <c r="G235" t="s">
        <v>53</v>
      </c>
      <c r="H235" t="s">
        <v>54</v>
      </c>
      <c r="I235">
        <v>2.19</v>
      </c>
      <c r="J235">
        <v>30.4</v>
      </c>
      <c r="K235">
        <v>1420</v>
      </c>
      <c r="L235" t="s">
        <v>51</v>
      </c>
      <c r="M235" t="s">
        <v>52</v>
      </c>
      <c r="N235">
        <v>9.3100000000000002E-2</v>
      </c>
      <c r="O235">
        <v>1.1599999999999999</v>
      </c>
      <c r="P235">
        <v>-13.9</v>
      </c>
      <c r="R235" s="4">
        <v>1</v>
      </c>
      <c r="S235" s="4">
        <v>1</v>
      </c>
      <c r="T235" s="4"/>
      <c r="U235" s="4">
        <f t="shared" si="46"/>
        <v>1420</v>
      </c>
      <c r="V235" s="4">
        <f t="shared" si="47"/>
        <v>1420</v>
      </c>
      <c r="W235" s="4">
        <f t="shared" si="48"/>
        <v>1420</v>
      </c>
      <c r="AD235" s="4">
        <v>1</v>
      </c>
      <c r="AE235" s="4"/>
      <c r="AF235" s="13">
        <f t="shared" si="37"/>
        <v>-13.9</v>
      </c>
      <c r="AG235" s="15">
        <f t="shared" si="49"/>
        <v>-13.9</v>
      </c>
      <c r="AH235" s="15">
        <f t="shared" si="50"/>
        <v>-13.9</v>
      </c>
      <c r="AI235" s="13"/>
      <c r="AO235" s="4"/>
      <c r="AP235" s="4">
        <v>233</v>
      </c>
    </row>
    <row r="236" spans="1:43" x14ac:dyDescent="0.3">
      <c r="A236" s="1">
        <v>44979</v>
      </c>
      <c r="B236" t="s">
        <v>232</v>
      </c>
      <c r="C236" t="s">
        <v>91</v>
      </c>
      <c r="D236">
        <v>17</v>
      </c>
      <c r="E236">
        <v>1</v>
      </c>
      <c r="F236">
        <v>1</v>
      </c>
      <c r="G236" t="s">
        <v>53</v>
      </c>
      <c r="H236" t="s">
        <v>54</v>
      </c>
      <c r="I236">
        <v>0.56200000000000006</v>
      </c>
      <c r="J236">
        <v>8.4700000000000006</v>
      </c>
      <c r="K236">
        <v>319</v>
      </c>
      <c r="L236" t="s">
        <v>51</v>
      </c>
      <c r="M236" t="s">
        <v>52</v>
      </c>
      <c r="N236">
        <v>0.14199999999999999</v>
      </c>
      <c r="O236">
        <v>2.46</v>
      </c>
      <c r="P236">
        <v>28.3</v>
      </c>
      <c r="R236" s="4">
        <v>1</v>
      </c>
      <c r="S236" s="4">
        <v>1</v>
      </c>
      <c r="T236" s="4"/>
      <c r="U236" s="4">
        <f t="shared" si="46"/>
        <v>319</v>
      </c>
      <c r="V236" s="4">
        <f t="shared" si="47"/>
        <v>319</v>
      </c>
      <c r="W236" s="4">
        <f t="shared" si="48"/>
        <v>319</v>
      </c>
      <c r="X236" s="4">
        <f t="shared" ref="X236" si="51">100*(W236-250)/250</f>
        <v>27.6</v>
      </c>
      <c r="Y236" s="4" t="str">
        <f t="shared" ref="Y236" si="52">IF((ABS(X236))&lt;=20,"PASS","FAIL")</f>
        <v>FAIL</v>
      </c>
      <c r="AD236" s="4">
        <v>1</v>
      </c>
      <c r="AE236" s="4"/>
      <c r="AF236" s="13">
        <f t="shared" si="37"/>
        <v>28.3</v>
      </c>
      <c r="AG236" s="15">
        <f t="shared" si="49"/>
        <v>28.3</v>
      </c>
      <c r="AH236" s="15">
        <f t="shared" si="50"/>
        <v>28.3</v>
      </c>
      <c r="AI236" s="13"/>
      <c r="AO236" s="4"/>
      <c r="AP236" s="4">
        <v>234</v>
      </c>
    </row>
    <row r="237" spans="1:43" x14ac:dyDescent="0.3">
      <c r="A237" s="1">
        <v>44979</v>
      </c>
      <c r="B237" t="s">
        <v>232</v>
      </c>
      <c r="C237" t="s">
        <v>233</v>
      </c>
      <c r="D237">
        <v>1</v>
      </c>
      <c r="E237">
        <v>1</v>
      </c>
      <c r="F237">
        <v>1</v>
      </c>
      <c r="G237" t="s">
        <v>53</v>
      </c>
      <c r="H237" t="s">
        <v>54</v>
      </c>
      <c r="I237">
        <v>2.46</v>
      </c>
      <c r="J237">
        <v>31.4</v>
      </c>
      <c r="K237">
        <v>1470</v>
      </c>
      <c r="L237" t="s">
        <v>51</v>
      </c>
      <c r="M237" t="s">
        <v>52</v>
      </c>
      <c r="N237">
        <v>0.34799999999999998</v>
      </c>
      <c r="O237">
        <v>5.73</v>
      </c>
      <c r="P237">
        <v>138</v>
      </c>
      <c r="R237" s="4">
        <v>1</v>
      </c>
      <c r="S237" s="4">
        <v>1</v>
      </c>
      <c r="T237" s="4"/>
      <c r="U237" s="4">
        <f t="shared" si="46"/>
        <v>1470</v>
      </c>
      <c r="V237" s="4">
        <f t="shared" si="47"/>
        <v>1470</v>
      </c>
      <c r="W237" s="4">
        <f t="shared" si="48"/>
        <v>1470</v>
      </c>
      <c r="X237" s="4">
        <f>100*(W237-1500)/1500</f>
        <v>-2</v>
      </c>
      <c r="Y237" s="4" t="str">
        <f>IF((ABS(X237))&lt;=20,"PASS","FAIL")</f>
        <v>PASS</v>
      </c>
      <c r="AD237" s="4">
        <v>1</v>
      </c>
      <c r="AE237" s="4"/>
      <c r="AF237" s="13">
        <f t="shared" si="37"/>
        <v>138</v>
      </c>
      <c r="AG237" s="15">
        <f t="shared" si="49"/>
        <v>138</v>
      </c>
      <c r="AH237" s="15">
        <f t="shared" si="50"/>
        <v>138</v>
      </c>
      <c r="AI237" s="13"/>
      <c r="AO237" s="4"/>
      <c r="AP237" s="4">
        <v>235</v>
      </c>
    </row>
    <row r="238" spans="1:43" x14ac:dyDescent="0.3">
      <c r="A238" s="1">
        <v>44979</v>
      </c>
      <c r="B238" t="s">
        <v>232</v>
      </c>
      <c r="C238" t="s">
        <v>57</v>
      </c>
      <c r="D238" t="s">
        <v>11</v>
      </c>
      <c r="E238">
        <v>1</v>
      </c>
      <c r="F238">
        <v>1</v>
      </c>
      <c r="G238" t="s">
        <v>53</v>
      </c>
      <c r="H238" t="s">
        <v>54</v>
      </c>
      <c r="I238">
        <v>-2.8500000000000001E-3</v>
      </c>
      <c r="J238">
        <v>2.9100000000000001E-2</v>
      </c>
      <c r="K238">
        <v>-83.6</v>
      </c>
      <c r="L238" t="s">
        <v>51</v>
      </c>
      <c r="M238" t="s">
        <v>52</v>
      </c>
      <c r="N238">
        <v>9.2999999999999999E-2</v>
      </c>
      <c r="O238">
        <v>1.1499999999999999</v>
      </c>
      <c r="P238">
        <v>-14</v>
      </c>
      <c r="R238" s="4">
        <v>1</v>
      </c>
      <c r="S238" s="4">
        <v>1</v>
      </c>
      <c r="T238" s="4"/>
      <c r="U238" s="4">
        <f t="shared" si="46"/>
        <v>-83.6</v>
      </c>
      <c r="V238" s="4">
        <f t="shared" si="47"/>
        <v>-83.6</v>
      </c>
      <c r="W238" s="4">
        <f t="shared" si="48"/>
        <v>-83.6</v>
      </c>
      <c r="AD238" s="4">
        <v>1</v>
      </c>
      <c r="AE238" s="4"/>
      <c r="AF238" s="13">
        <f t="shared" si="37"/>
        <v>-14</v>
      </c>
      <c r="AG238" s="15">
        <f t="shared" si="49"/>
        <v>-14</v>
      </c>
      <c r="AH238" s="15">
        <f t="shared" si="50"/>
        <v>-14</v>
      </c>
      <c r="AI238" s="13"/>
      <c r="AO238" s="4"/>
      <c r="AP238" s="4">
        <v>236</v>
      </c>
    </row>
    <row r="239" spans="1:43" x14ac:dyDescent="0.3">
      <c r="A239" s="1">
        <v>44979</v>
      </c>
      <c r="B239" t="s">
        <v>232</v>
      </c>
      <c r="C239" t="s">
        <v>78</v>
      </c>
      <c r="D239" t="s">
        <v>70</v>
      </c>
      <c r="E239">
        <v>1</v>
      </c>
      <c r="F239">
        <v>1</v>
      </c>
      <c r="G239" t="s">
        <v>53</v>
      </c>
      <c r="H239" t="s">
        <v>54</v>
      </c>
      <c r="I239">
        <v>1.8200000000000001E-2</v>
      </c>
      <c r="J239">
        <v>0.20699999999999999</v>
      </c>
      <c r="K239">
        <v>-75.3</v>
      </c>
      <c r="L239" t="s">
        <v>51</v>
      </c>
      <c r="M239" t="s">
        <v>52</v>
      </c>
      <c r="N239">
        <v>2.01E-2</v>
      </c>
      <c r="O239">
        <v>0.187</v>
      </c>
      <c r="P239">
        <v>-44.9</v>
      </c>
      <c r="R239" s="4">
        <v>1</v>
      </c>
      <c r="S239" s="4">
        <v>1</v>
      </c>
      <c r="T239" s="4"/>
      <c r="U239" s="4">
        <f t="shared" si="46"/>
        <v>-75.3</v>
      </c>
      <c r="V239" s="4">
        <f t="shared" si="47"/>
        <v>-75.3</v>
      </c>
      <c r="W239" s="4">
        <f t="shared" si="48"/>
        <v>-75.3</v>
      </c>
      <c r="X239" s="4"/>
      <c r="Y239" s="4"/>
      <c r="AD239" s="4">
        <v>1</v>
      </c>
      <c r="AE239" s="4"/>
      <c r="AF239" s="13">
        <f t="shared" si="37"/>
        <v>-44.9</v>
      </c>
      <c r="AG239" s="15">
        <f t="shared" si="49"/>
        <v>-44.9</v>
      </c>
      <c r="AH239" s="15">
        <f t="shared" si="50"/>
        <v>-44.9</v>
      </c>
      <c r="AI239" s="15"/>
      <c r="AJ239" s="4"/>
      <c r="AO239" s="4"/>
      <c r="AP239" s="4">
        <v>237</v>
      </c>
    </row>
    <row r="240" spans="1:43" x14ac:dyDescent="0.3">
      <c r="A240" s="1">
        <v>44979</v>
      </c>
      <c r="B240" t="s">
        <v>232</v>
      </c>
      <c r="C240" t="s">
        <v>92</v>
      </c>
      <c r="D240">
        <v>20</v>
      </c>
      <c r="E240">
        <v>1</v>
      </c>
      <c r="F240">
        <v>1</v>
      </c>
      <c r="G240" t="s">
        <v>53</v>
      </c>
      <c r="H240" t="s">
        <v>54</v>
      </c>
      <c r="I240">
        <v>0.123</v>
      </c>
      <c r="J240">
        <v>1.74</v>
      </c>
      <c r="K240">
        <v>-2.84</v>
      </c>
      <c r="L240" t="s">
        <v>51</v>
      </c>
      <c r="M240" t="s">
        <v>52</v>
      </c>
      <c r="N240">
        <v>8.7599999999999997E-2</v>
      </c>
      <c r="O240">
        <v>1.56</v>
      </c>
      <c r="P240">
        <v>-0.94399999999999995</v>
      </c>
      <c r="R240" s="4">
        <v>1</v>
      </c>
      <c r="S240" s="4">
        <v>1</v>
      </c>
      <c r="T240" s="4"/>
      <c r="U240" s="4">
        <f t="shared" si="46"/>
        <v>-2.84</v>
      </c>
      <c r="V240" s="4">
        <f t="shared" si="47"/>
        <v>-2.84</v>
      </c>
      <c r="W240" s="4">
        <f t="shared" si="48"/>
        <v>-2.84</v>
      </c>
      <c r="X240" s="4"/>
      <c r="Y240" s="4"/>
      <c r="AD240" s="4">
        <v>1</v>
      </c>
      <c r="AE240" s="4"/>
      <c r="AF240" s="13">
        <f t="shared" si="37"/>
        <v>-0.94399999999999995</v>
      </c>
      <c r="AG240" s="15">
        <f t="shared" si="49"/>
        <v>-0.94399999999999995</v>
      </c>
      <c r="AH240" s="15">
        <f t="shared" si="50"/>
        <v>-0.94399999999999995</v>
      </c>
      <c r="AI240" s="15"/>
      <c r="AJ240" s="4"/>
      <c r="AO240" s="4"/>
      <c r="AP240" s="4">
        <v>238</v>
      </c>
    </row>
    <row r="241" spans="1:42" x14ac:dyDescent="0.3">
      <c r="A241" s="1">
        <v>44979</v>
      </c>
      <c r="B241" t="s">
        <v>232</v>
      </c>
      <c r="C241" t="s">
        <v>96</v>
      </c>
      <c r="D241">
        <v>25</v>
      </c>
      <c r="E241">
        <v>1</v>
      </c>
      <c r="F241">
        <v>1</v>
      </c>
      <c r="G241" t="s">
        <v>53</v>
      </c>
      <c r="H241" t="s">
        <v>54</v>
      </c>
      <c r="I241">
        <v>0.72399999999999998</v>
      </c>
      <c r="J241">
        <v>9.75</v>
      </c>
      <c r="K241">
        <v>382</v>
      </c>
      <c r="L241" t="s">
        <v>51</v>
      </c>
      <c r="M241" t="s">
        <v>52</v>
      </c>
      <c r="N241">
        <v>0.158</v>
      </c>
      <c r="O241">
        <v>2.74</v>
      </c>
      <c r="P241">
        <v>37.799999999999997</v>
      </c>
      <c r="R241" s="4">
        <v>1</v>
      </c>
      <c r="S241" s="4">
        <v>1</v>
      </c>
      <c r="T241" s="4"/>
      <c r="U241" s="4">
        <f t="shared" si="46"/>
        <v>382</v>
      </c>
      <c r="V241" s="4">
        <f t="shared" si="47"/>
        <v>382</v>
      </c>
      <c r="W241" s="4">
        <f t="shared" si="48"/>
        <v>382</v>
      </c>
      <c r="X241" s="4"/>
      <c r="Y241" s="4"/>
      <c r="AD241" s="4">
        <v>1</v>
      </c>
      <c r="AE241" s="4"/>
      <c r="AF241" s="13">
        <f t="shared" si="37"/>
        <v>37.799999999999997</v>
      </c>
      <c r="AG241" s="15">
        <f t="shared" si="49"/>
        <v>37.799999999999997</v>
      </c>
      <c r="AH241" s="15">
        <f t="shared" si="50"/>
        <v>37.799999999999997</v>
      </c>
      <c r="AI241" s="15"/>
      <c r="AJ241" s="4"/>
      <c r="AO241" s="4"/>
      <c r="AP241" s="4">
        <v>239</v>
      </c>
    </row>
    <row r="242" spans="1:42" x14ac:dyDescent="0.3">
      <c r="A242" s="1">
        <v>44979</v>
      </c>
      <c r="B242" t="s">
        <v>232</v>
      </c>
      <c r="C242" t="s">
        <v>98</v>
      </c>
      <c r="D242">
        <v>30</v>
      </c>
      <c r="E242">
        <v>1</v>
      </c>
      <c r="F242">
        <v>1</v>
      </c>
      <c r="G242" t="s">
        <v>53</v>
      </c>
      <c r="H242" t="s">
        <v>54</v>
      </c>
      <c r="I242">
        <v>0.48</v>
      </c>
      <c r="J242">
        <v>6.51</v>
      </c>
      <c r="K242">
        <v>225</v>
      </c>
      <c r="L242" t="s">
        <v>51</v>
      </c>
      <c r="M242" t="s">
        <v>52</v>
      </c>
      <c r="N242">
        <v>0.13700000000000001</v>
      </c>
      <c r="O242">
        <v>2.33</v>
      </c>
      <c r="P242">
        <v>24.1</v>
      </c>
      <c r="Q242" s="4"/>
      <c r="R242" s="4">
        <v>1</v>
      </c>
      <c r="S242" s="4">
        <v>1</v>
      </c>
      <c r="T242" s="4"/>
      <c r="U242" s="4">
        <f t="shared" si="46"/>
        <v>225</v>
      </c>
      <c r="V242" s="4">
        <f t="shared" si="47"/>
        <v>225</v>
      </c>
      <c r="W242" s="4">
        <f t="shared" si="48"/>
        <v>225</v>
      </c>
      <c r="AD242" s="4">
        <v>1</v>
      </c>
      <c r="AE242" s="4"/>
      <c r="AF242" s="13">
        <f t="shared" si="37"/>
        <v>24.1</v>
      </c>
      <c r="AG242" s="15">
        <f t="shared" si="49"/>
        <v>24.1</v>
      </c>
      <c r="AH242" s="15">
        <f t="shared" si="50"/>
        <v>24.1</v>
      </c>
      <c r="AI242" s="13"/>
      <c r="AO242" s="4"/>
      <c r="AP242" s="4">
        <v>240</v>
      </c>
    </row>
    <row r="243" spans="1:42" x14ac:dyDescent="0.3">
      <c r="A243" s="1">
        <v>44979</v>
      </c>
      <c r="B243" t="s">
        <v>232</v>
      </c>
      <c r="C243" t="s">
        <v>107</v>
      </c>
      <c r="D243">
        <v>7</v>
      </c>
      <c r="E243">
        <v>1</v>
      </c>
      <c r="F243">
        <v>1</v>
      </c>
      <c r="G243" t="s">
        <v>53</v>
      </c>
      <c r="H243" t="s">
        <v>54</v>
      </c>
      <c r="I243">
        <v>0.51500000000000001</v>
      </c>
      <c r="J243">
        <v>7.01</v>
      </c>
      <c r="K243">
        <v>249</v>
      </c>
      <c r="L243" t="s">
        <v>51</v>
      </c>
      <c r="M243" t="s">
        <v>52</v>
      </c>
      <c r="N243">
        <v>0.13500000000000001</v>
      </c>
      <c r="O243">
        <v>2.2999999999999998</v>
      </c>
      <c r="P243">
        <v>23.3</v>
      </c>
      <c r="R243" s="4">
        <v>1</v>
      </c>
      <c r="S243" s="4">
        <v>1</v>
      </c>
      <c r="T243" s="4"/>
      <c r="U243" s="4">
        <f t="shared" si="46"/>
        <v>249</v>
      </c>
      <c r="V243" s="4">
        <f t="shared" si="47"/>
        <v>249</v>
      </c>
      <c r="W243" s="4">
        <f t="shared" si="48"/>
        <v>249</v>
      </c>
      <c r="AD243" s="4">
        <v>1</v>
      </c>
      <c r="AE243" s="4"/>
      <c r="AF243" s="13">
        <f t="shared" si="37"/>
        <v>23.3</v>
      </c>
      <c r="AG243" s="15">
        <f t="shared" si="49"/>
        <v>23.3</v>
      </c>
      <c r="AH243" s="15">
        <f t="shared" si="50"/>
        <v>23.3</v>
      </c>
      <c r="AI243" s="13"/>
      <c r="AO243" s="4"/>
      <c r="AP243" s="4">
        <v>241</v>
      </c>
    </row>
    <row r="244" spans="1:42" x14ac:dyDescent="0.3">
      <c r="A244" s="1">
        <v>44979</v>
      </c>
      <c r="B244" t="s">
        <v>232</v>
      </c>
      <c r="C244" t="s">
        <v>234</v>
      </c>
      <c r="D244">
        <v>170</v>
      </c>
      <c r="E244">
        <v>1</v>
      </c>
      <c r="F244">
        <v>4</v>
      </c>
      <c r="G244" t="s">
        <v>53</v>
      </c>
      <c r="H244" t="s">
        <v>54</v>
      </c>
      <c r="I244">
        <v>0.26600000000000001</v>
      </c>
      <c r="J244">
        <v>3.67</v>
      </c>
      <c r="K244">
        <v>88.5</v>
      </c>
      <c r="L244" t="s">
        <v>51</v>
      </c>
      <c r="M244" t="s">
        <v>52</v>
      </c>
      <c r="N244">
        <v>0.107</v>
      </c>
      <c r="O244">
        <v>1.9</v>
      </c>
      <c r="P244">
        <v>10.199999999999999</v>
      </c>
      <c r="R244" s="4">
        <v>1</v>
      </c>
      <c r="S244" s="4">
        <v>1</v>
      </c>
      <c r="T244" s="4"/>
      <c r="U244" s="4">
        <f t="shared" si="46"/>
        <v>354</v>
      </c>
      <c r="V244" s="4">
        <f t="shared" si="47"/>
        <v>354</v>
      </c>
      <c r="W244" s="4">
        <f t="shared" si="48"/>
        <v>354</v>
      </c>
      <c r="AD244" s="4">
        <v>1</v>
      </c>
      <c r="AE244" s="4"/>
      <c r="AF244" s="13">
        <f t="shared" si="37"/>
        <v>40.799999999999997</v>
      </c>
      <c r="AG244" s="15">
        <f t="shared" si="49"/>
        <v>40.799999999999997</v>
      </c>
      <c r="AH244" s="15">
        <f t="shared" si="50"/>
        <v>40.799999999999997</v>
      </c>
      <c r="AI244" s="13"/>
      <c r="AO244" s="4"/>
      <c r="AP244" s="4">
        <v>242</v>
      </c>
    </row>
    <row r="245" spans="1:42" x14ac:dyDescent="0.3">
      <c r="A245" s="1">
        <v>44979</v>
      </c>
      <c r="B245" t="s">
        <v>232</v>
      </c>
      <c r="C245" t="s">
        <v>235</v>
      </c>
      <c r="D245">
        <v>172</v>
      </c>
      <c r="E245">
        <v>1</v>
      </c>
      <c r="F245">
        <v>4</v>
      </c>
      <c r="G245" t="s">
        <v>53</v>
      </c>
      <c r="H245" t="s">
        <v>54</v>
      </c>
      <c r="I245">
        <v>0.23100000000000001</v>
      </c>
      <c r="J245">
        <v>3.52</v>
      </c>
      <c r="K245">
        <v>81.400000000000006</v>
      </c>
      <c r="L245" t="s">
        <v>51</v>
      </c>
      <c r="M245" t="s">
        <v>52</v>
      </c>
      <c r="N245">
        <v>9.4200000000000006E-2</v>
      </c>
      <c r="O245">
        <v>1.61</v>
      </c>
      <c r="P245">
        <v>0.68700000000000006</v>
      </c>
      <c r="R245" s="4">
        <v>1</v>
      </c>
      <c r="S245" s="4">
        <v>1</v>
      </c>
      <c r="T245" s="4"/>
      <c r="U245" s="4">
        <f t="shared" si="46"/>
        <v>325.60000000000002</v>
      </c>
      <c r="V245" s="4">
        <f t="shared" si="47"/>
        <v>325.60000000000002</v>
      </c>
      <c r="W245" s="4">
        <f t="shared" si="48"/>
        <v>325.60000000000002</v>
      </c>
      <c r="AD245" s="4">
        <v>1</v>
      </c>
      <c r="AE245" s="4"/>
      <c r="AF245" s="13">
        <f t="shared" si="37"/>
        <v>2.7480000000000002</v>
      </c>
      <c r="AG245" s="15">
        <f t="shared" si="49"/>
        <v>2.7480000000000002</v>
      </c>
      <c r="AH245" s="15">
        <f t="shared" si="50"/>
        <v>2.7480000000000002</v>
      </c>
      <c r="AI245" s="13"/>
      <c r="AO245" s="4"/>
      <c r="AP245" s="4">
        <v>243</v>
      </c>
    </row>
    <row r="246" spans="1:42" x14ac:dyDescent="0.3">
      <c r="A246" s="1">
        <v>44979</v>
      </c>
      <c r="B246" t="s">
        <v>232</v>
      </c>
      <c r="C246" t="s">
        <v>236</v>
      </c>
      <c r="D246">
        <v>174</v>
      </c>
      <c r="E246">
        <v>1</v>
      </c>
      <c r="F246">
        <v>2</v>
      </c>
      <c r="G246" t="s">
        <v>53</v>
      </c>
      <c r="H246" t="s">
        <v>54</v>
      </c>
      <c r="I246">
        <v>0.34300000000000003</v>
      </c>
      <c r="J246">
        <v>4.88</v>
      </c>
      <c r="K246">
        <v>146</v>
      </c>
      <c r="L246" t="s">
        <v>51</v>
      </c>
      <c r="M246" t="s">
        <v>52</v>
      </c>
      <c r="N246">
        <v>0.111</v>
      </c>
      <c r="O246">
        <v>1.95</v>
      </c>
      <c r="P246">
        <v>11.6</v>
      </c>
      <c r="R246" s="4">
        <v>1</v>
      </c>
      <c r="S246" s="4">
        <v>1</v>
      </c>
      <c r="T246" s="4"/>
      <c r="U246" s="4">
        <f t="shared" si="46"/>
        <v>292</v>
      </c>
      <c r="V246" s="4">
        <f t="shared" si="47"/>
        <v>292</v>
      </c>
      <c r="W246" s="4">
        <f t="shared" si="48"/>
        <v>292</v>
      </c>
      <c r="AD246" s="4">
        <v>1</v>
      </c>
      <c r="AE246" s="4"/>
      <c r="AF246" s="13">
        <f t="shared" si="37"/>
        <v>23.2</v>
      </c>
      <c r="AG246" s="15">
        <f t="shared" si="49"/>
        <v>23.2</v>
      </c>
      <c r="AH246" s="15">
        <f t="shared" si="50"/>
        <v>23.2</v>
      </c>
      <c r="AI246" s="13"/>
      <c r="AO246" s="4"/>
      <c r="AP246" s="4">
        <v>244</v>
      </c>
    </row>
    <row r="247" spans="1:42" x14ac:dyDescent="0.3">
      <c r="A247" s="1">
        <v>44979</v>
      </c>
      <c r="B247" t="s">
        <v>232</v>
      </c>
      <c r="C247" t="s">
        <v>237</v>
      </c>
      <c r="D247">
        <v>36</v>
      </c>
      <c r="E247">
        <v>1</v>
      </c>
      <c r="F247">
        <v>1</v>
      </c>
      <c r="G247" t="s">
        <v>53</v>
      </c>
      <c r="H247" t="s">
        <v>54</v>
      </c>
      <c r="I247">
        <v>0.46899999999999997</v>
      </c>
      <c r="J247">
        <v>6.51</v>
      </c>
      <c r="K247">
        <v>224</v>
      </c>
      <c r="L247" t="s">
        <v>51</v>
      </c>
      <c r="M247" t="s">
        <v>52</v>
      </c>
      <c r="N247">
        <v>0.19500000000000001</v>
      </c>
      <c r="O247">
        <v>3.36</v>
      </c>
      <c r="P247">
        <v>58.2</v>
      </c>
      <c r="R247" s="4">
        <v>1</v>
      </c>
      <c r="S247" s="4">
        <v>1</v>
      </c>
      <c r="T247" s="4"/>
      <c r="U247" s="4">
        <f t="shared" si="46"/>
        <v>224</v>
      </c>
      <c r="V247" s="4">
        <f t="shared" si="47"/>
        <v>224</v>
      </c>
      <c r="W247" s="4">
        <f t="shared" si="48"/>
        <v>224</v>
      </c>
      <c r="AD247" s="4">
        <v>1</v>
      </c>
      <c r="AE247" s="4"/>
      <c r="AF247" s="13">
        <f t="shared" si="37"/>
        <v>58.2</v>
      </c>
      <c r="AG247" s="15">
        <f t="shared" si="49"/>
        <v>58.2</v>
      </c>
      <c r="AH247" s="15">
        <f t="shared" si="50"/>
        <v>58.2</v>
      </c>
      <c r="AI247" s="13"/>
      <c r="AO247" s="4"/>
      <c r="AP247" s="4">
        <v>245</v>
      </c>
    </row>
    <row r="248" spans="1:42" x14ac:dyDescent="0.3">
      <c r="A248" s="1">
        <v>44979</v>
      </c>
      <c r="B248" t="s">
        <v>232</v>
      </c>
      <c r="C248" t="s">
        <v>238</v>
      </c>
      <c r="D248">
        <v>41</v>
      </c>
      <c r="E248">
        <v>1</v>
      </c>
      <c r="F248">
        <v>1</v>
      </c>
      <c r="G248" t="s">
        <v>53</v>
      </c>
      <c r="H248" t="s">
        <v>54</v>
      </c>
      <c r="I248">
        <v>0.371</v>
      </c>
      <c r="J248">
        <v>5.18</v>
      </c>
      <c r="K248">
        <v>161</v>
      </c>
      <c r="L248" t="s">
        <v>51</v>
      </c>
      <c r="M248" t="s">
        <v>52</v>
      </c>
      <c r="N248">
        <v>0.31900000000000001</v>
      </c>
      <c r="O248">
        <v>5.38</v>
      </c>
      <c r="P248">
        <v>126</v>
      </c>
      <c r="R248" s="4">
        <v>1</v>
      </c>
      <c r="S248" s="4">
        <v>1</v>
      </c>
      <c r="T248" s="4"/>
      <c r="U248" s="4">
        <f t="shared" si="46"/>
        <v>161</v>
      </c>
      <c r="V248" s="4">
        <f t="shared" si="47"/>
        <v>161</v>
      </c>
      <c r="W248" s="4">
        <f t="shared" si="48"/>
        <v>161</v>
      </c>
      <c r="AD248" s="4">
        <v>1</v>
      </c>
      <c r="AE248" s="4"/>
      <c r="AF248" s="13">
        <f t="shared" si="37"/>
        <v>126</v>
      </c>
      <c r="AG248" s="15">
        <f t="shared" si="49"/>
        <v>126</v>
      </c>
      <c r="AH248" s="15">
        <f t="shared" si="50"/>
        <v>126</v>
      </c>
      <c r="AI248" s="13"/>
      <c r="AO248" s="4"/>
      <c r="AP248" s="4">
        <v>246</v>
      </c>
    </row>
    <row r="249" spans="1:42" x14ac:dyDescent="0.3">
      <c r="A249" s="1">
        <v>44979</v>
      </c>
      <c r="B249" t="s">
        <v>232</v>
      </c>
      <c r="C249" t="s">
        <v>239</v>
      </c>
      <c r="D249">
        <v>50</v>
      </c>
      <c r="E249">
        <v>1</v>
      </c>
      <c r="F249">
        <v>1</v>
      </c>
      <c r="G249" t="s">
        <v>53</v>
      </c>
      <c r="H249" t="s">
        <v>54</v>
      </c>
      <c r="I249">
        <v>0.24199999999999999</v>
      </c>
      <c r="J249">
        <v>3.26</v>
      </c>
      <c r="K249">
        <v>69.3</v>
      </c>
      <c r="L249" t="s">
        <v>51</v>
      </c>
      <c r="M249" t="s">
        <v>52</v>
      </c>
      <c r="N249">
        <v>9.7699999999999995E-2</v>
      </c>
      <c r="O249">
        <v>1.74</v>
      </c>
      <c r="P249">
        <v>4.9000000000000004</v>
      </c>
      <c r="R249" s="4">
        <v>1</v>
      </c>
      <c r="S249" s="4">
        <v>1</v>
      </c>
      <c r="T249" s="4"/>
      <c r="U249" s="4">
        <f t="shared" si="46"/>
        <v>69.3</v>
      </c>
      <c r="V249" s="4">
        <f t="shared" si="47"/>
        <v>69.3</v>
      </c>
      <c r="W249" s="4">
        <f t="shared" si="48"/>
        <v>69.3</v>
      </c>
      <c r="AD249" s="4">
        <v>1</v>
      </c>
      <c r="AE249" s="4"/>
      <c r="AF249" s="13">
        <f t="shared" si="37"/>
        <v>4.9000000000000004</v>
      </c>
      <c r="AG249" s="15">
        <f t="shared" si="49"/>
        <v>4.9000000000000004</v>
      </c>
      <c r="AH249" s="15">
        <f t="shared" si="50"/>
        <v>4.9000000000000004</v>
      </c>
      <c r="AI249" s="13"/>
      <c r="AO249" s="4"/>
      <c r="AP249" s="4">
        <v>247</v>
      </c>
    </row>
    <row r="250" spans="1:42" x14ac:dyDescent="0.3">
      <c r="A250" s="1">
        <v>44979</v>
      </c>
      <c r="B250" t="s">
        <v>232</v>
      </c>
      <c r="C250" t="s">
        <v>240</v>
      </c>
      <c r="D250">
        <v>54</v>
      </c>
      <c r="E250">
        <v>1</v>
      </c>
      <c r="F250">
        <v>1</v>
      </c>
      <c r="G250" t="s">
        <v>53</v>
      </c>
      <c r="H250" t="s">
        <v>54</v>
      </c>
      <c r="I250">
        <v>0.996</v>
      </c>
      <c r="J250">
        <v>13.6</v>
      </c>
      <c r="K250">
        <v>572</v>
      </c>
      <c r="L250" t="s">
        <v>51</v>
      </c>
      <c r="M250" t="s">
        <v>52</v>
      </c>
      <c r="N250">
        <v>0.14499999999999999</v>
      </c>
      <c r="O250">
        <v>2.52</v>
      </c>
      <c r="P250">
        <v>30.3</v>
      </c>
      <c r="R250" s="4">
        <v>1</v>
      </c>
      <c r="S250" s="4">
        <v>1</v>
      </c>
      <c r="T250" s="4"/>
      <c r="U250" s="4">
        <f t="shared" si="46"/>
        <v>572</v>
      </c>
      <c r="V250" s="4">
        <f t="shared" si="47"/>
        <v>572</v>
      </c>
      <c r="W250" s="4">
        <f t="shared" si="48"/>
        <v>572</v>
      </c>
      <c r="AD250" s="4">
        <v>1</v>
      </c>
      <c r="AE250" s="4"/>
      <c r="AF250" s="13">
        <f t="shared" si="37"/>
        <v>30.3</v>
      </c>
      <c r="AG250" s="15">
        <f t="shared" si="49"/>
        <v>30.3</v>
      </c>
      <c r="AH250" s="15">
        <f t="shared" si="50"/>
        <v>30.3</v>
      </c>
      <c r="AI250" s="13"/>
      <c r="AO250" s="4"/>
      <c r="AP250" s="4">
        <v>248</v>
      </c>
    </row>
    <row r="251" spans="1:42" x14ac:dyDescent="0.3">
      <c r="A251" s="1">
        <v>44979</v>
      </c>
      <c r="B251" t="s">
        <v>232</v>
      </c>
      <c r="C251" t="s">
        <v>241</v>
      </c>
      <c r="D251">
        <v>55</v>
      </c>
      <c r="E251">
        <v>1</v>
      </c>
      <c r="F251">
        <v>1</v>
      </c>
      <c r="G251" t="s">
        <v>53</v>
      </c>
      <c r="H251" t="s">
        <v>54</v>
      </c>
      <c r="I251">
        <v>0.41299999999999998</v>
      </c>
      <c r="J251">
        <v>5.8</v>
      </c>
      <c r="K251">
        <v>190</v>
      </c>
      <c r="L251" t="s">
        <v>51</v>
      </c>
      <c r="M251" t="s">
        <v>52</v>
      </c>
      <c r="N251">
        <v>0.106</v>
      </c>
      <c r="O251">
        <v>1.87</v>
      </c>
      <c r="P251">
        <v>9.32</v>
      </c>
      <c r="R251" s="4">
        <v>1</v>
      </c>
      <c r="S251" s="4">
        <v>1</v>
      </c>
      <c r="T251" s="4"/>
      <c r="U251" s="4">
        <f t="shared" si="46"/>
        <v>190</v>
      </c>
      <c r="V251" s="4">
        <f t="shared" si="47"/>
        <v>190</v>
      </c>
      <c r="W251" s="4">
        <f t="shared" si="48"/>
        <v>190</v>
      </c>
      <c r="AD251" s="4">
        <v>1</v>
      </c>
      <c r="AE251" s="4"/>
      <c r="AF251" s="13">
        <f t="shared" si="37"/>
        <v>9.32</v>
      </c>
      <c r="AG251" s="15">
        <f t="shared" si="49"/>
        <v>9.32</v>
      </c>
      <c r="AH251" s="15">
        <f t="shared" si="50"/>
        <v>9.32</v>
      </c>
      <c r="AI251" s="15"/>
      <c r="AJ251" s="4"/>
      <c r="AO251" s="4"/>
      <c r="AP251" s="4">
        <v>249</v>
      </c>
    </row>
    <row r="252" spans="1:42" x14ac:dyDescent="0.3">
      <c r="A252" s="1">
        <v>44979</v>
      </c>
      <c r="B252" t="s">
        <v>232</v>
      </c>
      <c r="C252" t="s">
        <v>242</v>
      </c>
      <c r="D252">
        <v>56</v>
      </c>
      <c r="E252">
        <v>1</v>
      </c>
      <c r="F252">
        <v>1</v>
      </c>
      <c r="G252" t="s">
        <v>53</v>
      </c>
      <c r="H252" t="s">
        <v>54</v>
      </c>
      <c r="I252">
        <v>0.51900000000000002</v>
      </c>
      <c r="J252">
        <v>7.21</v>
      </c>
      <c r="K252">
        <v>258</v>
      </c>
      <c r="L252" t="s">
        <v>51</v>
      </c>
      <c r="M252" t="s">
        <v>52</v>
      </c>
      <c r="N252">
        <v>0.112</v>
      </c>
      <c r="O252">
        <v>1.97</v>
      </c>
      <c r="P252">
        <v>12.4</v>
      </c>
      <c r="R252" s="4">
        <v>1</v>
      </c>
      <c r="S252" s="4">
        <v>1</v>
      </c>
      <c r="T252" s="4"/>
      <c r="U252" s="4">
        <f t="shared" si="46"/>
        <v>258</v>
      </c>
      <c r="V252" s="4">
        <f t="shared" si="47"/>
        <v>258</v>
      </c>
      <c r="W252" s="4">
        <f t="shared" si="48"/>
        <v>258</v>
      </c>
      <c r="AD252" s="4">
        <v>1</v>
      </c>
      <c r="AE252" s="4"/>
      <c r="AF252" s="13">
        <f t="shared" si="37"/>
        <v>12.4</v>
      </c>
      <c r="AG252" s="15">
        <f t="shared" si="49"/>
        <v>12.4</v>
      </c>
      <c r="AH252" s="15">
        <f t="shared" si="50"/>
        <v>12.4</v>
      </c>
      <c r="AI252" s="15"/>
      <c r="AJ252" s="4"/>
      <c r="AO252" s="4"/>
      <c r="AP252" s="4">
        <v>250</v>
      </c>
    </row>
    <row r="253" spans="1:42" x14ac:dyDescent="0.3">
      <c r="A253" s="1">
        <v>44979</v>
      </c>
      <c r="B253" t="s">
        <v>232</v>
      </c>
      <c r="C253" t="s">
        <v>243</v>
      </c>
      <c r="D253">
        <v>59</v>
      </c>
      <c r="E253">
        <v>1</v>
      </c>
      <c r="F253">
        <v>1</v>
      </c>
      <c r="G253" t="s">
        <v>53</v>
      </c>
      <c r="H253" t="s">
        <v>54</v>
      </c>
      <c r="I253">
        <v>0.55300000000000005</v>
      </c>
      <c r="J253">
        <v>7.74</v>
      </c>
      <c r="K253">
        <v>284</v>
      </c>
      <c r="L253" t="s">
        <v>51</v>
      </c>
      <c r="M253" t="s">
        <v>52</v>
      </c>
      <c r="N253">
        <v>0.13100000000000001</v>
      </c>
      <c r="O253">
        <v>2.27</v>
      </c>
      <c r="P253">
        <v>22.1</v>
      </c>
      <c r="R253" s="4">
        <v>1</v>
      </c>
      <c r="S253" s="4">
        <v>1</v>
      </c>
      <c r="T253" s="4"/>
      <c r="U253" s="4">
        <f t="shared" si="46"/>
        <v>284</v>
      </c>
      <c r="V253" s="4">
        <f t="shared" si="47"/>
        <v>284</v>
      </c>
      <c r="W253" s="4">
        <f t="shared" si="48"/>
        <v>284</v>
      </c>
      <c r="AD253" s="4">
        <v>1</v>
      </c>
      <c r="AE253" s="4"/>
      <c r="AF253" s="13">
        <f t="shared" si="37"/>
        <v>22.1</v>
      </c>
      <c r="AG253" s="15">
        <f t="shared" si="49"/>
        <v>22.1</v>
      </c>
      <c r="AH253" s="15">
        <f t="shared" si="50"/>
        <v>22.1</v>
      </c>
      <c r="AI253" s="15"/>
      <c r="AJ253" s="4"/>
      <c r="AO253" s="4"/>
      <c r="AP253" s="4">
        <v>251</v>
      </c>
    </row>
    <row r="254" spans="1:42" x14ac:dyDescent="0.3">
      <c r="A254" s="1">
        <v>44979</v>
      </c>
      <c r="B254" t="s">
        <v>232</v>
      </c>
      <c r="C254" t="s">
        <v>244</v>
      </c>
      <c r="D254">
        <v>60</v>
      </c>
      <c r="E254">
        <v>1</v>
      </c>
      <c r="F254">
        <v>1</v>
      </c>
      <c r="G254" t="s">
        <v>53</v>
      </c>
      <c r="H254" t="s">
        <v>54</v>
      </c>
      <c r="I254">
        <v>0.48499999999999999</v>
      </c>
      <c r="J254">
        <v>7.04</v>
      </c>
      <c r="K254">
        <v>250</v>
      </c>
      <c r="L254" t="s">
        <v>51</v>
      </c>
      <c r="M254" t="s">
        <v>52</v>
      </c>
      <c r="N254">
        <v>0.17399999999999999</v>
      </c>
      <c r="O254">
        <v>2.99</v>
      </c>
      <c r="P254">
        <v>46</v>
      </c>
      <c r="R254" s="4">
        <v>1</v>
      </c>
      <c r="S254" s="4">
        <v>1</v>
      </c>
      <c r="T254" s="4"/>
      <c r="U254" s="4">
        <f t="shared" si="46"/>
        <v>250</v>
      </c>
      <c r="V254" s="4">
        <f t="shared" si="47"/>
        <v>250</v>
      </c>
      <c r="W254" s="4">
        <f t="shared" si="48"/>
        <v>250</v>
      </c>
      <c r="AD254" s="4">
        <v>1</v>
      </c>
      <c r="AE254" s="4"/>
      <c r="AF254" s="13">
        <f t="shared" si="37"/>
        <v>46</v>
      </c>
      <c r="AG254" s="15">
        <f t="shared" si="49"/>
        <v>46</v>
      </c>
      <c r="AH254" s="15">
        <f t="shared" si="50"/>
        <v>46</v>
      </c>
      <c r="AI254" s="15"/>
      <c r="AJ254" s="4"/>
      <c r="AO254" s="4"/>
      <c r="AP254" s="4">
        <v>252</v>
      </c>
    </row>
    <row r="255" spans="1:42" x14ac:dyDescent="0.3">
      <c r="A255" s="1">
        <v>44979</v>
      </c>
      <c r="B255" t="s">
        <v>232</v>
      </c>
      <c r="C255" t="s">
        <v>245</v>
      </c>
      <c r="D255">
        <v>63</v>
      </c>
      <c r="E255">
        <v>1</v>
      </c>
      <c r="F255">
        <v>1</v>
      </c>
      <c r="G255" t="s">
        <v>53</v>
      </c>
      <c r="H255" t="s">
        <v>54</v>
      </c>
      <c r="I255">
        <v>0.54700000000000004</v>
      </c>
      <c r="J255">
        <v>7.59</v>
      </c>
      <c r="K255">
        <v>277</v>
      </c>
      <c r="L255" t="s">
        <v>51</v>
      </c>
      <c r="M255" t="s">
        <v>52</v>
      </c>
      <c r="N255">
        <v>0.105</v>
      </c>
      <c r="O255">
        <v>1.81</v>
      </c>
      <c r="P255">
        <v>7.16</v>
      </c>
      <c r="R255" s="4">
        <v>1</v>
      </c>
      <c r="S255" s="4">
        <v>1</v>
      </c>
      <c r="T255" s="4"/>
      <c r="U255" s="4">
        <f t="shared" si="46"/>
        <v>277</v>
      </c>
      <c r="V255" s="4">
        <f t="shared" si="47"/>
        <v>277</v>
      </c>
      <c r="W255" s="4">
        <f t="shared" si="48"/>
        <v>277</v>
      </c>
      <c r="AD255" s="4">
        <v>1</v>
      </c>
      <c r="AE255" s="4"/>
      <c r="AF255" s="13">
        <f t="shared" si="37"/>
        <v>7.16</v>
      </c>
      <c r="AG255" s="15">
        <f t="shared" si="49"/>
        <v>7.16</v>
      </c>
      <c r="AH255" s="15">
        <f t="shared" si="50"/>
        <v>7.16</v>
      </c>
      <c r="AI255" s="13"/>
      <c r="AO255" s="4"/>
      <c r="AP255" s="4">
        <v>253</v>
      </c>
    </row>
    <row r="256" spans="1:42" x14ac:dyDescent="0.3">
      <c r="A256" s="1">
        <v>44979</v>
      </c>
      <c r="B256" t="s">
        <v>232</v>
      </c>
      <c r="C256" t="s">
        <v>246</v>
      </c>
      <c r="D256">
        <v>64</v>
      </c>
      <c r="E256">
        <v>1</v>
      </c>
      <c r="F256">
        <v>1</v>
      </c>
      <c r="G256" t="s">
        <v>53</v>
      </c>
      <c r="H256" t="s">
        <v>54</v>
      </c>
      <c r="I256">
        <v>0.61799999999999999</v>
      </c>
      <c r="J256">
        <v>8.44</v>
      </c>
      <c r="K256">
        <v>318</v>
      </c>
      <c r="L256" t="s">
        <v>51</v>
      </c>
      <c r="M256" t="s">
        <v>52</v>
      </c>
      <c r="N256">
        <v>0.13300000000000001</v>
      </c>
      <c r="O256">
        <v>2.3199999999999998</v>
      </c>
      <c r="P256">
        <v>23.9</v>
      </c>
      <c r="R256" s="4">
        <v>1</v>
      </c>
      <c r="S256" s="4">
        <v>1</v>
      </c>
      <c r="T256" s="4"/>
      <c r="U256" s="4">
        <f t="shared" ref="U256:U289" si="53">K256*F256</f>
        <v>318</v>
      </c>
      <c r="V256" s="4">
        <f t="shared" ref="V256:V289" si="54">IF(R256=1,U256,(U256-0))</f>
        <v>318</v>
      </c>
      <c r="W256" s="4">
        <f t="shared" ref="W256:W289" si="55">IF(R256=1,U256,(V256*R256))</f>
        <v>318</v>
      </c>
      <c r="AD256" s="4">
        <v>1</v>
      </c>
      <c r="AE256" s="4"/>
      <c r="AF256" s="13">
        <f t="shared" si="37"/>
        <v>23.9</v>
      </c>
      <c r="AG256" s="15">
        <f t="shared" ref="AG256:AG289" si="56">IF(R256=1,AF256,(AF256-0))</f>
        <v>23.9</v>
      </c>
      <c r="AH256" s="15">
        <f t="shared" ref="AH256:AH289" si="57">IF(R256=1,AF256,(AG256*R256))</f>
        <v>23.9</v>
      </c>
      <c r="AI256" s="13"/>
      <c r="AO256" s="4"/>
      <c r="AP256" s="4">
        <v>254</v>
      </c>
    </row>
    <row r="257" spans="1:42" x14ac:dyDescent="0.3">
      <c r="A257" s="1">
        <v>44979</v>
      </c>
      <c r="B257" t="s">
        <v>232</v>
      </c>
      <c r="C257" t="s">
        <v>247</v>
      </c>
      <c r="D257">
        <v>68</v>
      </c>
      <c r="E257">
        <v>1</v>
      </c>
      <c r="F257">
        <v>1</v>
      </c>
      <c r="G257" t="s">
        <v>53</v>
      </c>
      <c r="H257" t="s">
        <v>54</v>
      </c>
      <c r="I257">
        <v>0.61</v>
      </c>
      <c r="J257">
        <v>8.4499999999999993</v>
      </c>
      <c r="K257">
        <v>318</v>
      </c>
      <c r="L257" t="s">
        <v>51</v>
      </c>
      <c r="M257" t="s">
        <v>52</v>
      </c>
      <c r="N257">
        <v>0.24299999999999999</v>
      </c>
      <c r="O257">
        <v>4.1399999999999997</v>
      </c>
      <c r="P257">
        <v>84.4</v>
      </c>
      <c r="R257" s="4">
        <v>1</v>
      </c>
      <c r="S257" s="4">
        <v>1</v>
      </c>
      <c r="T257" s="4"/>
      <c r="U257" s="4">
        <f t="shared" si="53"/>
        <v>318</v>
      </c>
      <c r="V257" s="4">
        <f t="shared" si="54"/>
        <v>318</v>
      </c>
      <c r="W257" s="4">
        <f t="shared" si="55"/>
        <v>318</v>
      </c>
      <c r="AD257" s="4">
        <v>1</v>
      </c>
      <c r="AE257" s="4"/>
      <c r="AF257" s="13">
        <f t="shared" si="37"/>
        <v>84.4</v>
      </c>
      <c r="AG257" s="15">
        <f t="shared" si="56"/>
        <v>84.4</v>
      </c>
      <c r="AH257" s="15">
        <f t="shared" si="57"/>
        <v>84.4</v>
      </c>
      <c r="AI257" s="13"/>
      <c r="AO257" s="4"/>
      <c r="AP257" s="4">
        <v>255</v>
      </c>
    </row>
    <row r="258" spans="1:42" x14ac:dyDescent="0.3">
      <c r="A258" s="1">
        <v>44979</v>
      </c>
      <c r="B258" t="s">
        <v>232</v>
      </c>
      <c r="C258" t="s">
        <v>248</v>
      </c>
      <c r="D258">
        <v>72</v>
      </c>
      <c r="E258">
        <v>1</v>
      </c>
      <c r="F258">
        <v>1</v>
      </c>
      <c r="G258" t="s">
        <v>53</v>
      </c>
      <c r="H258" t="s">
        <v>54</v>
      </c>
      <c r="I258">
        <v>0.49099999999999999</v>
      </c>
      <c r="J258">
        <v>6.9</v>
      </c>
      <c r="K258">
        <v>243</v>
      </c>
      <c r="L258" t="s">
        <v>51</v>
      </c>
      <c r="M258" t="s">
        <v>52</v>
      </c>
      <c r="N258">
        <v>0.193</v>
      </c>
      <c r="O258">
        <v>3.3</v>
      </c>
      <c r="P258">
        <v>56.3</v>
      </c>
      <c r="R258" s="4">
        <v>1</v>
      </c>
      <c r="S258" s="4">
        <v>1</v>
      </c>
      <c r="T258" s="4"/>
      <c r="U258" s="4">
        <f t="shared" si="53"/>
        <v>243</v>
      </c>
      <c r="V258" s="4">
        <f t="shared" si="54"/>
        <v>243</v>
      </c>
      <c r="W258" s="4">
        <f t="shared" si="55"/>
        <v>243</v>
      </c>
      <c r="AD258" s="4">
        <v>1</v>
      </c>
      <c r="AE258" s="4"/>
      <c r="AF258" s="13">
        <f t="shared" si="37"/>
        <v>56.3</v>
      </c>
      <c r="AG258" s="15">
        <f t="shared" si="56"/>
        <v>56.3</v>
      </c>
      <c r="AH258" s="15">
        <f t="shared" si="57"/>
        <v>56.3</v>
      </c>
      <c r="AI258" s="13"/>
      <c r="AO258" s="4"/>
      <c r="AP258" s="4">
        <v>256</v>
      </c>
    </row>
    <row r="259" spans="1:42" x14ac:dyDescent="0.3">
      <c r="A259" s="1">
        <v>44979</v>
      </c>
      <c r="B259" t="s">
        <v>232</v>
      </c>
      <c r="C259" t="s">
        <v>249</v>
      </c>
      <c r="D259">
        <v>79</v>
      </c>
      <c r="E259">
        <v>1</v>
      </c>
      <c r="F259">
        <v>1</v>
      </c>
      <c r="G259" t="s">
        <v>53</v>
      </c>
      <c r="H259" t="s">
        <v>54</v>
      </c>
      <c r="I259">
        <v>0.47699999999999998</v>
      </c>
      <c r="J259">
        <v>6.55</v>
      </c>
      <c r="K259">
        <v>227</v>
      </c>
      <c r="L259" t="s">
        <v>51</v>
      </c>
      <c r="M259" t="s">
        <v>52</v>
      </c>
      <c r="N259">
        <v>0.11700000000000001</v>
      </c>
      <c r="O259">
        <v>2.1</v>
      </c>
      <c r="P259">
        <v>16.5</v>
      </c>
      <c r="R259" s="4">
        <v>1</v>
      </c>
      <c r="S259" s="4">
        <v>1</v>
      </c>
      <c r="T259" s="4"/>
      <c r="U259" s="4">
        <f t="shared" si="53"/>
        <v>227</v>
      </c>
      <c r="V259" s="4">
        <f t="shared" si="54"/>
        <v>227</v>
      </c>
      <c r="W259" s="4">
        <f t="shared" si="55"/>
        <v>227</v>
      </c>
      <c r="AD259" s="4">
        <v>1</v>
      </c>
      <c r="AE259" s="4"/>
      <c r="AF259" s="13">
        <f t="shared" si="37"/>
        <v>16.5</v>
      </c>
      <c r="AG259" s="15">
        <f t="shared" si="56"/>
        <v>16.5</v>
      </c>
      <c r="AH259" s="15">
        <f t="shared" si="57"/>
        <v>16.5</v>
      </c>
      <c r="AI259" s="13"/>
      <c r="AO259" s="4"/>
      <c r="AP259" s="4">
        <v>257</v>
      </c>
    </row>
    <row r="260" spans="1:42" x14ac:dyDescent="0.3">
      <c r="A260" s="1">
        <v>44979</v>
      </c>
      <c r="B260" t="s">
        <v>232</v>
      </c>
      <c r="C260" t="s">
        <v>250</v>
      </c>
      <c r="D260">
        <v>83</v>
      </c>
      <c r="E260">
        <v>1</v>
      </c>
      <c r="F260">
        <v>1</v>
      </c>
      <c r="G260" t="s">
        <v>53</v>
      </c>
      <c r="H260" t="s">
        <v>54</v>
      </c>
      <c r="I260">
        <v>0.25900000000000001</v>
      </c>
      <c r="J260">
        <v>3.64</v>
      </c>
      <c r="K260">
        <v>87.3</v>
      </c>
      <c r="L260" t="s">
        <v>51</v>
      </c>
      <c r="M260" t="s">
        <v>52</v>
      </c>
      <c r="N260">
        <v>0.111</v>
      </c>
      <c r="O260">
        <v>1.93</v>
      </c>
      <c r="P260">
        <v>11.2</v>
      </c>
      <c r="R260" s="4">
        <v>1</v>
      </c>
      <c r="S260" s="4">
        <v>1</v>
      </c>
      <c r="T260" s="4"/>
      <c r="U260" s="4">
        <f t="shared" si="53"/>
        <v>87.3</v>
      </c>
      <c r="V260" s="4">
        <f t="shared" si="54"/>
        <v>87.3</v>
      </c>
      <c r="W260" s="4">
        <f t="shared" si="55"/>
        <v>87.3</v>
      </c>
      <c r="AD260" s="4">
        <v>1</v>
      </c>
      <c r="AE260" s="4"/>
      <c r="AF260" s="13">
        <f t="shared" ref="AF260:AF289" si="58">P260*F260</f>
        <v>11.2</v>
      </c>
      <c r="AG260" s="15">
        <f t="shared" si="56"/>
        <v>11.2</v>
      </c>
      <c r="AH260" s="15">
        <f t="shared" si="57"/>
        <v>11.2</v>
      </c>
      <c r="AI260" s="13"/>
      <c r="AO260" s="4"/>
      <c r="AP260" s="4">
        <v>258</v>
      </c>
    </row>
    <row r="261" spans="1:42" x14ac:dyDescent="0.3">
      <c r="A261" s="1">
        <v>44979</v>
      </c>
      <c r="B261" t="s">
        <v>232</v>
      </c>
      <c r="C261" t="s">
        <v>251</v>
      </c>
      <c r="D261">
        <v>85</v>
      </c>
      <c r="E261">
        <v>1</v>
      </c>
      <c r="F261">
        <v>1</v>
      </c>
      <c r="G261" t="s">
        <v>53</v>
      </c>
      <c r="H261" t="s">
        <v>54</v>
      </c>
      <c r="I261">
        <v>0.49099999999999999</v>
      </c>
      <c r="J261">
        <v>6.85</v>
      </c>
      <c r="K261">
        <v>241</v>
      </c>
      <c r="L261" t="s">
        <v>51</v>
      </c>
      <c r="M261" t="s">
        <v>52</v>
      </c>
      <c r="N261">
        <v>0.108</v>
      </c>
      <c r="O261">
        <v>1.93</v>
      </c>
      <c r="P261">
        <v>11.2</v>
      </c>
      <c r="R261" s="4">
        <v>1</v>
      </c>
      <c r="S261" s="4">
        <v>1</v>
      </c>
      <c r="T261" s="4"/>
      <c r="U261" s="4">
        <f t="shared" si="53"/>
        <v>241</v>
      </c>
      <c r="V261" s="4">
        <f t="shared" si="54"/>
        <v>241</v>
      </c>
      <c r="W261" s="4">
        <f t="shared" si="55"/>
        <v>241</v>
      </c>
      <c r="AD261" s="4">
        <v>1</v>
      </c>
      <c r="AE261" s="4"/>
      <c r="AF261" s="13">
        <f t="shared" si="58"/>
        <v>11.2</v>
      </c>
      <c r="AG261" s="15">
        <f t="shared" si="56"/>
        <v>11.2</v>
      </c>
      <c r="AH261" s="15">
        <f t="shared" si="57"/>
        <v>11.2</v>
      </c>
      <c r="AI261" s="13"/>
      <c r="AO261" s="4"/>
      <c r="AP261" s="4">
        <v>259</v>
      </c>
    </row>
    <row r="262" spans="1:42" x14ac:dyDescent="0.3">
      <c r="A262" s="1">
        <v>44979</v>
      </c>
      <c r="B262" t="s">
        <v>232</v>
      </c>
      <c r="C262" t="s">
        <v>252</v>
      </c>
      <c r="D262">
        <v>89</v>
      </c>
      <c r="E262">
        <v>1</v>
      </c>
      <c r="F262">
        <v>1</v>
      </c>
      <c r="G262" t="s">
        <v>53</v>
      </c>
      <c r="H262" t="s">
        <v>54</v>
      </c>
      <c r="I262">
        <v>0.57199999999999995</v>
      </c>
      <c r="J262">
        <v>8.06</v>
      </c>
      <c r="K262">
        <v>299</v>
      </c>
      <c r="L262" t="s">
        <v>51</v>
      </c>
      <c r="M262" t="s">
        <v>52</v>
      </c>
      <c r="N262">
        <v>0.127</v>
      </c>
      <c r="O262">
        <v>2.17</v>
      </c>
      <c r="P262">
        <v>18.899999999999999</v>
      </c>
      <c r="R262" s="4">
        <v>1</v>
      </c>
      <c r="S262" s="4">
        <v>1</v>
      </c>
      <c r="T262" s="4"/>
      <c r="U262" s="4">
        <f t="shared" si="53"/>
        <v>299</v>
      </c>
      <c r="V262" s="4">
        <f t="shared" si="54"/>
        <v>299</v>
      </c>
      <c r="W262" s="4">
        <f t="shared" si="55"/>
        <v>299</v>
      </c>
      <c r="AD262" s="4">
        <v>1</v>
      </c>
      <c r="AE262" s="4"/>
      <c r="AF262" s="13">
        <f t="shared" si="58"/>
        <v>18.899999999999999</v>
      </c>
      <c r="AG262" s="15">
        <f t="shared" si="56"/>
        <v>18.899999999999999</v>
      </c>
      <c r="AH262" s="15">
        <f t="shared" si="57"/>
        <v>18.899999999999999</v>
      </c>
      <c r="AI262" s="13"/>
      <c r="AO262" s="4"/>
      <c r="AP262" s="4">
        <v>260</v>
      </c>
    </row>
    <row r="263" spans="1:42" x14ac:dyDescent="0.3">
      <c r="A263" s="1">
        <v>44979</v>
      </c>
      <c r="B263" t="s">
        <v>232</v>
      </c>
      <c r="C263" t="s">
        <v>253</v>
      </c>
      <c r="D263">
        <v>91</v>
      </c>
      <c r="E263">
        <v>1</v>
      </c>
      <c r="F263">
        <v>1</v>
      </c>
      <c r="G263" t="s">
        <v>53</v>
      </c>
      <c r="H263" t="s">
        <v>54</v>
      </c>
      <c r="I263">
        <v>0.84799999999999998</v>
      </c>
      <c r="J263">
        <v>11.7</v>
      </c>
      <c r="K263">
        <v>479</v>
      </c>
      <c r="L263" t="s">
        <v>51</v>
      </c>
      <c r="M263" t="s">
        <v>52</v>
      </c>
      <c r="N263">
        <v>0.14399999999999999</v>
      </c>
      <c r="O263">
        <v>2.41</v>
      </c>
      <c r="P263">
        <v>26.8</v>
      </c>
      <c r="R263" s="4">
        <v>1</v>
      </c>
      <c r="S263" s="4">
        <v>1</v>
      </c>
      <c r="T263" s="4"/>
      <c r="U263" s="4">
        <f t="shared" si="53"/>
        <v>479</v>
      </c>
      <c r="V263" s="4">
        <f t="shared" si="54"/>
        <v>479</v>
      </c>
      <c r="W263" s="4">
        <f t="shared" si="55"/>
        <v>479</v>
      </c>
      <c r="AD263" s="4">
        <v>1</v>
      </c>
      <c r="AE263" s="4"/>
      <c r="AF263" s="13">
        <f t="shared" si="58"/>
        <v>26.8</v>
      </c>
      <c r="AG263" s="15">
        <f t="shared" si="56"/>
        <v>26.8</v>
      </c>
      <c r="AH263" s="15">
        <f t="shared" si="57"/>
        <v>26.8</v>
      </c>
      <c r="AI263" s="13"/>
      <c r="AO263" s="4"/>
      <c r="AP263" s="4">
        <v>261</v>
      </c>
    </row>
    <row r="264" spans="1:42" x14ac:dyDescent="0.3">
      <c r="A264" s="1">
        <v>44979</v>
      </c>
      <c r="B264" t="s">
        <v>232</v>
      </c>
      <c r="C264" t="s">
        <v>254</v>
      </c>
      <c r="D264">
        <v>92</v>
      </c>
      <c r="E264">
        <v>1</v>
      </c>
      <c r="F264">
        <v>1</v>
      </c>
      <c r="G264" t="s">
        <v>53</v>
      </c>
      <c r="H264" t="s">
        <v>54</v>
      </c>
      <c r="I264">
        <v>0.38200000000000001</v>
      </c>
      <c r="J264">
        <v>5.29</v>
      </c>
      <c r="K264">
        <v>166</v>
      </c>
      <c r="L264" t="s">
        <v>51</v>
      </c>
      <c r="M264" t="s">
        <v>52</v>
      </c>
      <c r="N264">
        <v>0.10100000000000001</v>
      </c>
      <c r="O264">
        <v>1.79</v>
      </c>
      <c r="P264">
        <v>6.49</v>
      </c>
      <c r="R264" s="4">
        <v>1</v>
      </c>
      <c r="S264" s="4">
        <v>1</v>
      </c>
      <c r="T264" s="4"/>
      <c r="U264" s="4">
        <f t="shared" si="53"/>
        <v>166</v>
      </c>
      <c r="V264" s="4">
        <f t="shared" si="54"/>
        <v>166</v>
      </c>
      <c r="W264" s="4">
        <f t="shared" si="55"/>
        <v>166</v>
      </c>
      <c r="AD264" s="4">
        <v>1</v>
      </c>
      <c r="AE264" s="4"/>
      <c r="AF264" s="13">
        <f t="shared" si="58"/>
        <v>6.49</v>
      </c>
      <c r="AG264" s="15">
        <f t="shared" si="56"/>
        <v>6.49</v>
      </c>
      <c r="AH264" s="15">
        <f t="shared" si="57"/>
        <v>6.49</v>
      </c>
      <c r="AI264" s="13"/>
      <c r="AO264" s="4"/>
      <c r="AP264" s="4">
        <v>262</v>
      </c>
    </row>
    <row r="265" spans="1:42" x14ac:dyDescent="0.3">
      <c r="A265" s="1">
        <v>44979</v>
      </c>
      <c r="B265" t="s">
        <v>232</v>
      </c>
      <c r="C265" t="s">
        <v>255</v>
      </c>
      <c r="D265">
        <v>98</v>
      </c>
      <c r="E265">
        <v>1</v>
      </c>
      <c r="F265">
        <v>1</v>
      </c>
      <c r="G265" t="s">
        <v>53</v>
      </c>
      <c r="H265" t="s">
        <v>54</v>
      </c>
      <c r="I265">
        <v>0.56599999999999995</v>
      </c>
      <c r="J265">
        <v>7.83</v>
      </c>
      <c r="K265">
        <v>288</v>
      </c>
      <c r="L265" t="s">
        <v>51</v>
      </c>
      <c r="M265" t="s">
        <v>52</v>
      </c>
      <c r="N265">
        <v>0.129</v>
      </c>
      <c r="O265">
        <v>2.27</v>
      </c>
      <c r="P265">
        <v>22.3</v>
      </c>
      <c r="R265" s="4">
        <v>1</v>
      </c>
      <c r="S265" s="4">
        <v>1</v>
      </c>
      <c r="T265" s="4"/>
      <c r="U265" s="4">
        <f t="shared" si="53"/>
        <v>288</v>
      </c>
      <c r="V265" s="4">
        <f t="shared" si="54"/>
        <v>288</v>
      </c>
      <c r="W265" s="4">
        <f t="shared" si="55"/>
        <v>288</v>
      </c>
      <c r="AD265" s="4">
        <v>1</v>
      </c>
      <c r="AE265" s="4"/>
      <c r="AF265" s="13">
        <f t="shared" si="58"/>
        <v>22.3</v>
      </c>
      <c r="AG265" s="15">
        <f t="shared" si="56"/>
        <v>22.3</v>
      </c>
      <c r="AH265" s="15">
        <f t="shared" si="57"/>
        <v>22.3</v>
      </c>
      <c r="AI265" s="13"/>
      <c r="AO265" s="4"/>
      <c r="AP265" s="4">
        <v>263</v>
      </c>
    </row>
    <row r="266" spans="1:42" x14ac:dyDescent="0.3">
      <c r="A266" s="1">
        <v>44979</v>
      </c>
      <c r="B266" t="s">
        <v>232</v>
      </c>
      <c r="C266" t="s">
        <v>256</v>
      </c>
      <c r="D266">
        <v>102</v>
      </c>
      <c r="E266">
        <v>1</v>
      </c>
      <c r="F266">
        <v>1</v>
      </c>
      <c r="G266" t="s">
        <v>53</v>
      </c>
      <c r="H266" t="s">
        <v>54</v>
      </c>
      <c r="I266">
        <v>0.55700000000000005</v>
      </c>
      <c r="J266">
        <v>7.68</v>
      </c>
      <c r="K266">
        <v>281</v>
      </c>
      <c r="L266" t="s">
        <v>51</v>
      </c>
      <c r="M266" t="s">
        <v>52</v>
      </c>
      <c r="N266">
        <v>0.13</v>
      </c>
      <c r="O266">
        <v>2.25</v>
      </c>
      <c r="P266">
        <v>21.5</v>
      </c>
      <c r="R266" s="4">
        <v>1</v>
      </c>
      <c r="S266" s="4">
        <v>1</v>
      </c>
      <c r="T266" s="4"/>
      <c r="U266" s="4">
        <f t="shared" si="53"/>
        <v>281</v>
      </c>
      <c r="V266" s="4">
        <f t="shared" si="54"/>
        <v>281</v>
      </c>
      <c r="W266" s="4">
        <f t="shared" si="55"/>
        <v>281</v>
      </c>
      <c r="AD266" s="4">
        <v>1</v>
      </c>
      <c r="AE266" s="4"/>
      <c r="AF266" s="13">
        <f t="shared" si="58"/>
        <v>21.5</v>
      </c>
      <c r="AG266" s="15">
        <f t="shared" si="56"/>
        <v>21.5</v>
      </c>
      <c r="AH266" s="15">
        <f t="shared" si="57"/>
        <v>21.5</v>
      </c>
      <c r="AI266" s="13"/>
      <c r="AO266" s="4"/>
      <c r="AP266" s="4">
        <v>264</v>
      </c>
    </row>
    <row r="267" spans="1:42" x14ac:dyDescent="0.3">
      <c r="A267" s="1">
        <v>44979</v>
      </c>
      <c r="B267" t="s">
        <v>232</v>
      </c>
      <c r="C267" t="s">
        <v>257</v>
      </c>
      <c r="D267">
        <v>104</v>
      </c>
      <c r="E267">
        <v>1</v>
      </c>
      <c r="F267">
        <v>1</v>
      </c>
      <c r="G267" t="s">
        <v>53</v>
      </c>
      <c r="H267" t="s">
        <v>54</v>
      </c>
      <c r="I267">
        <v>0.65400000000000003</v>
      </c>
      <c r="J267">
        <v>9.19</v>
      </c>
      <c r="K267">
        <v>354</v>
      </c>
      <c r="L267" t="s">
        <v>51</v>
      </c>
      <c r="M267" t="s">
        <v>52</v>
      </c>
      <c r="N267">
        <v>0.14299999999999999</v>
      </c>
      <c r="O267">
        <v>2.4900000000000002</v>
      </c>
      <c r="P267">
        <v>29.4</v>
      </c>
      <c r="R267" s="4">
        <v>1</v>
      </c>
      <c r="S267" s="4">
        <v>1</v>
      </c>
      <c r="T267" s="4"/>
      <c r="U267" s="4">
        <f t="shared" si="53"/>
        <v>354</v>
      </c>
      <c r="V267" s="4">
        <f t="shared" si="54"/>
        <v>354</v>
      </c>
      <c r="W267" s="4">
        <f t="shared" si="55"/>
        <v>354</v>
      </c>
      <c r="AD267" s="4">
        <v>1</v>
      </c>
      <c r="AE267" s="4"/>
      <c r="AF267" s="13">
        <f t="shared" si="58"/>
        <v>29.4</v>
      </c>
      <c r="AG267" s="15">
        <f t="shared" si="56"/>
        <v>29.4</v>
      </c>
      <c r="AH267" s="15">
        <f t="shared" si="57"/>
        <v>29.4</v>
      </c>
      <c r="AI267" s="13"/>
      <c r="AO267" s="4"/>
      <c r="AP267" s="4">
        <v>265</v>
      </c>
    </row>
    <row r="268" spans="1:42" x14ac:dyDescent="0.3">
      <c r="A268" s="1">
        <v>44979</v>
      </c>
      <c r="B268" t="s">
        <v>232</v>
      </c>
      <c r="C268" t="s">
        <v>258</v>
      </c>
      <c r="D268">
        <v>111</v>
      </c>
      <c r="E268">
        <v>1</v>
      </c>
      <c r="F268">
        <v>1</v>
      </c>
      <c r="G268" t="s">
        <v>53</v>
      </c>
      <c r="H268" t="s">
        <v>54</v>
      </c>
      <c r="I268">
        <v>0.86099999999999999</v>
      </c>
      <c r="J268">
        <v>11.8</v>
      </c>
      <c r="K268">
        <v>482</v>
      </c>
      <c r="L268" t="s">
        <v>51</v>
      </c>
      <c r="M268" t="s">
        <v>52</v>
      </c>
      <c r="N268">
        <v>0.14000000000000001</v>
      </c>
      <c r="O268">
        <v>2.41</v>
      </c>
      <c r="P268">
        <v>26.8</v>
      </c>
      <c r="R268" s="4">
        <v>1</v>
      </c>
      <c r="S268" s="4">
        <v>1</v>
      </c>
      <c r="T268" s="4"/>
      <c r="U268" s="4">
        <f t="shared" si="53"/>
        <v>482</v>
      </c>
      <c r="V268" s="4">
        <f t="shared" si="54"/>
        <v>482</v>
      </c>
      <c r="W268" s="4">
        <f t="shared" si="55"/>
        <v>482</v>
      </c>
      <c r="AD268" s="4">
        <v>1</v>
      </c>
      <c r="AE268" s="4"/>
      <c r="AF268" s="13">
        <f t="shared" si="58"/>
        <v>26.8</v>
      </c>
      <c r="AG268" s="15">
        <f t="shared" si="56"/>
        <v>26.8</v>
      </c>
      <c r="AH268" s="15">
        <f t="shared" si="57"/>
        <v>26.8</v>
      </c>
      <c r="AI268" s="13"/>
      <c r="AO268" s="4"/>
      <c r="AP268" s="4">
        <v>266</v>
      </c>
    </row>
    <row r="269" spans="1:42" x14ac:dyDescent="0.3">
      <c r="A269" s="1">
        <v>44979</v>
      </c>
      <c r="B269" t="s">
        <v>232</v>
      </c>
      <c r="C269" t="s">
        <v>259</v>
      </c>
      <c r="D269">
        <v>107</v>
      </c>
      <c r="E269">
        <v>1</v>
      </c>
      <c r="F269">
        <v>1</v>
      </c>
      <c r="G269" t="s">
        <v>53</v>
      </c>
      <c r="H269" t="s">
        <v>54</v>
      </c>
      <c r="I269">
        <v>0.81899999999999995</v>
      </c>
      <c r="J269">
        <v>11.2</v>
      </c>
      <c r="K269">
        <v>454</v>
      </c>
      <c r="L269" t="s">
        <v>51</v>
      </c>
      <c r="M269" t="s">
        <v>52</v>
      </c>
      <c r="N269">
        <v>0.14899999999999999</v>
      </c>
      <c r="O269">
        <v>2.56</v>
      </c>
      <c r="P269">
        <v>31.6</v>
      </c>
      <c r="R269" s="4">
        <v>1</v>
      </c>
      <c r="S269" s="4">
        <v>1</v>
      </c>
      <c r="T269" s="4"/>
      <c r="U269" s="4">
        <f t="shared" si="53"/>
        <v>454</v>
      </c>
      <c r="V269" s="4">
        <f t="shared" si="54"/>
        <v>454</v>
      </c>
      <c r="W269" s="4">
        <f t="shared" si="55"/>
        <v>454</v>
      </c>
      <c r="AD269" s="4">
        <v>1</v>
      </c>
      <c r="AE269" s="4"/>
      <c r="AF269" s="13">
        <f t="shared" si="58"/>
        <v>31.6</v>
      </c>
      <c r="AG269" s="15">
        <f t="shared" si="56"/>
        <v>31.6</v>
      </c>
      <c r="AH269" s="15">
        <f t="shared" si="57"/>
        <v>31.6</v>
      </c>
      <c r="AI269" s="13"/>
      <c r="AO269" s="4"/>
      <c r="AP269" s="4">
        <v>267</v>
      </c>
    </row>
    <row r="270" spans="1:42" x14ac:dyDescent="0.3">
      <c r="A270" s="1">
        <v>44979</v>
      </c>
      <c r="B270" t="s">
        <v>232</v>
      </c>
      <c r="C270" t="s">
        <v>260</v>
      </c>
      <c r="D270">
        <v>108</v>
      </c>
      <c r="E270">
        <v>1</v>
      </c>
      <c r="F270">
        <v>1</v>
      </c>
      <c r="G270" t="s">
        <v>53</v>
      </c>
      <c r="H270" t="s">
        <v>54</v>
      </c>
      <c r="I270">
        <v>0.89100000000000001</v>
      </c>
      <c r="J270">
        <v>12.3</v>
      </c>
      <c r="K270">
        <v>504</v>
      </c>
      <c r="L270" t="s">
        <v>51</v>
      </c>
      <c r="M270" t="s">
        <v>52</v>
      </c>
      <c r="N270">
        <v>0.16300000000000001</v>
      </c>
      <c r="O270">
        <v>2.82</v>
      </c>
      <c r="P270">
        <v>40.4</v>
      </c>
      <c r="R270" s="4">
        <v>1</v>
      </c>
      <c r="S270" s="4">
        <v>1</v>
      </c>
      <c r="T270" s="4"/>
      <c r="U270" s="4">
        <f t="shared" si="53"/>
        <v>504</v>
      </c>
      <c r="V270" s="4">
        <f t="shared" si="54"/>
        <v>504</v>
      </c>
      <c r="W270" s="4">
        <f t="shared" si="55"/>
        <v>504</v>
      </c>
      <c r="AD270" s="4">
        <v>1</v>
      </c>
      <c r="AE270" s="4"/>
      <c r="AF270" s="13">
        <f t="shared" si="58"/>
        <v>40.4</v>
      </c>
      <c r="AG270" s="15">
        <f t="shared" si="56"/>
        <v>40.4</v>
      </c>
      <c r="AH270" s="15">
        <f t="shared" si="57"/>
        <v>40.4</v>
      </c>
      <c r="AI270" s="13"/>
      <c r="AO270" s="4"/>
      <c r="AP270" s="4">
        <v>268</v>
      </c>
    </row>
    <row r="271" spans="1:42" x14ac:dyDescent="0.3">
      <c r="A271" s="1">
        <v>44979</v>
      </c>
      <c r="B271" t="s">
        <v>232</v>
      </c>
      <c r="C271" t="s">
        <v>261</v>
      </c>
      <c r="D271">
        <v>109</v>
      </c>
      <c r="E271">
        <v>1</v>
      </c>
      <c r="F271">
        <v>1</v>
      </c>
      <c r="G271" t="s">
        <v>53</v>
      </c>
      <c r="H271" t="s">
        <v>54</v>
      </c>
      <c r="I271">
        <v>0.60099999999999998</v>
      </c>
      <c r="J271">
        <v>8.3000000000000007</v>
      </c>
      <c r="K271">
        <v>311</v>
      </c>
      <c r="L271" t="s">
        <v>51</v>
      </c>
      <c r="M271" t="s">
        <v>52</v>
      </c>
      <c r="N271">
        <v>0.13300000000000001</v>
      </c>
      <c r="O271">
        <v>2.31</v>
      </c>
      <c r="P271">
        <v>23.5</v>
      </c>
      <c r="R271" s="4">
        <v>1</v>
      </c>
      <c r="S271" s="4">
        <v>1</v>
      </c>
      <c r="T271" s="4"/>
      <c r="U271" s="4">
        <f t="shared" si="53"/>
        <v>311</v>
      </c>
      <c r="V271" s="4">
        <f t="shared" si="54"/>
        <v>311</v>
      </c>
      <c r="W271" s="4">
        <f t="shared" si="55"/>
        <v>311</v>
      </c>
      <c r="AD271" s="4">
        <v>1</v>
      </c>
      <c r="AE271" s="4"/>
      <c r="AF271" s="13">
        <f t="shared" si="58"/>
        <v>23.5</v>
      </c>
      <c r="AG271" s="15">
        <f t="shared" si="56"/>
        <v>23.5</v>
      </c>
      <c r="AH271" s="15">
        <f t="shared" si="57"/>
        <v>23.5</v>
      </c>
      <c r="AI271" s="13"/>
      <c r="AO271" s="4"/>
      <c r="AP271" s="4">
        <v>269</v>
      </c>
    </row>
    <row r="272" spans="1:42" x14ac:dyDescent="0.3">
      <c r="A272" s="1">
        <v>44979</v>
      </c>
      <c r="B272" t="s">
        <v>232</v>
      </c>
      <c r="C272" t="s">
        <v>262</v>
      </c>
      <c r="D272">
        <v>112</v>
      </c>
      <c r="E272">
        <v>1</v>
      </c>
      <c r="F272">
        <v>1</v>
      </c>
      <c r="G272" t="s">
        <v>53</v>
      </c>
      <c r="H272" t="s">
        <v>54</v>
      </c>
      <c r="I272">
        <v>0.75700000000000001</v>
      </c>
      <c r="J272">
        <v>10.5</v>
      </c>
      <c r="K272">
        <v>417</v>
      </c>
      <c r="L272" t="s">
        <v>51</v>
      </c>
      <c r="M272" t="s">
        <v>52</v>
      </c>
      <c r="N272">
        <v>0.14499999999999999</v>
      </c>
      <c r="O272">
        <v>2.52</v>
      </c>
      <c r="P272">
        <v>30.5</v>
      </c>
      <c r="R272" s="4">
        <v>1</v>
      </c>
      <c r="S272" s="4">
        <v>1</v>
      </c>
      <c r="T272" s="4"/>
      <c r="U272" s="4">
        <f t="shared" si="53"/>
        <v>417</v>
      </c>
      <c r="V272" s="4">
        <f t="shared" si="54"/>
        <v>417</v>
      </c>
      <c r="W272" s="4">
        <f t="shared" si="55"/>
        <v>417</v>
      </c>
      <c r="AD272" s="4">
        <v>1</v>
      </c>
      <c r="AE272" s="4"/>
      <c r="AF272" s="13">
        <f t="shared" si="58"/>
        <v>30.5</v>
      </c>
      <c r="AG272" s="15">
        <f t="shared" si="56"/>
        <v>30.5</v>
      </c>
      <c r="AH272" s="15">
        <f t="shared" si="57"/>
        <v>30.5</v>
      </c>
      <c r="AI272" s="13"/>
      <c r="AO272" s="4"/>
      <c r="AP272" s="4">
        <v>270</v>
      </c>
    </row>
    <row r="273" spans="1:42" x14ac:dyDescent="0.3">
      <c r="A273" s="1">
        <v>44979</v>
      </c>
      <c r="B273" t="s">
        <v>232</v>
      </c>
      <c r="C273" t="s">
        <v>263</v>
      </c>
      <c r="D273">
        <v>122</v>
      </c>
      <c r="E273">
        <v>1</v>
      </c>
      <c r="F273">
        <v>1</v>
      </c>
      <c r="G273" t="s">
        <v>53</v>
      </c>
      <c r="H273" t="s">
        <v>54</v>
      </c>
      <c r="I273">
        <v>0.61699999999999999</v>
      </c>
      <c r="J273">
        <v>8.49</v>
      </c>
      <c r="K273">
        <v>320</v>
      </c>
      <c r="L273" t="s">
        <v>51</v>
      </c>
      <c r="M273" t="s">
        <v>52</v>
      </c>
      <c r="N273">
        <v>0.13600000000000001</v>
      </c>
      <c r="O273">
        <v>2.39</v>
      </c>
      <c r="P273">
        <v>26.1</v>
      </c>
      <c r="R273" s="4">
        <v>1</v>
      </c>
      <c r="S273" s="4">
        <v>1</v>
      </c>
      <c r="T273" s="4"/>
      <c r="U273" s="4">
        <f t="shared" si="53"/>
        <v>320</v>
      </c>
      <c r="V273" s="4">
        <f t="shared" si="54"/>
        <v>320</v>
      </c>
      <c r="W273" s="4">
        <f t="shared" si="55"/>
        <v>320</v>
      </c>
      <c r="AD273" s="4">
        <v>1</v>
      </c>
      <c r="AE273" s="4"/>
      <c r="AF273" s="13">
        <f t="shared" si="58"/>
        <v>26.1</v>
      </c>
      <c r="AG273" s="15">
        <f t="shared" si="56"/>
        <v>26.1</v>
      </c>
      <c r="AH273" s="15">
        <f t="shared" si="57"/>
        <v>26.1</v>
      </c>
      <c r="AI273" s="13"/>
      <c r="AO273" s="4"/>
      <c r="AP273" s="4">
        <v>271</v>
      </c>
    </row>
    <row r="274" spans="1:42" x14ac:dyDescent="0.3">
      <c r="A274" s="1">
        <v>44979</v>
      </c>
      <c r="B274" t="s">
        <v>232</v>
      </c>
      <c r="C274" t="s">
        <v>264</v>
      </c>
      <c r="D274">
        <v>123</v>
      </c>
      <c r="E274">
        <v>1</v>
      </c>
      <c r="F274">
        <v>1</v>
      </c>
      <c r="G274" t="s">
        <v>53</v>
      </c>
      <c r="H274" t="s">
        <v>54</v>
      </c>
      <c r="I274">
        <v>0.53900000000000003</v>
      </c>
      <c r="J274">
        <v>7.55</v>
      </c>
      <c r="K274">
        <v>275</v>
      </c>
      <c r="L274" t="s">
        <v>51</v>
      </c>
      <c r="M274" t="s">
        <v>52</v>
      </c>
      <c r="N274">
        <v>0.252</v>
      </c>
      <c r="O274">
        <v>4.1500000000000004</v>
      </c>
      <c r="P274">
        <v>84.6</v>
      </c>
      <c r="R274" s="4">
        <v>1</v>
      </c>
      <c r="S274" s="4">
        <v>1</v>
      </c>
      <c r="T274" s="4"/>
      <c r="U274" s="4">
        <f t="shared" si="53"/>
        <v>275</v>
      </c>
      <c r="V274" s="4">
        <f t="shared" si="54"/>
        <v>275</v>
      </c>
      <c r="W274" s="4">
        <f t="shared" si="55"/>
        <v>275</v>
      </c>
      <c r="AD274" s="4">
        <v>1</v>
      </c>
      <c r="AE274" s="4"/>
      <c r="AF274" s="13">
        <f t="shared" si="58"/>
        <v>84.6</v>
      </c>
      <c r="AG274" s="15">
        <f t="shared" si="56"/>
        <v>84.6</v>
      </c>
      <c r="AH274" s="15">
        <f t="shared" si="57"/>
        <v>84.6</v>
      </c>
      <c r="AI274" s="13"/>
      <c r="AO274" s="4"/>
      <c r="AP274" s="4">
        <v>272</v>
      </c>
    </row>
    <row r="275" spans="1:42" x14ac:dyDescent="0.3">
      <c r="A275" s="1">
        <v>44979</v>
      </c>
      <c r="B275" t="s">
        <v>232</v>
      </c>
      <c r="C275" t="s">
        <v>265</v>
      </c>
      <c r="D275">
        <v>150</v>
      </c>
      <c r="E275">
        <v>1</v>
      </c>
      <c r="F275">
        <v>1</v>
      </c>
      <c r="G275" t="s">
        <v>53</v>
      </c>
      <c r="H275" t="s">
        <v>54</v>
      </c>
      <c r="I275">
        <v>1.31</v>
      </c>
      <c r="J275">
        <v>17.600000000000001</v>
      </c>
      <c r="K275">
        <v>769</v>
      </c>
      <c r="L275" t="s">
        <v>51</v>
      </c>
      <c r="M275" t="s">
        <v>52</v>
      </c>
      <c r="N275">
        <v>0.13900000000000001</v>
      </c>
      <c r="O275">
        <v>2.41</v>
      </c>
      <c r="P275">
        <v>26.7</v>
      </c>
      <c r="R275" s="4">
        <v>1</v>
      </c>
      <c r="S275" s="4">
        <v>1</v>
      </c>
      <c r="T275" s="4"/>
      <c r="U275" s="4">
        <f t="shared" si="53"/>
        <v>769</v>
      </c>
      <c r="V275" s="4">
        <f t="shared" si="54"/>
        <v>769</v>
      </c>
      <c r="W275" s="4">
        <f t="shared" si="55"/>
        <v>769</v>
      </c>
      <c r="AD275" s="4">
        <v>1</v>
      </c>
      <c r="AE275" s="4"/>
      <c r="AF275" s="13">
        <f t="shared" si="58"/>
        <v>26.7</v>
      </c>
      <c r="AG275" s="15">
        <f t="shared" si="56"/>
        <v>26.7</v>
      </c>
      <c r="AH275" s="15">
        <f t="shared" si="57"/>
        <v>26.7</v>
      </c>
      <c r="AI275" s="13"/>
      <c r="AO275" s="4"/>
      <c r="AP275" s="4">
        <v>273</v>
      </c>
    </row>
    <row r="276" spans="1:42" x14ac:dyDescent="0.3">
      <c r="A276" s="1">
        <v>44979</v>
      </c>
      <c r="B276" t="s">
        <v>232</v>
      </c>
      <c r="C276" t="s">
        <v>266</v>
      </c>
      <c r="D276">
        <v>60</v>
      </c>
      <c r="E276">
        <v>1</v>
      </c>
      <c r="F276">
        <v>1</v>
      </c>
      <c r="G276" t="s">
        <v>53</v>
      </c>
      <c r="H276" t="s">
        <v>54</v>
      </c>
      <c r="I276">
        <v>0.51900000000000002</v>
      </c>
      <c r="J276">
        <v>7.26</v>
      </c>
      <c r="K276">
        <v>261</v>
      </c>
      <c r="L276" t="s">
        <v>51</v>
      </c>
      <c r="M276" t="s">
        <v>52</v>
      </c>
      <c r="N276">
        <v>0.183</v>
      </c>
      <c r="O276">
        <v>3.08</v>
      </c>
      <c r="P276">
        <v>48.9</v>
      </c>
      <c r="R276" s="4">
        <v>1</v>
      </c>
      <c r="S276" s="4">
        <v>1</v>
      </c>
      <c r="T276" s="4"/>
      <c r="U276" s="4">
        <f t="shared" si="53"/>
        <v>261</v>
      </c>
      <c r="V276" s="4">
        <f t="shared" si="54"/>
        <v>261</v>
      </c>
      <c r="W276" s="4">
        <f t="shared" si="55"/>
        <v>261</v>
      </c>
      <c r="AD276" s="4">
        <v>1</v>
      </c>
      <c r="AE276" s="4"/>
      <c r="AF276" s="13">
        <f t="shared" si="58"/>
        <v>48.9</v>
      </c>
      <c r="AG276" s="15">
        <f t="shared" si="56"/>
        <v>48.9</v>
      </c>
      <c r="AH276" s="15">
        <f t="shared" si="57"/>
        <v>48.9</v>
      </c>
      <c r="AI276" s="13"/>
      <c r="AO276" s="4"/>
      <c r="AP276" s="4">
        <v>274</v>
      </c>
    </row>
    <row r="277" spans="1:42" x14ac:dyDescent="0.3">
      <c r="A277" s="1">
        <v>44979</v>
      </c>
      <c r="B277" t="s">
        <v>232</v>
      </c>
      <c r="C277" t="s">
        <v>267</v>
      </c>
      <c r="D277">
        <v>157</v>
      </c>
      <c r="E277">
        <v>1</v>
      </c>
      <c r="F277">
        <v>1</v>
      </c>
      <c r="G277" t="s">
        <v>53</v>
      </c>
      <c r="H277" t="s">
        <v>54</v>
      </c>
      <c r="I277">
        <v>0.57399999999999995</v>
      </c>
      <c r="J277">
        <v>8.0500000000000007</v>
      </c>
      <c r="K277">
        <v>299</v>
      </c>
      <c r="L277" t="s">
        <v>51</v>
      </c>
      <c r="M277" t="s">
        <v>52</v>
      </c>
      <c r="N277">
        <v>0.14399999999999999</v>
      </c>
      <c r="O277">
        <v>2.52</v>
      </c>
      <c r="P277">
        <v>30.5</v>
      </c>
      <c r="R277" s="4">
        <v>1</v>
      </c>
      <c r="S277" s="4">
        <v>1</v>
      </c>
      <c r="T277" s="4"/>
      <c r="U277" s="4">
        <f t="shared" si="53"/>
        <v>299</v>
      </c>
      <c r="V277" s="4">
        <f t="shared" si="54"/>
        <v>299</v>
      </c>
      <c r="W277" s="4">
        <f t="shared" si="55"/>
        <v>299</v>
      </c>
      <c r="AD277" s="4">
        <v>1</v>
      </c>
      <c r="AE277" s="4"/>
      <c r="AF277" s="13">
        <f t="shared" si="58"/>
        <v>30.5</v>
      </c>
      <c r="AG277" s="15">
        <f t="shared" si="56"/>
        <v>30.5</v>
      </c>
      <c r="AH277" s="15">
        <f t="shared" si="57"/>
        <v>30.5</v>
      </c>
      <c r="AI277" s="13"/>
      <c r="AO277" s="4"/>
      <c r="AP277" s="4">
        <v>275</v>
      </c>
    </row>
    <row r="278" spans="1:42" x14ac:dyDescent="0.3">
      <c r="A278" s="1">
        <v>44979</v>
      </c>
      <c r="B278" t="s">
        <v>232</v>
      </c>
      <c r="C278" t="s">
        <v>155</v>
      </c>
      <c r="D278">
        <v>1</v>
      </c>
      <c r="E278">
        <v>1</v>
      </c>
      <c r="F278">
        <v>1</v>
      </c>
      <c r="G278" t="s">
        <v>53</v>
      </c>
      <c r="H278" t="s">
        <v>54</v>
      </c>
      <c r="I278">
        <v>2.38</v>
      </c>
      <c r="J278">
        <v>32.200000000000003</v>
      </c>
      <c r="K278">
        <v>1510</v>
      </c>
      <c r="L278" t="s">
        <v>51</v>
      </c>
      <c r="M278" t="s">
        <v>52</v>
      </c>
      <c r="N278">
        <v>0.36099999999999999</v>
      </c>
      <c r="O278">
        <v>6.05</v>
      </c>
      <c r="P278">
        <v>150</v>
      </c>
      <c r="R278" s="4">
        <v>1</v>
      </c>
      <c r="S278" s="4">
        <v>1</v>
      </c>
      <c r="T278" s="4"/>
      <c r="U278" s="4">
        <f t="shared" si="53"/>
        <v>1510</v>
      </c>
      <c r="V278" s="4">
        <f t="shared" si="54"/>
        <v>1510</v>
      </c>
      <c r="W278" s="4">
        <f t="shared" si="55"/>
        <v>1510</v>
      </c>
      <c r="X278" s="4">
        <f>100*(W278-1500)/1500</f>
        <v>0.66666666666666663</v>
      </c>
      <c r="Y278" s="4" t="str">
        <f>IF((ABS(X278))&lt;=20,"PASS","FAIL")</f>
        <v>PASS</v>
      </c>
      <c r="AD278" s="4">
        <v>1</v>
      </c>
      <c r="AE278" s="4"/>
      <c r="AF278" s="13">
        <f t="shared" si="58"/>
        <v>150</v>
      </c>
      <c r="AG278" s="15">
        <f t="shared" si="56"/>
        <v>150</v>
      </c>
      <c r="AH278" s="15">
        <f t="shared" si="57"/>
        <v>150</v>
      </c>
      <c r="AI278" s="4">
        <f>100*(AH278-150)/150</f>
        <v>0</v>
      </c>
      <c r="AJ278" s="4" t="str">
        <f>IF((ABS(AI278))&lt;=20,"PASS","FAIL")</f>
        <v>PASS</v>
      </c>
      <c r="AO278" s="4"/>
      <c r="AP278" s="4">
        <v>276</v>
      </c>
    </row>
    <row r="279" spans="1:42" x14ac:dyDescent="0.3">
      <c r="A279" s="1">
        <v>44979</v>
      </c>
      <c r="B279" t="s">
        <v>232</v>
      </c>
      <c r="C279" t="s">
        <v>156</v>
      </c>
      <c r="D279">
        <v>3</v>
      </c>
      <c r="E279">
        <v>1</v>
      </c>
      <c r="F279">
        <v>1</v>
      </c>
      <c r="G279" t="s">
        <v>53</v>
      </c>
      <c r="H279" t="s">
        <v>54</v>
      </c>
      <c r="I279">
        <v>1.64</v>
      </c>
      <c r="J279">
        <v>22.2</v>
      </c>
      <c r="K279">
        <v>1000</v>
      </c>
      <c r="L279" t="s">
        <v>51</v>
      </c>
      <c r="M279" t="s">
        <v>52</v>
      </c>
      <c r="N279">
        <v>0.255</v>
      </c>
      <c r="O279">
        <v>4.28</v>
      </c>
      <c r="P279">
        <v>89.2</v>
      </c>
      <c r="R279" s="4">
        <v>1</v>
      </c>
      <c r="S279" s="4">
        <v>1</v>
      </c>
      <c r="T279" s="4"/>
      <c r="U279" s="4">
        <f t="shared" si="53"/>
        <v>1000</v>
      </c>
      <c r="V279" s="4">
        <f t="shared" si="54"/>
        <v>1000</v>
      </c>
      <c r="W279" s="4">
        <f t="shared" si="55"/>
        <v>1000</v>
      </c>
      <c r="X279" s="4">
        <f>100*(W279-1000)/1000</f>
        <v>0</v>
      </c>
      <c r="Y279" s="4" t="str">
        <f t="shared" ref="Y279:Y286" si="59">IF((ABS(X279))&lt;=20,"PASS","FAIL")</f>
        <v>PASS</v>
      </c>
      <c r="AD279" s="4">
        <v>1</v>
      </c>
      <c r="AE279" s="4"/>
      <c r="AF279" s="13">
        <f t="shared" si="58"/>
        <v>89.2</v>
      </c>
      <c r="AG279" s="15">
        <f t="shared" si="56"/>
        <v>89.2</v>
      </c>
      <c r="AH279" s="15">
        <f t="shared" si="57"/>
        <v>89.2</v>
      </c>
      <c r="AI279" s="4">
        <f>100*(AH279-100)/100</f>
        <v>-10.799999999999997</v>
      </c>
      <c r="AJ279" s="4" t="str">
        <f t="shared" ref="AJ279:AJ286" si="60">IF((ABS(AI279))&lt;=20,"PASS","FAIL")</f>
        <v>PASS</v>
      </c>
      <c r="AO279" s="4"/>
      <c r="AP279" s="4">
        <v>277</v>
      </c>
    </row>
    <row r="280" spans="1:42" x14ac:dyDescent="0.3">
      <c r="A280" s="1">
        <v>44979</v>
      </c>
      <c r="B280" t="s">
        <v>232</v>
      </c>
      <c r="C280" t="s">
        <v>157</v>
      </c>
      <c r="D280">
        <v>5</v>
      </c>
      <c r="E280">
        <v>1</v>
      </c>
      <c r="F280">
        <v>1</v>
      </c>
      <c r="G280" t="s">
        <v>53</v>
      </c>
      <c r="H280" t="s">
        <v>54</v>
      </c>
      <c r="I280">
        <v>0.88800000000000001</v>
      </c>
      <c r="J280">
        <v>12.1</v>
      </c>
      <c r="K280">
        <v>498</v>
      </c>
      <c r="L280" t="s">
        <v>51</v>
      </c>
      <c r="M280" t="s">
        <v>52</v>
      </c>
      <c r="N280">
        <v>0.183</v>
      </c>
      <c r="O280">
        <v>3.15</v>
      </c>
      <c r="P280">
        <v>51.2</v>
      </c>
      <c r="R280" s="4">
        <v>1</v>
      </c>
      <c r="S280" s="4">
        <v>1</v>
      </c>
      <c r="T280" s="4"/>
      <c r="U280" s="4">
        <f t="shared" si="53"/>
        <v>498</v>
      </c>
      <c r="V280" s="4">
        <f t="shared" si="54"/>
        <v>498</v>
      </c>
      <c r="W280" s="4">
        <f t="shared" si="55"/>
        <v>498</v>
      </c>
      <c r="X280" s="4">
        <f>100*(W280-500)/500</f>
        <v>-0.4</v>
      </c>
      <c r="Y280" s="4" t="str">
        <f t="shared" si="59"/>
        <v>PASS</v>
      </c>
      <c r="AD280" s="4">
        <v>1</v>
      </c>
      <c r="AE280" s="4"/>
      <c r="AF280" s="13">
        <f t="shared" si="58"/>
        <v>51.2</v>
      </c>
      <c r="AG280" s="15">
        <f t="shared" si="56"/>
        <v>51.2</v>
      </c>
      <c r="AH280" s="15">
        <f t="shared" si="57"/>
        <v>51.2</v>
      </c>
      <c r="AI280" s="4">
        <f>100*(AH280-50)/50</f>
        <v>2.4000000000000057</v>
      </c>
      <c r="AJ280" s="4" t="str">
        <f t="shared" si="60"/>
        <v>PASS</v>
      </c>
      <c r="AO280" s="4"/>
      <c r="AP280" s="4">
        <v>278</v>
      </c>
    </row>
    <row r="281" spans="1:42" x14ac:dyDescent="0.3">
      <c r="A281" s="1">
        <v>44979</v>
      </c>
      <c r="B281" t="s">
        <v>232</v>
      </c>
      <c r="C281" t="s">
        <v>268</v>
      </c>
      <c r="D281">
        <v>144</v>
      </c>
      <c r="E281">
        <v>1</v>
      </c>
      <c r="F281">
        <v>1</v>
      </c>
      <c r="G281" t="s">
        <v>53</v>
      </c>
      <c r="H281" t="s">
        <v>54</v>
      </c>
      <c r="I281">
        <v>0.60799999999999998</v>
      </c>
      <c r="J281">
        <v>8.3800000000000008</v>
      </c>
      <c r="K281">
        <v>315</v>
      </c>
      <c r="L281" t="s">
        <v>51</v>
      </c>
      <c r="M281" t="s">
        <v>52</v>
      </c>
      <c r="N281">
        <v>0.13700000000000001</v>
      </c>
      <c r="O281">
        <v>2.4500000000000002</v>
      </c>
      <c r="P281">
        <v>28.2</v>
      </c>
      <c r="R281" s="4">
        <v>1</v>
      </c>
      <c r="S281" s="4">
        <v>1</v>
      </c>
      <c r="T281" s="4"/>
      <c r="U281" s="4">
        <f t="shared" si="53"/>
        <v>315</v>
      </c>
      <c r="V281" s="4">
        <f t="shared" si="54"/>
        <v>315</v>
      </c>
      <c r="W281" s="4">
        <f t="shared" si="55"/>
        <v>315</v>
      </c>
      <c r="X281" s="4"/>
      <c r="Y281" s="4"/>
      <c r="AD281" s="4">
        <v>1</v>
      </c>
      <c r="AE281" s="4"/>
      <c r="AF281" s="13">
        <f t="shared" si="58"/>
        <v>28.2</v>
      </c>
      <c r="AG281" s="15">
        <f t="shared" si="56"/>
        <v>28.2</v>
      </c>
      <c r="AH281" s="15">
        <f t="shared" si="57"/>
        <v>28.2</v>
      </c>
      <c r="AI281" s="4"/>
      <c r="AJ281" s="4"/>
      <c r="AO281" s="4"/>
      <c r="AP281" s="4">
        <v>279</v>
      </c>
    </row>
    <row r="282" spans="1:42" x14ac:dyDescent="0.3">
      <c r="A282" s="1">
        <v>44979</v>
      </c>
      <c r="B282" t="s">
        <v>232</v>
      </c>
      <c r="C282" t="s">
        <v>269</v>
      </c>
      <c r="D282">
        <v>145</v>
      </c>
      <c r="E282">
        <v>1</v>
      </c>
      <c r="F282">
        <v>1</v>
      </c>
      <c r="G282" t="s">
        <v>53</v>
      </c>
      <c r="H282" t="s">
        <v>54</v>
      </c>
      <c r="I282">
        <v>0.57799999999999996</v>
      </c>
      <c r="J282">
        <v>7.94</v>
      </c>
      <c r="K282">
        <v>294</v>
      </c>
      <c r="L282" t="s">
        <v>51</v>
      </c>
      <c r="M282" t="s">
        <v>52</v>
      </c>
      <c r="N282">
        <v>0.14099999999999999</v>
      </c>
      <c r="O282">
        <v>2.5</v>
      </c>
      <c r="P282">
        <v>29.9</v>
      </c>
      <c r="R282" s="4">
        <v>1</v>
      </c>
      <c r="S282" s="4">
        <v>1</v>
      </c>
      <c r="T282" s="4"/>
      <c r="U282" s="4">
        <f t="shared" si="53"/>
        <v>294</v>
      </c>
      <c r="V282" s="4">
        <f t="shared" si="54"/>
        <v>294</v>
      </c>
      <c r="W282" s="4">
        <f t="shared" si="55"/>
        <v>294</v>
      </c>
      <c r="X282" s="4"/>
      <c r="Y282" s="4"/>
      <c r="AD282" s="4">
        <v>1</v>
      </c>
      <c r="AE282" s="4"/>
      <c r="AF282" s="13">
        <f t="shared" si="58"/>
        <v>29.9</v>
      </c>
      <c r="AG282" s="15">
        <f t="shared" si="56"/>
        <v>29.9</v>
      </c>
      <c r="AH282" s="15">
        <f t="shared" si="57"/>
        <v>29.9</v>
      </c>
      <c r="AI282" s="4"/>
      <c r="AJ282" s="4"/>
      <c r="AO282" s="4"/>
      <c r="AP282" s="4">
        <v>280</v>
      </c>
    </row>
    <row r="283" spans="1:42" x14ac:dyDescent="0.3">
      <c r="A283" s="1">
        <v>44979</v>
      </c>
      <c r="B283" t="s">
        <v>232</v>
      </c>
      <c r="C283" t="s">
        <v>107</v>
      </c>
      <c r="D283">
        <v>7</v>
      </c>
      <c r="E283">
        <v>1</v>
      </c>
      <c r="F283">
        <v>1</v>
      </c>
      <c r="G283" t="s">
        <v>53</v>
      </c>
      <c r="H283" t="s">
        <v>54</v>
      </c>
      <c r="I283">
        <v>0.51500000000000001</v>
      </c>
      <c r="J283">
        <v>7.12</v>
      </c>
      <c r="K283">
        <v>254</v>
      </c>
      <c r="L283" t="s">
        <v>51</v>
      </c>
      <c r="M283" t="s">
        <v>52</v>
      </c>
      <c r="N283">
        <v>0.13700000000000001</v>
      </c>
      <c r="O283">
        <v>2.38</v>
      </c>
      <c r="P283">
        <v>26</v>
      </c>
      <c r="R283" s="4">
        <v>1</v>
      </c>
      <c r="S283" s="4">
        <v>1</v>
      </c>
      <c r="T283" s="4"/>
      <c r="U283" s="4">
        <f t="shared" si="53"/>
        <v>254</v>
      </c>
      <c r="V283" s="4">
        <f t="shared" si="54"/>
        <v>254</v>
      </c>
      <c r="W283" s="4">
        <f t="shared" si="55"/>
        <v>254</v>
      </c>
      <c r="X283" s="4">
        <f t="shared" ref="X283" si="61">100*(W283-250)/250</f>
        <v>1.6</v>
      </c>
      <c r="Y283" s="4" t="str">
        <f t="shared" si="59"/>
        <v>PASS</v>
      </c>
      <c r="AD283" s="4">
        <v>1</v>
      </c>
      <c r="AE283" s="4"/>
      <c r="AF283" s="13">
        <f t="shared" si="58"/>
        <v>26</v>
      </c>
      <c r="AG283" s="15">
        <f t="shared" si="56"/>
        <v>26</v>
      </c>
      <c r="AH283" s="15">
        <f t="shared" si="57"/>
        <v>26</v>
      </c>
      <c r="AI283" s="4">
        <f>100*(AH283-25)/25</f>
        <v>4</v>
      </c>
      <c r="AJ283" s="4" t="str">
        <f t="shared" si="60"/>
        <v>PASS</v>
      </c>
      <c r="AO283" s="4"/>
      <c r="AP283" s="4">
        <v>281</v>
      </c>
    </row>
    <row r="284" spans="1:42" x14ac:dyDescent="0.3">
      <c r="A284" s="1">
        <v>44979</v>
      </c>
      <c r="B284" t="s">
        <v>232</v>
      </c>
      <c r="C284" t="s">
        <v>158</v>
      </c>
      <c r="D284">
        <v>9</v>
      </c>
      <c r="E284">
        <v>1</v>
      </c>
      <c r="F284">
        <v>1</v>
      </c>
      <c r="G284" t="s">
        <v>53</v>
      </c>
      <c r="H284" t="s">
        <v>54</v>
      </c>
      <c r="I284">
        <v>0.28499999999999998</v>
      </c>
      <c r="J284">
        <v>4.0199999999999996</v>
      </c>
      <c r="K284">
        <v>106</v>
      </c>
      <c r="L284" t="s">
        <v>51</v>
      </c>
      <c r="M284" t="s">
        <v>52</v>
      </c>
      <c r="N284">
        <v>0.111</v>
      </c>
      <c r="O284">
        <v>1.9</v>
      </c>
      <c r="P284">
        <v>10.199999999999999</v>
      </c>
      <c r="R284" s="4">
        <v>1</v>
      </c>
      <c r="S284" s="4">
        <v>1</v>
      </c>
      <c r="T284" s="4"/>
      <c r="U284" s="4">
        <f t="shared" si="53"/>
        <v>106</v>
      </c>
      <c r="V284" s="4">
        <f t="shared" si="54"/>
        <v>106</v>
      </c>
      <c r="W284" s="4">
        <f t="shared" si="55"/>
        <v>106</v>
      </c>
      <c r="X284" s="4">
        <f>100*(W284-100)/100</f>
        <v>6</v>
      </c>
      <c r="Y284" s="4" t="str">
        <f t="shared" si="59"/>
        <v>PASS</v>
      </c>
      <c r="AD284" s="4">
        <v>1</v>
      </c>
      <c r="AE284" s="4"/>
      <c r="AF284" s="13">
        <f t="shared" si="58"/>
        <v>10.199999999999999</v>
      </c>
      <c r="AG284" s="15">
        <f t="shared" si="56"/>
        <v>10.199999999999999</v>
      </c>
      <c r="AH284" s="15">
        <f t="shared" si="57"/>
        <v>10.199999999999999</v>
      </c>
      <c r="AI284" s="4">
        <f>100*(AH284-10)/10</f>
        <v>1.9999999999999929</v>
      </c>
      <c r="AJ284" s="4" t="str">
        <f t="shared" si="60"/>
        <v>PASS</v>
      </c>
      <c r="AO284" s="4"/>
      <c r="AP284" s="4">
        <v>282</v>
      </c>
    </row>
    <row r="285" spans="1:42" x14ac:dyDescent="0.3">
      <c r="A285" s="1">
        <v>44979</v>
      </c>
      <c r="B285" t="s">
        <v>232</v>
      </c>
      <c r="C285" t="s">
        <v>159</v>
      </c>
      <c r="D285">
        <v>11</v>
      </c>
      <c r="E285">
        <v>1</v>
      </c>
      <c r="F285">
        <v>1</v>
      </c>
      <c r="G285" t="s">
        <v>53</v>
      </c>
      <c r="H285" t="s">
        <v>54</v>
      </c>
      <c r="I285">
        <v>0.20899999999999999</v>
      </c>
      <c r="J285">
        <v>2.97</v>
      </c>
      <c r="K285">
        <v>55.4</v>
      </c>
      <c r="L285" t="s">
        <v>51</v>
      </c>
      <c r="M285" t="s">
        <v>52</v>
      </c>
      <c r="N285">
        <v>9.8799999999999999E-2</v>
      </c>
      <c r="O285">
        <v>1.7</v>
      </c>
      <c r="P285">
        <v>3.62</v>
      </c>
      <c r="R285" s="4">
        <v>1</v>
      </c>
      <c r="S285" s="4">
        <v>1</v>
      </c>
      <c r="T285" s="4"/>
      <c r="U285" s="4">
        <f t="shared" si="53"/>
        <v>55.4</v>
      </c>
      <c r="V285" s="4">
        <f t="shared" si="54"/>
        <v>55.4</v>
      </c>
      <c r="W285" s="4">
        <f t="shared" si="55"/>
        <v>55.4</v>
      </c>
      <c r="X285" s="4">
        <f>100*(W285-50)/50</f>
        <v>10.799999999999997</v>
      </c>
      <c r="Y285" s="4" t="str">
        <f t="shared" si="59"/>
        <v>PASS</v>
      </c>
      <c r="AD285" s="4">
        <v>1</v>
      </c>
      <c r="AE285" s="4"/>
      <c r="AF285" s="13">
        <f t="shared" si="58"/>
        <v>3.62</v>
      </c>
      <c r="AG285" s="15">
        <f t="shared" si="56"/>
        <v>3.62</v>
      </c>
      <c r="AH285" s="15">
        <f t="shared" si="57"/>
        <v>3.62</v>
      </c>
      <c r="AI285" s="4">
        <f>100*(AH285-5)/5</f>
        <v>-27.6</v>
      </c>
      <c r="AJ285" s="4" t="str">
        <f t="shared" si="60"/>
        <v>FAIL</v>
      </c>
      <c r="AO285" s="4"/>
      <c r="AP285" s="4">
        <v>283</v>
      </c>
    </row>
    <row r="286" spans="1:42" x14ac:dyDescent="0.3">
      <c r="A286" s="1">
        <v>44979</v>
      </c>
      <c r="B286" t="s">
        <v>232</v>
      </c>
      <c r="C286" t="s">
        <v>160</v>
      </c>
      <c r="D286">
        <v>13</v>
      </c>
      <c r="E286">
        <v>1</v>
      </c>
      <c r="F286">
        <v>1</v>
      </c>
      <c r="G286" t="s">
        <v>53</v>
      </c>
      <c r="H286" t="s">
        <v>54</v>
      </c>
      <c r="I286">
        <v>0.16400000000000001</v>
      </c>
      <c r="J286">
        <v>2.39</v>
      </c>
      <c r="K286">
        <v>27.9</v>
      </c>
      <c r="L286" t="s">
        <v>51</v>
      </c>
      <c r="M286" t="s">
        <v>52</v>
      </c>
      <c r="N286">
        <v>9.2100000000000001E-2</v>
      </c>
      <c r="O286">
        <v>1.55</v>
      </c>
      <c r="P286">
        <v>-1.34</v>
      </c>
      <c r="R286" s="4">
        <v>1</v>
      </c>
      <c r="S286" s="4">
        <v>1</v>
      </c>
      <c r="T286" s="4"/>
      <c r="U286" s="4">
        <f t="shared" si="53"/>
        <v>27.9</v>
      </c>
      <c r="V286" s="4">
        <f t="shared" si="54"/>
        <v>27.9</v>
      </c>
      <c r="W286" s="4">
        <f t="shared" si="55"/>
        <v>27.9</v>
      </c>
      <c r="X286" s="4">
        <f>100*(W286-25)/25</f>
        <v>11.599999999999996</v>
      </c>
      <c r="Y286" s="4" t="str">
        <f t="shared" si="59"/>
        <v>PASS</v>
      </c>
      <c r="AD286" s="4">
        <v>1</v>
      </c>
      <c r="AE286" s="4"/>
      <c r="AF286" s="13">
        <f t="shared" si="58"/>
        <v>-1.34</v>
      </c>
      <c r="AG286" s="15">
        <f t="shared" si="56"/>
        <v>-1.34</v>
      </c>
      <c r="AH286" s="15">
        <f t="shared" si="57"/>
        <v>-1.34</v>
      </c>
      <c r="AI286" s="4">
        <f>100*(AH286-2.5)/2.5</f>
        <v>-153.6</v>
      </c>
      <c r="AJ286" s="4" t="str">
        <f t="shared" si="60"/>
        <v>FAIL</v>
      </c>
      <c r="AO286" s="4"/>
      <c r="AP286" s="4">
        <v>284</v>
      </c>
    </row>
    <row r="287" spans="1:42" x14ac:dyDescent="0.3">
      <c r="A287" s="1">
        <v>44979</v>
      </c>
      <c r="B287" t="s">
        <v>232</v>
      </c>
      <c r="C287" t="s">
        <v>161</v>
      </c>
      <c r="D287">
        <v>15</v>
      </c>
      <c r="E287">
        <v>1</v>
      </c>
      <c r="F287">
        <v>1</v>
      </c>
      <c r="G287" t="s">
        <v>53</v>
      </c>
      <c r="H287" t="s">
        <v>54</v>
      </c>
      <c r="I287">
        <v>0.124</v>
      </c>
      <c r="J287">
        <v>1.74</v>
      </c>
      <c r="K287">
        <v>-3.11</v>
      </c>
      <c r="L287" t="s">
        <v>51</v>
      </c>
      <c r="M287" t="s">
        <v>52</v>
      </c>
      <c r="N287">
        <v>8.6499999999999994E-2</v>
      </c>
      <c r="O287">
        <v>1.47</v>
      </c>
      <c r="P287">
        <v>-3.84</v>
      </c>
      <c r="R287" s="4">
        <v>1</v>
      </c>
      <c r="S287" s="4">
        <v>1</v>
      </c>
      <c r="T287" s="4"/>
      <c r="U287" s="4">
        <f t="shared" si="53"/>
        <v>-3.11</v>
      </c>
      <c r="V287" s="4">
        <f t="shared" si="54"/>
        <v>-3.11</v>
      </c>
      <c r="W287" s="4">
        <f t="shared" si="55"/>
        <v>-3.11</v>
      </c>
      <c r="AD287" s="4">
        <v>1</v>
      </c>
      <c r="AE287" s="4"/>
      <c r="AF287" s="13">
        <f t="shared" si="58"/>
        <v>-3.84</v>
      </c>
      <c r="AG287" s="15">
        <f t="shared" si="56"/>
        <v>-3.84</v>
      </c>
      <c r="AH287" s="15">
        <f t="shared" si="57"/>
        <v>-3.84</v>
      </c>
      <c r="AI287" s="13"/>
      <c r="AO287" s="4"/>
      <c r="AP287" s="4">
        <v>285</v>
      </c>
    </row>
    <row r="288" spans="1:42" x14ac:dyDescent="0.3">
      <c r="A288" s="1">
        <v>44979</v>
      </c>
      <c r="B288" t="s">
        <v>232</v>
      </c>
      <c r="C288" t="s">
        <v>270</v>
      </c>
      <c r="D288">
        <v>50</v>
      </c>
      <c r="E288">
        <v>1</v>
      </c>
      <c r="F288">
        <v>1</v>
      </c>
      <c r="G288" t="s">
        <v>53</v>
      </c>
      <c r="H288" t="s">
        <v>54</v>
      </c>
      <c r="I288">
        <v>0.26200000000000001</v>
      </c>
      <c r="J288">
        <v>3.67</v>
      </c>
      <c r="K288">
        <v>88.6</v>
      </c>
      <c r="L288" t="s">
        <v>51</v>
      </c>
      <c r="M288" t="s">
        <v>52</v>
      </c>
      <c r="N288">
        <v>9.4700000000000006E-2</v>
      </c>
      <c r="O288">
        <v>1.63</v>
      </c>
      <c r="P288">
        <v>1.36</v>
      </c>
      <c r="R288" s="4">
        <v>1</v>
      </c>
      <c r="S288" s="4">
        <v>1</v>
      </c>
      <c r="T288" s="4"/>
      <c r="U288" s="4">
        <f t="shared" si="53"/>
        <v>88.6</v>
      </c>
      <c r="V288" s="4">
        <f t="shared" si="54"/>
        <v>88.6</v>
      </c>
      <c r="W288" s="4">
        <f t="shared" si="55"/>
        <v>88.6</v>
      </c>
      <c r="AD288" s="4">
        <v>1</v>
      </c>
      <c r="AE288" s="4"/>
      <c r="AF288" s="13">
        <f t="shared" si="58"/>
        <v>1.36</v>
      </c>
      <c r="AG288" s="15">
        <f t="shared" si="56"/>
        <v>1.36</v>
      </c>
      <c r="AH288" s="15">
        <f t="shared" si="57"/>
        <v>1.36</v>
      </c>
      <c r="AI288" s="13"/>
      <c r="AO288" s="4"/>
      <c r="AP288" s="4">
        <v>286</v>
      </c>
    </row>
    <row r="289" spans="1:42" x14ac:dyDescent="0.3">
      <c r="A289" s="1">
        <v>44979</v>
      </c>
      <c r="B289" t="s">
        <v>232</v>
      </c>
      <c r="C289" t="s">
        <v>57</v>
      </c>
      <c r="D289" t="s">
        <v>11</v>
      </c>
      <c r="E289">
        <v>1</v>
      </c>
      <c r="F289">
        <v>1</v>
      </c>
      <c r="G289" t="s">
        <v>53</v>
      </c>
      <c r="H289" t="s">
        <v>54</v>
      </c>
      <c r="I289">
        <v>-2.49E-3</v>
      </c>
      <c r="J289">
        <v>2.07E-2</v>
      </c>
      <c r="K289">
        <v>-84</v>
      </c>
      <c r="L289" t="s">
        <v>51</v>
      </c>
      <c r="M289" t="s">
        <v>52</v>
      </c>
      <c r="N289">
        <v>9.6100000000000005E-2</v>
      </c>
      <c r="O289">
        <v>1.19</v>
      </c>
      <c r="P289">
        <v>-12.7</v>
      </c>
      <c r="R289" s="4">
        <v>1</v>
      </c>
      <c r="S289" s="4">
        <v>1</v>
      </c>
      <c r="T289" s="4"/>
      <c r="U289" s="4">
        <f t="shared" si="53"/>
        <v>-84</v>
      </c>
      <c r="V289" s="4">
        <f t="shared" si="54"/>
        <v>-84</v>
      </c>
      <c r="W289" s="4">
        <f t="shared" si="55"/>
        <v>-84</v>
      </c>
      <c r="AD289" s="4">
        <v>1</v>
      </c>
      <c r="AE289" s="4"/>
      <c r="AF289" s="13">
        <f t="shared" si="58"/>
        <v>-12.7</v>
      </c>
      <c r="AG289" s="15">
        <f t="shared" si="56"/>
        <v>-12.7</v>
      </c>
      <c r="AH289" s="15">
        <f t="shared" si="57"/>
        <v>-12.7</v>
      </c>
      <c r="AI289" s="13"/>
      <c r="AO289" s="4"/>
      <c r="AP289" s="4">
        <v>287</v>
      </c>
    </row>
    <row r="290" spans="1:42" x14ac:dyDescent="0.3">
      <c r="AD290" s="4"/>
      <c r="AE290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workbookViewId="0">
      <selection activeCell="B86" sqref="B86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4" x14ac:dyDescent="0.3">
      <c r="A2" s="6" t="s">
        <v>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70" customFormat="1" ht="14.4" x14ac:dyDescent="0.3">
      <c r="A3" s="1">
        <v>44979</v>
      </c>
      <c r="B3" t="s">
        <v>90</v>
      </c>
      <c r="C3" t="s">
        <v>92</v>
      </c>
      <c r="D3">
        <v>20</v>
      </c>
      <c r="E3">
        <v>1</v>
      </c>
      <c r="F3">
        <v>1</v>
      </c>
      <c r="G3" t="s">
        <v>53</v>
      </c>
      <c r="H3" t="s">
        <v>54</v>
      </c>
      <c r="I3">
        <v>0.12</v>
      </c>
      <c r="J3">
        <v>2.25</v>
      </c>
      <c r="K3">
        <v>21.3</v>
      </c>
      <c r="L3" t="s">
        <v>51</v>
      </c>
      <c r="M3" t="s">
        <v>52</v>
      </c>
      <c r="N3">
        <v>9.1200000000000003E-2</v>
      </c>
      <c r="O3">
        <v>1.63</v>
      </c>
      <c r="P3">
        <v>1.27</v>
      </c>
      <c r="Q3" s="4"/>
      <c r="R3" s="4">
        <v>1</v>
      </c>
      <c r="S3" s="4">
        <v>1</v>
      </c>
      <c r="T3" s="4"/>
      <c r="U3" s="4">
        <f t="shared" ref="U3:U8" si="0">K3*F3</f>
        <v>21.3</v>
      </c>
      <c r="V3" s="4">
        <f t="shared" ref="V3:V8" si="1">IF(R3=1,U3,(U3-0))</f>
        <v>21.3</v>
      </c>
      <c r="W3" s="4">
        <f t="shared" ref="W3:W8" si="2">IF(R3=1,U3,(V3*R3))</f>
        <v>21.3</v>
      </c>
      <c r="X3" s="4"/>
      <c r="Y3" s="4"/>
      <c r="Z3" s="4"/>
      <c r="AA3" s="4"/>
      <c r="AB3" s="4"/>
      <c r="AC3" s="4"/>
      <c r="AD3" s="4">
        <v>1</v>
      </c>
      <c r="AE3" s="4"/>
      <c r="AF3" s="13">
        <f t="shared" ref="AF3:AF8" si="3">P3*F3</f>
        <v>1.27</v>
      </c>
      <c r="AG3" s="15">
        <f t="shared" ref="AG3:AG8" si="4">IF(R3=1,AF3,(AF3-0))</f>
        <v>1.27</v>
      </c>
      <c r="AH3" s="15">
        <f t="shared" ref="AH3:AH8" si="5">IF(R3=1,AF3,(AG3*R3))</f>
        <v>1.27</v>
      </c>
      <c r="AI3" s="15"/>
      <c r="AJ3" s="4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44979</v>
      </c>
      <c r="B4" t="s">
        <v>90</v>
      </c>
      <c r="C4" t="s">
        <v>93</v>
      </c>
      <c r="D4">
        <v>21</v>
      </c>
      <c r="E4">
        <v>1</v>
      </c>
      <c r="F4">
        <v>1</v>
      </c>
      <c r="G4" t="s">
        <v>53</v>
      </c>
      <c r="H4" t="s">
        <v>54</v>
      </c>
      <c r="I4">
        <v>0.11799999999999999</v>
      </c>
      <c r="J4">
        <v>1.76</v>
      </c>
      <c r="K4">
        <v>-1.84</v>
      </c>
      <c r="L4" t="s">
        <v>51</v>
      </c>
      <c r="M4" t="s">
        <v>52</v>
      </c>
      <c r="N4">
        <v>9.0200000000000002E-2</v>
      </c>
      <c r="O4">
        <v>1.57</v>
      </c>
      <c r="P4">
        <v>-0.434</v>
      </c>
      <c r="Q4" s="4"/>
      <c r="R4" s="4">
        <v>1</v>
      </c>
      <c r="S4" s="4">
        <v>1</v>
      </c>
      <c r="T4" s="4"/>
      <c r="U4" s="4">
        <f t="shared" si="0"/>
        <v>-1.84</v>
      </c>
      <c r="V4" s="4">
        <f t="shared" si="1"/>
        <v>-1.84</v>
      </c>
      <c r="W4" s="4">
        <f t="shared" si="2"/>
        <v>-1.84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si="3"/>
        <v>-0.434</v>
      </c>
      <c r="AG4" s="15">
        <f t="shared" si="4"/>
        <v>-0.434</v>
      </c>
      <c r="AH4" s="15">
        <f t="shared" si="5"/>
        <v>-0.434</v>
      </c>
      <c r="AI4" s="15"/>
      <c r="AJ4" s="4"/>
      <c r="AK4" s="4"/>
      <c r="AL4" s="4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44979</v>
      </c>
      <c r="B5" t="s">
        <v>90</v>
      </c>
      <c r="C5" t="s">
        <v>94</v>
      </c>
      <c r="D5">
        <v>22</v>
      </c>
      <c r="E5">
        <v>1</v>
      </c>
      <c r="F5">
        <v>1</v>
      </c>
      <c r="G5" t="s">
        <v>53</v>
      </c>
      <c r="H5" t="s">
        <v>54</v>
      </c>
      <c r="I5">
        <v>0.11700000000000001</v>
      </c>
      <c r="J5">
        <v>1.79</v>
      </c>
      <c r="K5">
        <v>-0.50600000000000001</v>
      </c>
      <c r="L5" t="s">
        <v>51</v>
      </c>
      <c r="M5" t="s">
        <v>52</v>
      </c>
      <c r="N5">
        <v>9.0800000000000006E-2</v>
      </c>
      <c r="O5">
        <v>1.55</v>
      </c>
      <c r="P5">
        <v>-1.37</v>
      </c>
      <c r="Q5" s="4"/>
      <c r="R5" s="4">
        <v>1</v>
      </c>
      <c r="S5" s="4">
        <v>1</v>
      </c>
      <c r="T5" s="4"/>
      <c r="U5" s="4">
        <f t="shared" si="0"/>
        <v>-0.50600000000000001</v>
      </c>
      <c r="V5" s="4">
        <f t="shared" si="1"/>
        <v>-0.50600000000000001</v>
      </c>
      <c r="W5" s="4">
        <f t="shared" si="2"/>
        <v>-0.50600000000000001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3"/>
        <v>-1.37</v>
      </c>
      <c r="AG5" s="15">
        <f t="shared" si="4"/>
        <v>-1.37</v>
      </c>
      <c r="AH5" s="15">
        <f t="shared" si="5"/>
        <v>-1.37</v>
      </c>
      <c r="AI5" s="15"/>
      <c r="AJ5" s="4"/>
      <c r="AK5" s="4"/>
      <c r="AL5" s="4"/>
      <c r="AM5" s="4"/>
      <c r="AN5" s="4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44979</v>
      </c>
      <c r="B6" t="s">
        <v>90</v>
      </c>
      <c r="C6" t="s">
        <v>95</v>
      </c>
      <c r="D6">
        <v>23</v>
      </c>
      <c r="E6">
        <v>1</v>
      </c>
      <c r="F6">
        <v>1</v>
      </c>
      <c r="G6" t="s">
        <v>53</v>
      </c>
      <c r="H6" t="s">
        <v>54</v>
      </c>
      <c r="I6">
        <v>0.13600000000000001</v>
      </c>
      <c r="J6">
        <v>2.5</v>
      </c>
      <c r="K6">
        <v>33.1</v>
      </c>
      <c r="L6" t="s">
        <v>51</v>
      </c>
      <c r="M6" t="s">
        <v>52</v>
      </c>
      <c r="N6">
        <v>8.3799999999999999E-2</v>
      </c>
      <c r="O6">
        <v>1.37</v>
      </c>
      <c r="P6">
        <v>-7.17</v>
      </c>
      <c r="Q6" s="4"/>
      <c r="R6" s="4">
        <v>1</v>
      </c>
      <c r="S6" s="4">
        <v>1</v>
      </c>
      <c r="T6" s="4"/>
      <c r="U6" s="4">
        <f t="shared" si="0"/>
        <v>33.1</v>
      </c>
      <c r="V6" s="4">
        <f t="shared" si="1"/>
        <v>33.1</v>
      </c>
      <c r="W6" s="4">
        <f t="shared" si="2"/>
        <v>33.1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3"/>
        <v>-7.17</v>
      </c>
      <c r="AG6" s="15">
        <f t="shared" si="4"/>
        <v>-7.17</v>
      </c>
      <c r="AH6" s="15">
        <f t="shared" si="5"/>
        <v>-7.17</v>
      </c>
      <c r="AI6" s="15"/>
      <c r="AJ6" s="4"/>
      <c r="AK6" s="4"/>
      <c r="AL6" s="4"/>
      <c r="AM6" s="4"/>
      <c r="AN6" s="4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44979</v>
      </c>
      <c r="B7" t="s">
        <v>90</v>
      </c>
      <c r="C7" t="s">
        <v>92</v>
      </c>
      <c r="D7">
        <v>24</v>
      </c>
      <c r="E7">
        <v>1</v>
      </c>
      <c r="F7">
        <v>1</v>
      </c>
      <c r="G7" t="s">
        <v>53</v>
      </c>
      <c r="H7" t="s">
        <v>54</v>
      </c>
      <c r="I7">
        <v>0.13500000000000001</v>
      </c>
      <c r="J7">
        <v>1.88</v>
      </c>
      <c r="K7">
        <v>3.6</v>
      </c>
      <c r="L7" t="s">
        <v>51</v>
      </c>
      <c r="M7" t="s">
        <v>52</v>
      </c>
      <c r="N7">
        <v>9.0399999999999994E-2</v>
      </c>
      <c r="O7">
        <v>1.56</v>
      </c>
      <c r="P7">
        <v>-0.96199999999999997</v>
      </c>
      <c r="Q7" s="4"/>
      <c r="R7" s="4">
        <v>1</v>
      </c>
      <c r="S7" s="4">
        <v>1</v>
      </c>
      <c r="T7" s="4"/>
      <c r="U7" s="4">
        <f t="shared" si="0"/>
        <v>3.6</v>
      </c>
      <c r="V7" s="4">
        <f t="shared" si="1"/>
        <v>3.6</v>
      </c>
      <c r="W7" s="4">
        <f t="shared" si="2"/>
        <v>3.6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3"/>
        <v>-0.96199999999999997</v>
      </c>
      <c r="AG7" s="15">
        <f t="shared" si="4"/>
        <v>-0.96199999999999997</v>
      </c>
      <c r="AH7" s="15">
        <f t="shared" si="5"/>
        <v>-0.96199999999999997</v>
      </c>
      <c r="AI7" s="15"/>
      <c r="AJ7" s="4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4" x14ac:dyDescent="0.3">
      <c r="A8" s="1">
        <v>44979</v>
      </c>
      <c r="B8" t="s">
        <v>232</v>
      </c>
      <c r="C8" t="s">
        <v>92</v>
      </c>
      <c r="D8">
        <v>20</v>
      </c>
      <c r="E8">
        <v>1</v>
      </c>
      <c r="F8">
        <v>1</v>
      </c>
      <c r="G8" t="s">
        <v>53</v>
      </c>
      <c r="H8" t="s">
        <v>54</v>
      </c>
      <c r="I8">
        <v>0.123</v>
      </c>
      <c r="J8">
        <v>1.74</v>
      </c>
      <c r="K8">
        <v>-2.84</v>
      </c>
      <c r="L8" t="s">
        <v>51</v>
      </c>
      <c r="M8" t="s">
        <v>52</v>
      </c>
      <c r="N8">
        <v>8.7599999999999997E-2</v>
      </c>
      <c r="O8">
        <v>1.56</v>
      </c>
      <c r="P8">
        <v>-0.94399999999999995</v>
      </c>
      <c r="R8" s="4">
        <v>1</v>
      </c>
      <c r="S8" s="4">
        <v>1</v>
      </c>
      <c r="T8" s="4"/>
      <c r="U8" s="4">
        <f t="shared" si="0"/>
        <v>-2.84</v>
      </c>
      <c r="V8" s="4">
        <f t="shared" si="1"/>
        <v>-2.84</v>
      </c>
      <c r="W8" s="4">
        <f t="shared" si="2"/>
        <v>-2.84</v>
      </c>
      <c r="X8" s="4"/>
      <c r="Y8" s="4"/>
      <c r="AD8" s="4">
        <v>1</v>
      </c>
      <c r="AE8" s="4"/>
      <c r="AF8" s="13">
        <f t="shared" si="3"/>
        <v>-0.94399999999999995</v>
      </c>
      <c r="AG8" s="15">
        <f t="shared" si="4"/>
        <v>-0.94399999999999995</v>
      </c>
      <c r="AH8" s="15">
        <f t="shared" si="5"/>
        <v>-0.94399999999999995</v>
      </c>
      <c r="AI8" s="15"/>
      <c r="AJ8" s="4"/>
      <c r="AO8" s="4"/>
      <c r="AP8" s="4">
        <v>238</v>
      </c>
    </row>
    <row r="9" spans="1:70" customFormat="1" ht="14.4" x14ac:dyDescent="0.3">
      <c r="A9" s="1"/>
      <c r="R9" s="4"/>
      <c r="S9" s="4"/>
      <c r="T9" s="4"/>
      <c r="U9" s="4"/>
      <c r="V9" s="4"/>
      <c r="W9" s="4"/>
      <c r="X9" s="4"/>
      <c r="Y9" s="4"/>
      <c r="AD9" s="4"/>
      <c r="AE9" s="4"/>
      <c r="AF9" s="13"/>
      <c r="AG9" s="15"/>
      <c r="AH9" s="15"/>
      <c r="AI9" s="15"/>
      <c r="AJ9" s="4"/>
      <c r="AO9" s="4"/>
      <c r="AP9" s="4"/>
    </row>
    <row r="10" spans="1:70" ht="14.4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70" ht="14.4" x14ac:dyDescent="0.3">
      <c r="A11" s="8"/>
      <c r="B11" s="9"/>
      <c r="C11" s="9"/>
      <c r="D11" s="9"/>
      <c r="E11" s="9"/>
      <c r="F11" s="9"/>
      <c r="G11" s="9"/>
      <c r="H11" s="10" t="s">
        <v>32</v>
      </c>
      <c r="I11" s="9"/>
      <c r="J11" s="12"/>
      <c r="K11" s="12">
        <v>0</v>
      </c>
      <c r="L11" s="9"/>
      <c r="M11" s="10" t="s">
        <v>32</v>
      </c>
      <c r="N11" s="9"/>
      <c r="O11" s="12"/>
      <c r="P11" s="12">
        <v>0</v>
      </c>
    </row>
    <row r="12" spans="1:70" ht="14.4" x14ac:dyDescent="0.3">
      <c r="A12" s="8"/>
      <c r="B12" s="9"/>
      <c r="C12" s="9"/>
      <c r="D12" s="9"/>
      <c r="E12" s="9"/>
      <c r="F12" s="9"/>
      <c r="G12" s="9"/>
      <c r="H12" s="10" t="s">
        <v>40</v>
      </c>
      <c r="I12" s="9"/>
      <c r="J12" s="11">
        <f>AVERAGE(J3:J7)</f>
        <v>2.036</v>
      </c>
      <c r="K12" s="11">
        <f>AVERAGE(K3:K7)</f>
        <v>11.130800000000001</v>
      </c>
      <c r="L12" s="9"/>
      <c r="M12" s="10" t="s">
        <v>40</v>
      </c>
      <c r="N12" s="9"/>
      <c r="O12" s="11">
        <f>AVERAGE(O3:O7)</f>
        <v>1.536</v>
      </c>
      <c r="P12" s="11">
        <f>AVERAGE(P3:P7)</f>
        <v>-1.7332000000000001</v>
      </c>
    </row>
    <row r="13" spans="1:70" ht="14.4" x14ac:dyDescent="0.3">
      <c r="A13" s="8"/>
      <c r="B13" s="9"/>
      <c r="D13" s="9"/>
      <c r="E13" s="9"/>
      <c r="F13" s="9"/>
      <c r="G13" s="9"/>
      <c r="H13" s="10" t="s">
        <v>41</v>
      </c>
      <c r="I13" s="9"/>
      <c r="J13" s="11">
        <f>_xlfn.STDEV.S(J3:J7)</f>
        <v>0.32485381327606544</v>
      </c>
      <c r="K13" s="11">
        <f>_xlfn.STDEV.S(K3:K7)</f>
        <v>15.382035730032618</v>
      </c>
      <c r="L13" s="9"/>
      <c r="M13" s="10" t="s">
        <v>41</v>
      </c>
      <c r="N13" s="9"/>
      <c r="O13" s="11">
        <f>_xlfn.STDEV.S(O3:O7)</f>
        <v>9.787747442593718E-2</v>
      </c>
      <c r="P13" s="11">
        <f>_xlfn.STDEV.S(P3:P7)</f>
        <v>3.2012727468930224</v>
      </c>
    </row>
    <row r="14" spans="1:70" ht="14.4" x14ac:dyDescent="0.3">
      <c r="A14" s="8"/>
      <c r="B14" s="9"/>
      <c r="D14" s="9"/>
      <c r="E14" s="9"/>
      <c r="F14" s="9"/>
      <c r="G14" s="9"/>
      <c r="H14" s="10" t="s">
        <v>42</v>
      </c>
      <c r="I14" s="9"/>
      <c r="J14" s="11">
        <f>100*J13/J12</f>
        <v>15.955491811201643</v>
      </c>
      <c r="K14" s="11">
        <f>100*K13/K12</f>
        <v>138.19344278967026</v>
      </c>
      <c r="L14" s="9"/>
      <c r="M14" s="10" t="s">
        <v>42</v>
      </c>
      <c r="N14" s="9"/>
      <c r="O14" s="11">
        <f>100*O13/O12</f>
        <v>6.3722314079386182</v>
      </c>
      <c r="P14" s="11">
        <f>100*P13/P12</f>
        <v>-184.70302024538555</v>
      </c>
    </row>
    <row r="15" spans="1:70" ht="14.4" x14ac:dyDescent="0.3">
      <c r="A15" s="8"/>
      <c r="B15" s="9"/>
      <c r="D15" s="9"/>
      <c r="E15" s="9"/>
      <c r="F15" s="9"/>
      <c r="G15" s="9"/>
      <c r="H15" s="10" t="s">
        <v>43</v>
      </c>
      <c r="I15" s="9"/>
      <c r="J15" s="11">
        <f>TINV(0.02,4)</f>
        <v>3.7469473879791968</v>
      </c>
      <c r="K15" s="11">
        <f>TINV(0.02,4)</f>
        <v>3.7469473879791968</v>
      </c>
      <c r="L15" s="9"/>
      <c r="M15" s="10" t="s">
        <v>43</v>
      </c>
      <c r="N15" s="9"/>
      <c r="O15" s="11">
        <f>TINV(0.02,4)</f>
        <v>3.7469473879791968</v>
      </c>
      <c r="P15" s="11">
        <f>TINV(0.02,4)</f>
        <v>3.7469473879791968</v>
      </c>
    </row>
    <row r="16" spans="1:70" ht="14.4" x14ac:dyDescent="0.3">
      <c r="A16" s="8"/>
      <c r="B16" s="9"/>
      <c r="D16" s="9"/>
      <c r="E16" s="9"/>
      <c r="F16" s="9"/>
      <c r="G16" s="9"/>
      <c r="H16" s="10" t="s">
        <v>44</v>
      </c>
      <c r="I16" s="9"/>
      <c r="J16" s="11">
        <f>J13*J15</f>
        <v>1.2172101471298351</v>
      </c>
      <c r="K16" s="11">
        <f>K13*K15</f>
        <v>57.635678600448394</v>
      </c>
      <c r="L16" s="9"/>
      <c r="M16" s="10" t="s">
        <v>44</v>
      </c>
      <c r="N16" s="9"/>
      <c r="O16" s="11">
        <f>O13*O15</f>
        <v>0.36674174714226593</v>
      </c>
      <c r="P16" s="11">
        <f>P13*P15</f>
        <v>11.995000557179798</v>
      </c>
    </row>
    <row r="17" spans="1:70" ht="14.4" x14ac:dyDescent="0.3">
      <c r="A17" s="8"/>
      <c r="B17" s="9"/>
      <c r="D17" s="9"/>
      <c r="E17" s="9"/>
      <c r="F17" s="9"/>
      <c r="G17" s="9"/>
      <c r="H17" s="10" t="s">
        <v>45</v>
      </c>
      <c r="I17" s="9"/>
      <c r="J17" s="11">
        <f>10*J13</f>
        <v>3.2485381327606544</v>
      </c>
      <c r="K17" s="11">
        <f>10*K13</f>
        <v>153.82035730032618</v>
      </c>
      <c r="L17" s="9"/>
      <c r="M17" s="10" t="s">
        <v>45</v>
      </c>
      <c r="N17" s="9"/>
      <c r="O17" s="11">
        <f>10*O13</f>
        <v>0.97877474425937183</v>
      </c>
      <c r="P17" s="11">
        <f>10*P13</f>
        <v>32.012727468930223</v>
      </c>
    </row>
    <row r="18" spans="1:70" ht="14.4" x14ac:dyDescent="0.3">
      <c r="A18" s="8"/>
      <c r="B18" s="9"/>
      <c r="D18" s="9"/>
      <c r="E18" s="9"/>
      <c r="F18" s="9"/>
      <c r="G18" s="9"/>
      <c r="H18" s="10" t="s">
        <v>46</v>
      </c>
      <c r="I18" s="9"/>
      <c r="J18" s="11"/>
      <c r="K18" s="11"/>
      <c r="L18" s="9"/>
      <c r="M18" s="10" t="s">
        <v>46</v>
      </c>
      <c r="N18" s="9"/>
      <c r="O18" s="11"/>
      <c r="P18" s="11"/>
    </row>
    <row r="19" spans="1:70" ht="14.4" x14ac:dyDescent="0.3">
      <c r="A19" s="8"/>
      <c r="B19" s="9"/>
      <c r="D19" s="9"/>
      <c r="E19" s="9"/>
      <c r="F19" s="9"/>
      <c r="G19" s="9"/>
      <c r="H19" s="10" t="s">
        <v>47</v>
      </c>
      <c r="I19" s="9"/>
      <c r="J19" s="11"/>
      <c r="K19" s="11"/>
      <c r="L19" s="9"/>
      <c r="M19" s="10" t="s">
        <v>47</v>
      </c>
      <c r="N19" s="9"/>
      <c r="O19" s="11"/>
      <c r="P19" s="11"/>
    </row>
    <row r="20" spans="1:70" ht="14.4" x14ac:dyDescent="0.3">
      <c r="A20" s="8"/>
      <c r="B20" s="9"/>
      <c r="D20" s="9"/>
      <c r="E20" s="9"/>
      <c r="F20" s="9"/>
      <c r="G20" s="9"/>
      <c r="H20" s="10" t="s">
        <v>48</v>
      </c>
      <c r="I20" s="9"/>
      <c r="J20" s="11"/>
      <c r="K20" s="11"/>
      <c r="L20" s="9"/>
      <c r="M20" s="10" t="s">
        <v>48</v>
      </c>
      <c r="N20" s="9"/>
      <c r="O20" s="11"/>
      <c r="P20" s="11"/>
    </row>
    <row r="21" spans="1:70" ht="14.4" x14ac:dyDescent="0.3">
      <c r="A21" s="6"/>
      <c r="H21" s="10" t="s">
        <v>49</v>
      </c>
      <c r="J21" s="11">
        <f>J12/J13</f>
        <v>6.2674345099030067</v>
      </c>
      <c r="K21" s="11">
        <f>K12/K13</f>
        <v>0.72362333538646628</v>
      </c>
      <c r="M21" s="10" t="s">
        <v>49</v>
      </c>
      <c r="O21" s="11">
        <f>O12/O13</f>
        <v>15.693089845327737</v>
      </c>
      <c r="P21" s="11">
        <f>P12/P13</f>
        <v>-0.54140966329162288</v>
      </c>
      <c r="V21" s="4" t="s">
        <v>30</v>
      </c>
      <c r="W21" s="4">
        <f>AVERAGE(W3:W7)</f>
        <v>11.130800000000001</v>
      </c>
      <c r="AG21" s="4" t="s">
        <v>30</v>
      </c>
      <c r="AH21" s="4">
        <f>AVERAGE(AH3:AH7)</f>
        <v>-1.7332000000000001</v>
      </c>
    </row>
    <row r="22" spans="1:70" x14ac:dyDescent="0.25">
      <c r="A22" s="6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6"/>
      <c r="H23" s="4" t="s">
        <v>74</v>
      </c>
      <c r="J23" s="4">
        <f>COUNT(K3:K10)</f>
        <v>6</v>
      </c>
      <c r="O23" s="4">
        <f>COUNT(P3:P10)</f>
        <v>6</v>
      </c>
    </row>
    <row r="24" spans="1:70" x14ac:dyDescent="0.25">
      <c r="A24" s="6"/>
      <c r="H24" s="4" t="s">
        <v>75</v>
      </c>
      <c r="J24" s="4">
        <f>K13/SQRT(J23)</f>
        <v>6.2796897906398756</v>
      </c>
      <c r="O24" s="4">
        <f>P13/SQRT(O23)</f>
        <v>1.3069141262276314</v>
      </c>
    </row>
    <row r="25" spans="1:70" x14ac:dyDescent="0.25">
      <c r="A25" s="6"/>
      <c r="H25" s="4" t="s">
        <v>76</v>
      </c>
      <c r="J25" s="4">
        <f>J23-1</f>
        <v>5</v>
      </c>
      <c r="O25" s="4">
        <f>O23-1</f>
        <v>5</v>
      </c>
    </row>
    <row r="26" spans="1:70" x14ac:dyDescent="0.25">
      <c r="A26" s="6"/>
      <c r="H26" s="4" t="s">
        <v>77</v>
      </c>
      <c r="J26" s="4">
        <f>ABS((K12-0)/J24)</f>
        <v>1.7725079376677007</v>
      </c>
      <c r="O26" s="4">
        <f>ABS((P12-0)/O24)</f>
        <v>1.3261774168765244</v>
      </c>
    </row>
    <row r="27" spans="1:70" x14ac:dyDescent="0.25">
      <c r="A27" s="6"/>
      <c r="H27" s="4" t="s">
        <v>72</v>
      </c>
      <c r="J27" s="4">
        <f>_xlfn.T.DIST.2T(J26,J25)</f>
        <v>0.13650589054769813</v>
      </c>
      <c r="O27" s="4">
        <f>_xlfn.T.DIST.2T(O26,O25)</f>
        <v>0.24212935513256006</v>
      </c>
    </row>
    <row r="28" spans="1:70" ht="15" customHeight="1" x14ac:dyDescent="0.25"/>
    <row r="29" spans="1:70" x14ac:dyDescent="0.25">
      <c r="A29" s="6" t="s">
        <v>31</v>
      </c>
    </row>
    <row r="30" spans="1:70" customFormat="1" ht="14.4" x14ac:dyDescent="0.3">
      <c r="A30" s="1">
        <v>44979</v>
      </c>
      <c r="B30" t="s">
        <v>90</v>
      </c>
      <c r="C30" t="s">
        <v>96</v>
      </c>
      <c r="D30">
        <v>25</v>
      </c>
      <c r="E30">
        <v>1</v>
      </c>
      <c r="F30">
        <v>1</v>
      </c>
      <c r="G30" t="s">
        <v>53</v>
      </c>
      <c r="H30" t="s">
        <v>54</v>
      </c>
      <c r="I30">
        <v>0.71799999999999997</v>
      </c>
      <c r="J30">
        <v>10.1</v>
      </c>
      <c r="K30">
        <v>398</v>
      </c>
      <c r="L30" t="s">
        <v>51</v>
      </c>
      <c r="M30" t="s">
        <v>52</v>
      </c>
      <c r="N30">
        <v>0.157</v>
      </c>
      <c r="O30">
        <v>2.66</v>
      </c>
      <c r="P30">
        <v>35.1</v>
      </c>
      <c r="Q30" s="4"/>
      <c r="R30" s="4">
        <v>1</v>
      </c>
      <c r="S30" s="4">
        <v>1</v>
      </c>
      <c r="T30" s="4"/>
      <c r="U30" s="4">
        <f t="shared" ref="U30:U35" si="6">K30*F30</f>
        <v>398</v>
      </c>
      <c r="V30" s="4">
        <f t="shared" ref="V30:V35" si="7">IF(R30=1,U30,(U30-0))</f>
        <v>398</v>
      </c>
      <c r="W30" s="4">
        <f t="shared" ref="W30:W35" si="8">IF(R30=1,U30,(V30*R30))</f>
        <v>398</v>
      </c>
      <c r="X30" s="4"/>
      <c r="Y30" s="4"/>
      <c r="Z30" s="4"/>
      <c r="AA30" s="4"/>
      <c r="AB30" s="4"/>
      <c r="AC30" s="4"/>
      <c r="AD30" s="4">
        <v>1</v>
      </c>
      <c r="AE30" s="4"/>
      <c r="AF30" s="13">
        <f t="shared" ref="AF30:AF35" si="9">P30*F30</f>
        <v>35.1</v>
      </c>
      <c r="AG30" s="15">
        <f t="shared" ref="AG30:AG35" si="10">IF(R30=1,AF30,(AF30-0))</f>
        <v>35.1</v>
      </c>
      <c r="AH30" s="15">
        <f t="shared" ref="AH30:AH35" si="11">IF(R30=1,AF30,(AG30*R30))</f>
        <v>35.1</v>
      </c>
      <c r="AI30" s="15"/>
      <c r="AJ30" s="4"/>
      <c r="AK30" s="4"/>
      <c r="AL30" s="4"/>
      <c r="AM30" s="4"/>
      <c r="AN30" s="4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4" x14ac:dyDescent="0.3">
      <c r="A31" s="1">
        <v>44979</v>
      </c>
      <c r="B31" t="s">
        <v>90</v>
      </c>
      <c r="C31" t="s">
        <v>96</v>
      </c>
      <c r="D31">
        <v>26</v>
      </c>
      <c r="E31">
        <v>1</v>
      </c>
      <c r="F31">
        <v>1</v>
      </c>
      <c r="G31" t="s">
        <v>53</v>
      </c>
      <c r="H31" t="s">
        <v>54</v>
      </c>
      <c r="I31">
        <v>0.72299999999999998</v>
      </c>
      <c r="J31">
        <v>9.81</v>
      </c>
      <c r="K31">
        <v>384</v>
      </c>
      <c r="L31" t="s">
        <v>51</v>
      </c>
      <c r="M31" t="s">
        <v>52</v>
      </c>
      <c r="N31">
        <v>0.158</v>
      </c>
      <c r="O31">
        <v>2.69</v>
      </c>
      <c r="P31">
        <v>36.1</v>
      </c>
      <c r="Q31" s="4"/>
      <c r="R31" s="4">
        <v>1</v>
      </c>
      <c r="S31" s="4">
        <v>1</v>
      </c>
      <c r="T31" s="4"/>
      <c r="U31" s="4">
        <f t="shared" si="6"/>
        <v>384</v>
      </c>
      <c r="V31" s="4">
        <f t="shared" si="7"/>
        <v>384</v>
      </c>
      <c r="W31" s="4">
        <f t="shared" si="8"/>
        <v>384</v>
      </c>
      <c r="X31" s="4"/>
      <c r="Y31" s="4"/>
      <c r="Z31" s="4"/>
      <c r="AA31" s="4"/>
      <c r="AB31" s="4"/>
      <c r="AC31" s="4"/>
      <c r="AD31" s="4">
        <v>1</v>
      </c>
      <c r="AE31" s="4"/>
      <c r="AF31" s="13">
        <f t="shared" si="9"/>
        <v>36.1</v>
      </c>
      <c r="AG31" s="15">
        <f t="shared" si="10"/>
        <v>36.1</v>
      </c>
      <c r="AH31" s="15">
        <f t="shared" si="11"/>
        <v>36.1</v>
      </c>
      <c r="AI31" s="15"/>
      <c r="AJ31" s="4"/>
      <c r="AK31" s="4"/>
      <c r="AL31" s="4"/>
      <c r="AM31" s="4"/>
      <c r="AN31" s="4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4" x14ac:dyDescent="0.3">
      <c r="A32" s="1">
        <v>44979</v>
      </c>
      <c r="B32" t="s">
        <v>90</v>
      </c>
      <c r="C32" t="s">
        <v>96</v>
      </c>
      <c r="D32">
        <v>27</v>
      </c>
      <c r="E32">
        <v>1</v>
      </c>
      <c r="F32">
        <v>1</v>
      </c>
      <c r="G32" t="s">
        <v>53</v>
      </c>
      <c r="H32" t="s">
        <v>54</v>
      </c>
      <c r="I32">
        <v>0.70499999999999996</v>
      </c>
      <c r="J32">
        <v>9.76</v>
      </c>
      <c r="K32">
        <v>382</v>
      </c>
      <c r="L32" t="s">
        <v>51</v>
      </c>
      <c r="M32" t="s">
        <v>52</v>
      </c>
      <c r="N32">
        <v>0.16</v>
      </c>
      <c r="O32">
        <v>2.76</v>
      </c>
      <c r="P32">
        <v>38.4</v>
      </c>
      <c r="Q32" s="4"/>
      <c r="R32" s="4">
        <v>1</v>
      </c>
      <c r="S32" s="4">
        <v>1</v>
      </c>
      <c r="T32" s="4"/>
      <c r="U32" s="4">
        <f t="shared" si="6"/>
        <v>382</v>
      </c>
      <c r="V32" s="4">
        <f t="shared" si="7"/>
        <v>382</v>
      </c>
      <c r="W32" s="4">
        <f t="shared" si="8"/>
        <v>382</v>
      </c>
      <c r="X32" s="4"/>
      <c r="Y32" s="4"/>
      <c r="Z32" s="4"/>
      <c r="AA32" s="4"/>
      <c r="AB32" s="4"/>
      <c r="AC32" s="4"/>
      <c r="AD32" s="4">
        <v>1</v>
      </c>
      <c r="AE32" s="4"/>
      <c r="AF32" s="13">
        <f t="shared" si="9"/>
        <v>38.4</v>
      </c>
      <c r="AG32" s="15">
        <f t="shared" si="10"/>
        <v>38.4</v>
      </c>
      <c r="AH32" s="15">
        <f t="shared" si="11"/>
        <v>38.4</v>
      </c>
      <c r="AI32" s="15"/>
      <c r="AJ32" s="4"/>
      <c r="AK32" s="4"/>
      <c r="AL32" s="4"/>
      <c r="AM32" s="4"/>
      <c r="AN32" s="4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4" x14ac:dyDescent="0.3">
      <c r="A33" s="1">
        <v>44979</v>
      </c>
      <c r="B33" t="s">
        <v>90</v>
      </c>
      <c r="C33" t="s">
        <v>97</v>
      </c>
      <c r="D33">
        <v>28</v>
      </c>
      <c r="E33">
        <v>1</v>
      </c>
      <c r="F33">
        <v>1</v>
      </c>
      <c r="G33" t="s">
        <v>53</v>
      </c>
      <c r="H33" t="s">
        <v>54</v>
      </c>
      <c r="I33">
        <v>0.74</v>
      </c>
      <c r="J33">
        <v>10.5</v>
      </c>
      <c r="K33">
        <v>417</v>
      </c>
      <c r="L33" t="s">
        <v>51</v>
      </c>
      <c r="M33" t="s">
        <v>52</v>
      </c>
      <c r="N33">
        <v>0.159</v>
      </c>
      <c r="O33">
        <v>2.79</v>
      </c>
      <c r="P33">
        <v>39.299999999999997</v>
      </c>
      <c r="Q33" s="4"/>
      <c r="R33" s="4">
        <v>1</v>
      </c>
      <c r="S33" s="4">
        <v>1</v>
      </c>
      <c r="T33" s="4"/>
      <c r="U33" s="4">
        <f t="shared" si="6"/>
        <v>417</v>
      </c>
      <c r="V33" s="4">
        <f t="shared" si="7"/>
        <v>417</v>
      </c>
      <c r="W33" s="4">
        <f t="shared" si="8"/>
        <v>417</v>
      </c>
      <c r="X33" s="4"/>
      <c r="Y33" s="4"/>
      <c r="Z33" s="4"/>
      <c r="AA33" s="4"/>
      <c r="AB33" s="4"/>
      <c r="AC33" s="4"/>
      <c r="AD33" s="4">
        <v>1</v>
      </c>
      <c r="AE33" s="4"/>
      <c r="AF33" s="13">
        <f t="shared" si="9"/>
        <v>39.299999999999997</v>
      </c>
      <c r="AG33" s="15">
        <f t="shared" si="10"/>
        <v>39.299999999999997</v>
      </c>
      <c r="AH33" s="15">
        <f t="shared" si="11"/>
        <v>39.299999999999997</v>
      </c>
      <c r="AI33" s="15"/>
      <c r="AJ33" s="4"/>
      <c r="AK33" s="4"/>
      <c r="AL33" s="4"/>
      <c r="AM33" s="4"/>
      <c r="AN33" s="4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4" x14ac:dyDescent="0.3">
      <c r="A34" s="1">
        <v>44979</v>
      </c>
      <c r="B34" t="s">
        <v>90</v>
      </c>
      <c r="C34" t="s">
        <v>96</v>
      </c>
      <c r="D34">
        <v>29</v>
      </c>
      <c r="E34">
        <v>1</v>
      </c>
      <c r="F34">
        <v>1</v>
      </c>
      <c r="G34" t="s">
        <v>53</v>
      </c>
      <c r="H34" t="s">
        <v>54</v>
      </c>
      <c r="I34">
        <v>0.71599999999999997</v>
      </c>
      <c r="J34">
        <v>9.9</v>
      </c>
      <c r="K34">
        <v>389</v>
      </c>
      <c r="L34" t="s">
        <v>51</v>
      </c>
      <c r="M34" t="s">
        <v>52</v>
      </c>
      <c r="N34">
        <v>0.157</v>
      </c>
      <c r="O34">
        <v>2.61</v>
      </c>
      <c r="P34">
        <v>33.4</v>
      </c>
      <c r="Q34" s="4"/>
      <c r="R34" s="4">
        <v>1</v>
      </c>
      <c r="S34" s="4">
        <v>1</v>
      </c>
      <c r="T34" s="4"/>
      <c r="U34" s="4">
        <f t="shared" si="6"/>
        <v>389</v>
      </c>
      <c r="V34" s="4">
        <f t="shared" si="7"/>
        <v>389</v>
      </c>
      <c r="W34" s="4">
        <f t="shared" si="8"/>
        <v>389</v>
      </c>
      <c r="X34" s="4"/>
      <c r="Y34" s="4"/>
      <c r="Z34" s="4"/>
      <c r="AA34" s="4"/>
      <c r="AB34" s="4"/>
      <c r="AC34" s="4"/>
      <c r="AD34" s="4">
        <v>1</v>
      </c>
      <c r="AE34" s="4"/>
      <c r="AF34" s="13">
        <f t="shared" si="9"/>
        <v>33.4</v>
      </c>
      <c r="AG34" s="15">
        <f t="shared" si="10"/>
        <v>33.4</v>
      </c>
      <c r="AH34" s="15">
        <f t="shared" si="11"/>
        <v>33.4</v>
      </c>
      <c r="AI34" s="15"/>
      <c r="AJ34" s="4"/>
      <c r="AK34" s="4"/>
      <c r="AL34" s="4"/>
      <c r="AM34" s="4"/>
      <c r="AN34" s="4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4" x14ac:dyDescent="0.3">
      <c r="A35" s="1">
        <v>44979</v>
      </c>
      <c r="B35" t="s">
        <v>232</v>
      </c>
      <c r="C35" t="s">
        <v>96</v>
      </c>
      <c r="D35">
        <v>25</v>
      </c>
      <c r="E35">
        <v>1</v>
      </c>
      <c r="F35">
        <v>1</v>
      </c>
      <c r="G35" t="s">
        <v>53</v>
      </c>
      <c r="H35" t="s">
        <v>54</v>
      </c>
      <c r="I35">
        <v>0.72399999999999998</v>
      </c>
      <c r="J35">
        <v>9.75</v>
      </c>
      <c r="K35">
        <v>382</v>
      </c>
      <c r="L35" t="s">
        <v>51</v>
      </c>
      <c r="M35" t="s">
        <v>52</v>
      </c>
      <c r="N35">
        <v>0.158</v>
      </c>
      <c r="O35">
        <v>2.74</v>
      </c>
      <c r="P35">
        <v>37.799999999999997</v>
      </c>
      <c r="R35" s="4">
        <v>1</v>
      </c>
      <c r="S35" s="4">
        <v>1</v>
      </c>
      <c r="T35" s="4"/>
      <c r="U35" s="4">
        <f t="shared" si="6"/>
        <v>382</v>
      </c>
      <c r="V35" s="4">
        <f t="shared" si="7"/>
        <v>382</v>
      </c>
      <c r="W35" s="4">
        <f t="shared" si="8"/>
        <v>382</v>
      </c>
      <c r="X35" s="4"/>
      <c r="Y35" s="4"/>
      <c r="AD35" s="4">
        <v>1</v>
      </c>
      <c r="AE35" s="4"/>
      <c r="AF35" s="13">
        <f t="shared" si="9"/>
        <v>37.799999999999997</v>
      </c>
      <c r="AG35" s="15">
        <f t="shared" si="10"/>
        <v>37.799999999999997</v>
      </c>
      <c r="AH35" s="15">
        <f t="shared" si="11"/>
        <v>37.799999999999997</v>
      </c>
      <c r="AI35" s="15"/>
      <c r="AJ35" s="4"/>
      <c r="AO35" s="4"/>
      <c r="AP35" s="4">
        <v>239</v>
      </c>
    </row>
    <row r="36" spans="1:70" ht="14.4" x14ac:dyDescent="0.3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V36" s="9"/>
      <c r="W36" s="9"/>
      <c r="X36" s="9"/>
      <c r="Y36" s="9"/>
      <c r="Z36" s="9"/>
      <c r="AA36" s="9"/>
    </row>
    <row r="37" spans="1:70" ht="14.4" x14ac:dyDescent="0.3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V37" s="9"/>
      <c r="W37" s="9"/>
      <c r="X37" s="9"/>
      <c r="Y37" s="9"/>
      <c r="Z37" s="9"/>
      <c r="AA37" s="9"/>
    </row>
    <row r="38" spans="1:70" ht="14.4" x14ac:dyDescent="0.3">
      <c r="A38" s="8"/>
      <c r="B38" s="9"/>
      <c r="C38" s="9"/>
      <c r="D38" s="9"/>
      <c r="E38" s="9"/>
      <c r="F38" s="9"/>
      <c r="G38" s="9"/>
      <c r="H38" s="9"/>
      <c r="I38" s="9"/>
      <c r="J38" s="10" t="s">
        <v>32</v>
      </c>
      <c r="K38" s="12">
        <v>400</v>
      </c>
      <c r="L38" s="9"/>
      <c r="M38" s="9"/>
      <c r="N38" s="9"/>
      <c r="O38" s="10" t="s">
        <v>32</v>
      </c>
      <c r="P38" s="12">
        <v>40</v>
      </c>
      <c r="V38" s="10" t="s">
        <v>32</v>
      </c>
      <c r="W38" s="12">
        <v>400</v>
      </c>
      <c r="AG38" s="10" t="s">
        <v>32</v>
      </c>
      <c r="AH38" s="12">
        <v>40</v>
      </c>
    </row>
    <row r="39" spans="1:70" ht="14.4" x14ac:dyDescent="0.3">
      <c r="A39" s="8"/>
      <c r="B39" s="9"/>
      <c r="C39" s="9"/>
      <c r="D39" s="9"/>
      <c r="E39" s="9"/>
      <c r="F39" s="9"/>
      <c r="G39" s="9"/>
      <c r="H39" s="9"/>
      <c r="I39" s="9"/>
      <c r="J39" s="10" t="s">
        <v>40</v>
      </c>
      <c r="K39" s="11">
        <f>AVERAGE(K30:K34)</f>
        <v>394</v>
      </c>
      <c r="L39" s="9"/>
      <c r="M39" s="9"/>
      <c r="N39" s="9"/>
      <c r="O39" s="10" t="s">
        <v>40</v>
      </c>
      <c r="P39" s="11">
        <f>AVERAGE(P30:P34)</f>
        <v>36.459999999999994</v>
      </c>
      <c r="V39" s="10" t="s">
        <v>40</v>
      </c>
      <c r="W39" s="11">
        <f>AVERAGE(W30:W34)</f>
        <v>394</v>
      </c>
      <c r="AG39" s="10" t="s">
        <v>40</v>
      </c>
      <c r="AH39" s="11">
        <f>AVERAGE(AH30:AH34)</f>
        <v>36.459999999999994</v>
      </c>
    </row>
    <row r="40" spans="1:70" ht="14.4" x14ac:dyDescent="0.3">
      <c r="A40" s="8"/>
      <c r="B40" s="9"/>
      <c r="D40" s="9"/>
      <c r="E40" s="9"/>
      <c r="F40" s="9"/>
      <c r="G40" s="9"/>
      <c r="H40" s="9"/>
      <c r="I40" s="9"/>
      <c r="J40" s="10" t="s">
        <v>41</v>
      </c>
      <c r="K40" s="11">
        <f>_xlfn.STDEV.S(K30:K34)</f>
        <v>14.265342617687105</v>
      </c>
      <c r="L40" s="9"/>
      <c r="M40" s="9"/>
      <c r="N40" s="9"/>
      <c r="O40" s="10" t="s">
        <v>41</v>
      </c>
      <c r="P40" s="11">
        <f>_xlfn.STDEV.S(P30:P34)</f>
        <v>2.4068651811017574</v>
      </c>
      <c r="V40" s="10" t="s">
        <v>41</v>
      </c>
      <c r="W40" s="11">
        <f>_xlfn.STDEV.S(W30:W34)</f>
        <v>14.265342617687105</v>
      </c>
      <c r="AG40" s="10" t="s">
        <v>41</v>
      </c>
      <c r="AH40" s="11">
        <f>_xlfn.STDEV.S(AH30:AH34)</f>
        <v>2.4068651811017574</v>
      </c>
    </row>
    <row r="41" spans="1:70" ht="14.4" x14ac:dyDescent="0.3">
      <c r="A41" s="8"/>
      <c r="B41" s="9"/>
      <c r="D41" s="9"/>
      <c r="E41" s="9"/>
      <c r="F41" s="9"/>
      <c r="G41" s="9"/>
      <c r="H41" s="9"/>
      <c r="I41" s="9"/>
      <c r="J41" s="10" t="s">
        <v>42</v>
      </c>
      <c r="K41" s="11">
        <f>100*K40/K39</f>
        <v>3.6206453344383518</v>
      </c>
      <c r="L41" s="9"/>
      <c r="M41" s="9"/>
      <c r="N41" s="9"/>
      <c r="O41" s="10" t="s">
        <v>42</v>
      </c>
      <c r="P41" s="11">
        <f>100*P40/P39</f>
        <v>6.6013855762527642</v>
      </c>
      <c r="V41" s="10" t="s">
        <v>42</v>
      </c>
      <c r="W41" s="11">
        <f>100*W40/W39</f>
        <v>3.6206453344383518</v>
      </c>
      <c r="AG41" s="10" t="s">
        <v>42</v>
      </c>
      <c r="AH41" s="11">
        <f>100*AH40/AH39</f>
        <v>6.6013855762527642</v>
      </c>
    </row>
    <row r="42" spans="1:70" ht="14.4" x14ac:dyDescent="0.3">
      <c r="A42" s="8"/>
      <c r="B42" s="9"/>
      <c r="D42" s="9"/>
      <c r="E42" s="9"/>
      <c r="F42" s="9"/>
      <c r="G42" s="9"/>
      <c r="H42" s="9"/>
      <c r="I42" s="9"/>
      <c r="J42" s="10" t="s">
        <v>43</v>
      </c>
      <c r="K42" s="11">
        <f>TINV(0.02,4)</f>
        <v>3.7469473879791968</v>
      </c>
      <c r="L42" s="9"/>
      <c r="M42" s="9"/>
      <c r="N42" s="9"/>
      <c r="O42" s="10" t="s">
        <v>43</v>
      </c>
      <c r="P42" s="11">
        <f>TINV(0.02,4)</f>
        <v>3.7469473879791968</v>
      </c>
      <c r="V42" s="10" t="s">
        <v>43</v>
      </c>
      <c r="W42" s="11">
        <f>TINV(0.02,4)</f>
        <v>3.7469473879791968</v>
      </c>
      <c r="AG42" s="10" t="s">
        <v>43</v>
      </c>
      <c r="AH42" s="11">
        <f>TINV(0.02,4)</f>
        <v>3.7469473879791968</v>
      </c>
    </row>
    <row r="43" spans="1:70" ht="14.4" x14ac:dyDescent="0.3">
      <c r="A43" s="8"/>
      <c r="B43" s="9"/>
      <c r="D43" s="9"/>
      <c r="E43" s="9"/>
      <c r="F43" s="9"/>
      <c r="G43" s="9"/>
      <c r="H43" s="9"/>
      <c r="I43" s="9"/>
      <c r="J43" s="10" t="s">
        <v>44</v>
      </c>
      <c r="K43" s="11">
        <f>K40*K42</f>
        <v>53.451488259971015</v>
      </c>
      <c r="L43" s="9"/>
      <c r="M43" s="9"/>
      <c r="N43" s="9"/>
      <c r="O43" s="10" t="s">
        <v>44</v>
      </c>
      <c r="P43" s="11">
        <f>P40*P42</f>
        <v>9.0183972035473072</v>
      </c>
      <c r="V43" s="10" t="s">
        <v>44</v>
      </c>
      <c r="W43" s="11">
        <f>W40*W42</f>
        <v>53.451488259971015</v>
      </c>
      <c r="AG43" s="10" t="s">
        <v>44</v>
      </c>
      <c r="AH43" s="11">
        <f>AH40*AH42</f>
        <v>9.0183972035473072</v>
      </c>
    </row>
    <row r="44" spans="1:70" ht="14.4" x14ac:dyDescent="0.3">
      <c r="A44" s="8"/>
      <c r="B44" s="9"/>
      <c r="D44" s="9"/>
      <c r="E44" s="9"/>
      <c r="F44" s="9"/>
      <c r="G44" s="9"/>
      <c r="H44" s="9"/>
      <c r="I44" s="9"/>
      <c r="J44" s="10" t="s">
        <v>45</v>
      </c>
      <c r="K44" s="11">
        <f>10*K40</f>
        <v>142.65342617687105</v>
      </c>
      <c r="L44" s="9"/>
      <c r="M44" s="9"/>
      <c r="N44" s="9"/>
      <c r="O44" s="10" t="s">
        <v>45</v>
      </c>
      <c r="P44" s="11">
        <f>10*P40</f>
        <v>24.068651811017574</v>
      </c>
      <c r="V44" s="10" t="s">
        <v>45</v>
      </c>
      <c r="W44" s="11">
        <f>10*W40</f>
        <v>142.65342617687105</v>
      </c>
      <c r="AG44" s="10" t="s">
        <v>45</v>
      </c>
      <c r="AH44" s="11">
        <f>10*AH40</f>
        <v>24.068651811017574</v>
      </c>
    </row>
    <row r="45" spans="1:70" ht="14.4" x14ac:dyDescent="0.3">
      <c r="A45" s="8"/>
      <c r="B45" s="9"/>
      <c r="D45" s="9"/>
      <c r="E45" s="9"/>
      <c r="F45" s="9"/>
      <c r="G45" s="9"/>
      <c r="H45" s="9"/>
      <c r="I45" s="9"/>
      <c r="J45" s="10" t="s">
        <v>46</v>
      </c>
      <c r="K45" s="11">
        <f>100*(K39-K38)/K38</f>
        <v>-1.5</v>
      </c>
      <c r="L45" s="9"/>
      <c r="M45" s="9"/>
      <c r="N45" s="9"/>
      <c r="O45" s="10" t="s">
        <v>46</v>
      </c>
      <c r="P45" s="11">
        <f>100*(P39-P38)/P38</f>
        <v>-8.8500000000000156</v>
      </c>
      <c r="V45" s="10" t="s">
        <v>46</v>
      </c>
      <c r="W45" s="11">
        <f>100*(W39-W38)/W38</f>
        <v>-1.5</v>
      </c>
      <c r="AG45" s="10" t="s">
        <v>46</v>
      </c>
      <c r="AH45" s="11">
        <f>100*(AH39-AH38)/AH38</f>
        <v>-8.8500000000000156</v>
      </c>
    </row>
    <row r="46" spans="1:70" ht="14.4" x14ac:dyDescent="0.3">
      <c r="A46" s="8"/>
      <c r="B46" s="9"/>
      <c r="D46" s="9"/>
      <c r="E46" s="9"/>
      <c r="F46" s="9"/>
      <c r="G46" s="9"/>
      <c r="H46" s="9"/>
      <c r="I46" s="9"/>
      <c r="J46" s="10" t="s">
        <v>47</v>
      </c>
      <c r="K46" s="11"/>
      <c r="L46" s="9"/>
      <c r="M46" s="9"/>
      <c r="N46" s="9"/>
      <c r="O46" s="10" t="s">
        <v>47</v>
      </c>
      <c r="P46" s="11"/>
      <c r="V46" s="10" t="s">
        <v>47</v>
      </c>
      <c r="W46" s="11"/>
      <c r="AG46" s="10" t="s">
        <v>47</v>
      </c>
      <c r="AH46" s="11"/>
    </row>
    <row r="47" spans="1:70" ht="14.4" x14ac:dyDescent="0.3">
      <c r="A47" s="8"/>
      <c r="B47" s="9"/>
      <c r="D47" s="9"/>
      <c r="E47" s="9"/>
      <c r="F47" s="9"/>
      <c r="G47" s="9"/>
      <c r="H47" s="9"/>
      <c r="I47" s="9"/>
      <c r="J47" s="10" t="s">
        <v>48</v>
      </c>
      <c r="K47" s="11">
        <f>100*K39/K38</f>
        <v>98.5</v>
      </c>
      <c r="L47" s="9"/>
      <c r="M47" s="9"/>
      <c r="N47" s="9"/>
      <c r="O47" s="10" t="s">
        <v>48</v>
      </c>
      <c r="P47" s="11">
        <f>100*P39/P38</f>
        <v>91.149999999999991</v>
      </c>
      <c r="V47" s="10" t="s">
        <v>48</v>
      </c>
      <c r="W47" s="11"/>
      <c r="AG47" s="10" t="s">
        <v>48</v>
      </c>
      <c r="AH47" s="11"/>
    </row>
    <row r="48" spans="1:70" ht="14.4" x14ac:dyDescent="0.3">
      <c r="A48" s="6"/>
      <c r="J48" s="10" t="s">
        <v>49</v>
      </c>
      <c r="K48" s="11">
        <f>K39/K40</f>
        <v>27.619385706971595</v>
      </c>
      <c r="O48" s="10" t="s">
        <v>49</v>
      </c>
      <c r="P48" s="11">
        <f>P39/P40</f>
        <v>15.148334973756279</v>
      </c>
      <c r="V48" s="10" t="s">
        <v>49</v>
      </c>
      <c r="W48" s="11">
        <f>W39/W40</f>
        <v>27.619385706971595</v>
      </c>
      <c r="AG48" s="10" t="s">
        <v>49</v>
      </c>
      <c r="AH48" s="11">
        <f>AH39/AH40</f>
        <v>15.148334973756279</v>
      </c>
    </row>
    <row r="49" spans="1:70" ht="14.4" x14ac:dyDescent="0.3">
      <c r="A49" s="6"/>
      <c r="J49" s="10"/>
      <c r="K49" s="11"/>
      <c r="O49" s="10"/>
      <c r="P49" s="11"/>
    </row>
    <row r="51" spans="1:70" x14ac:dyDescent="0.25">
      <c r="A51" s="6" t="s">
        <v>66</v>
      </c>
    </row>
    <row r="52" spans="1:70" customFormat="1" ht="14.4" x14ac:dyDescent="0.3">
      <c r="A52" s="1">
        <v>44979</v>
      </c>
      <c r="B52" t="s">
        <v>90</v>
      </c>
      <c r="C52" t="s">
        <v>98</v>
      </c>
      <c r="D52">
        <v>30</v>
      </c>
      <c r="E52">
        <v>1</v>
      </c>
      <c r="F52">
        <v>1</v>
      </c>
      <c r="G52" t="s">
        <v>53</v>
      </c>
      <c r="H52" t="s">
        <v>54</v>
      </c>
      <c r="I52">
        <v>0.52200000000000002</v>
      </c>
      <c r="J52">
        <v>7.34</v>
      </c>
      <c r="K52">
        <v>265</v>
      </c>
      <c r="L52" t="s">
        <v>51</v>
      </c>
      <c r="M52" t="s">
        <v>52</v>
      </c>
      <c r="N52">
        <v>0.13900000000000001</v>
      </c>
      <c r="O52">
        <v>2.38</v>
      </c>
      <c r="P52">
        <v>25.7</v>
      </c>
      <c r="Q52" s="4"/>
      <c r="R52" s="4">
        <v>1</v>
      </c>
      <c r="S52" s="4">
        <v>1</v>
      </c>
      <c r="T52" s="4"/>
      <c r="U52" s="4">
        <f t="shared" ref="U52:U57" si="12">K52*F52</f>
        <v>265</v>
      </c>
      <c r="V52" s="4">
        <f t="shared" ref="V52:V57" si="13">IF(R52=1,U52,(U52-0))</f>
        <v>265</v>
      </c>
      <c r="W52" s="4">
        <f t="shared" ref="W52:W57" si="14">IF(R52=1,U52,(V52*R52))</f>
        <v>265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ref="AF52:AF57" si="15">P52*F52</f>
        <v>25.7</v>
      </c>
      <c r="AG52" s="15">
        <f t="shared" ref="AG52:AG57" si="16">IF(R52=1,AF52,(AF52-0))</f>
        <v>25.7</v>
      </c>
      <c r="AH52" s="15">
        <f t="shared" ref="AH52:AH57" si="17">IF(R52=1,AF52,(AG52*R52))</f>
        <v>25.7</v>
      </c>
      <c r="AI52" s="15"/>
      <c r="AJ52" s="4"/>
      <c r="AK52" s="4"/>
      <c r="AL52" s="4"/>
      <c r="AM52" s="4"/>
      <c r="AN52" s="4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44979</v>
      </c>
      <c r="B53" t="s">
        <v>90</v>
      </c>
      <c r="C53" t="s">
        <v>98</v>
      </c>
      <c r="D53">
        <v>31</v>
      </c>
      <c r="E53">
        <v>1</v>
      </c>
      <c r="F53">
        <v>1</v>
      </c>
      <c r="G53" t="s">
        <v>53</v>
      </c>
      <c r="H53" t="s">
        <v>54</v>
      </c>
      <c r="I53">
        <v>0.49199999999999999</v>
      </c>
      <c r="J53">
        <v>7.08</v>
      </c>
      <c r="K53">
        <v>252</v>
      </c>
      <c r="L53" t="s">
        <v>51</v>
      </c>
      <c r="M53" t="s">
        <v>52</v>
      </c>
      <c r="N53">
        <v>0.13500000000000001</v>
      </c>
      <c r="O53">
        <v>2.25</v>
      </c>
      <c r="P53">
        <v>21.7</v>
      </c>
      <c r="Q53" s="4"/>
      <c r="R53" s="4">
        <v>1</v>
      </c>
      <c r="S53" s="4">
        <v>1</v>
      </c>
      <c r="T53" s="4"/>
      <c r="U53" s="4">
        <f t="shared" si="12"/>
        <v>252</v>
      </c>
      <c r="V53" s="4">
        <f t="shared" si="13"/>
        <v>252</v>
      </c>
      <c r="W53" s="4">
        <f t="shared" si="14"/>
        <v>252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15"/>
        <v>21.7</v>
      </c>
      <c r="AG53" s="15">
        <f t="shared" si="16"/>
        <v>21.7</v>
      </c>
      <c r="AH53" s="15">
        <f t="shared" si="17"/>
        <v>21.7</v>
      </c>
      <c r="AI53" s="15"/>
      <c r="AJ53" s="4"/>
      <c r="AK53" s="4"/>
      <c r="AL53" s="4"/>
      <c r="AM53" s="4"/>
      <c r="AN53" s="4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44979</v>
      </c>
      <c r="B54" t="s">
        <v>90</v>
      </c>
      <c r="C54" t="s">
        <v>98</v>
      </c>
      <c r="D54">
        <v>32</v>
      </c>
      <c r="E54">
        <v>1</v>
      </c>
      <c r="F54">
        <v>1</v>
      </c>
      <c r="G54" t="s">
        <v>53</v>
      </c>
      <c r="H54" t="s">
        <v>54</v>
      </c>
      <c r="I54">
        <v>0.52</v>
      </c>
      <c r="J54">
        <v>7.14</v>
      </c>
      <c r="K54">
        <v>255</v>
      </c>
      <c r="L54" t="s">
        <v>51</v>
      </c>
      <c r="M54" t="s">
        <v>52</v>
      </c>
      <c r="N54">
        <v>0.13600000000000001</v>
      </c>
      <c r="O54">
        <v>2.2799999999999998</v>
      </c>
      <c r="P54">
        <v>22.4</v>
      </c>
      <c r="Q54" s="4"/>
      <c r="R54" s="4">
        <v>1</v>
      </c>
      <c r="S54" s="4">
        <v>1</v>
      </c>
      <c r="T54" s="4"/>
      <c r="U54" s="4">
        <f t="shared" si="12"/>
        <v>255</v>
      </c>
      <c r="V54" s="4">
        <f t="shared" si="13"/>
        <v>255</v>
      </c>
      <c r="W54" s="4">
        <f t="shared" si="14"/>
        <v>255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15"/>
        <v>22.4</v>
      </c>
      <c r="AG54" s="15">
        <f t="shared" si="16"/>
        <v>22.4</v>
      </c>
      <c r="AH54" s="15">
        <f t="shared" si="17"/>
        <v>22.4</v>
      </c>
      <c r="AI54" s="15"/>
      <c r="AJ54" s="4"/>
      <c r="AK54" s="4"/>
      <c r="AL54" s="4"/>
      <c r="AM54" s="4"/>
      <c r="AN54" s="4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44979</v>
      </c>
      <c r="B55" t="s">
        <v>90</v>
      </c>
      <c r="C55" t="s">
        <v>98</v>
      </c>
      <c r="D55">
        <v>33</v>
      </c>
      <c r="E55">
        <v>1</v>
      </c>
      <c r="F55">
        <v>1</v>
      </c>
      <c r="G55" t="s">
        <v>53</v>
      </c>
      <c r="H55" t="s">
        <v>54</v>
      </c>
      <c r="I55">
        <v>0.48799999999999999</v>
      </c>
      <c r="J55">
        <v>6.62</v>
      </c>
      <c r="K55">
        <v>230</v>
      </c>
      <c r="L55" t="s">
        <v>51</v>
      </c>
      <c r="M55" t="s">
        <v>52</v>
      </c>
      <c r="N55">
        <v>0.13400000000000001</v>
      </c>
      <c r="O55">
        <v>2.2400000000000002</v>
      </c>
      <c r="P55">
        <v>21.2</v>
      </c>
      <c r="Q55" s="4"/>
      <c r="R55" s="4">
        <v>1</v>
      </c>
      <c r="S55" s="4">
        <v>1</v>
      </c>
      <c r="T55" s="4"/>
      <c r="U55" s="4">
        <f t="shared" si="12"/>
        <v>230</v>
      </c>
      <c r="V55" s="4">
        <f t="shared" si="13"/>
        <v>230</v>
      </c>
      <c r="W55" s="4">
        <f t="shared" si="14"/>
        <v>230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15"/>
        <v>21.2</v>
      </c>
      <c r="AG55" s="15">
        <f t="shared" si="16"/>
        <v>21.2</v>
      </c>
      <c r="AH55" s="15">
        <f t="shared" si="17"/>
        <v>21.2</v>
      </c>
      <c r="AI55" s="15"/>
      <c r="AJ55" s="4"/>
      <c r="AK55" s="4"/>
      <c r="AL55" s="4"/>
      <c r="AM55" s="4"/>
      <c r="AN55" s="4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44979</v>
      </c>
      <c r="B56" t="s">
        <v>90</v>
      </c>
      <c r="C56" t="s">
        <v>98</v>
      </c>
      <c r="D56">
        <v>34</v>
      </c>
      <c r="E56">
        <v>1</v>
      </c>
      <c r="F56">
        <v>1</v>
      </c>
      <c r="G56" t="s">
        <v>53</v>
      </c>
      <c r="H56" t="s">
        <v>54</v>
      </c>
      <c r="I56">
        <v>0.48599999999999999</v>
      </c>
      <c r="J56">
        <v>6.71</v>
      </c>
      <c r="K56">
        <v>234</v>
      </c>
      <c r="L56" t="s">
        <v>51</v>
      </c>
      <c r="M56" t="s">
        <v>52</v>
      </c>
      <c r="N56">
        <v>0.13500000000000001</v>
      </c>
      <c r="O56">
        <v>2.31</v>
      </c>
      <c r="P56">
        <v>23.5</v>
      </c>
      <c r="Q56" s="4"/>
      <c r="R56" s="4">
        <v>1</v>
      </c>
      <c r="S56" s="4">
        <v>1</v>
      </c>
      <c r="T56" s="4"/>
      <c r="U56" s="4">
        <f t="shared" si="12"/>
        <v>234</v>
      </c>
      <c r="V56" s="4">
        <f t="shared" si="13"/>
        <v>234</v>
      </c>
      <c r="W56" s="4">
        <f t="shared" si="14"/>
        <v>234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15"/>
        <v>23.5</v>
      </c>
      <c r="AG56" s="15">
        <f t="shared" si="16"/>
        <v>23.5</v>
      </c>
      <c r="AH56" s="15">
        <f t="shared" si="17"/>
        <v>23.5</v>
      </c>
      <c r="AI56" s="15"/>
      <c r="AJ56" s="4"/>
      <c r="AK56" s="4"/>
      <c r="AL56" s="4"/>
      <c r="AM56" s="4"/>
      <c r="AN56" s="4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44979</v>
      </c>
      <c r="B57" t="s">
        <v>232</v>
      </c>
      <c r="C57" t="s">
        <v>98</v>
      </c>
      <c r="D57">
        <v>30</v>
      </c>
      <c r="E57">
        <v>1</v>
      </c>
      <c r="F57">
        <v>1</v>
      </c>
      <c r="G57" t="s">
        <v>53</v>
      </c>
      <c r="H57" t="s">
        <v>54</v>
      </c>
      <c r="I57">
        <v>0.48</v>
      </c>
      <c r="J57">
        <v>6.51</v>
      </c>
      <c r="K57">
        <v>225</v>
      </c>
      <c r="L57" t="s">
        <v>51</v>
      </c>
      <c r="M57" t="s">
        <v>52</v>
      </c>
      <c r="N57">
        <v>0.13700000000000001</v>
      </c>
      <c r="O57">
        <v>2.33</v>
      </c>
      <c r="P57">
        <v>24.1</v>
      </c>
      <c r="Q57" s="4"/>
      <c r="R57" s="4">
        <v>1</v>
      </c>
      <c r="S57" s="4">
        <v>1</v>
      </c>
      <c r="T57" s="4"/>
      <c r="U57" s="4">
        <f t="shared" si="12"/>
        <v>225</v>
      </c>
      <c r="V57" s="4">
        <f t="shared" si="13"/>
        <v>225</v>
      </c>
      <c r="W57" s="4">
        <f t="shared" si="14"/>
        <v>225</v>
      </c>
      <c r="AD57" s="4">
        <v>1</v>
      </c>
      <c r="AE57" s="4"/>
      <c r="AF57" s="13">
        <f t="shared" si="15"/>
        <v>24.1</v>
      </c>
      <c r="AG57" s="15">
        <f t="shared" si="16"/>
        <v>24.1</v>
      </c>
      <c r="AH57" s="15">
        <f t="shared" si="17"/>
        <v>24.1</v>
      </c>
      <c r="AI57" s="13"/>
      <c r="AO57" s="4"/>
      <c r="AP57" s="4">
        <v>240</v>
      </c>
    </row>
    <row r="60" spans="1:70" ht="14.4" x14ac:dyDescent="0.3">
      <c r="A60" s="8"/>
      <c r="B60" s="9"/>
      <c r="C60" s="9"/>
      <c r="D60" s="9"/>
      <c r="E60" s="9"/>
      <c r="F60" s="9"/>
      <c r="G60" s="9"/>
      <c r="H60" s="9"/>
      <c r="I60" s="9"/>
      <c r="J60" s="10" t="s">
        <v>32</v>
      </c>
      <c r="K60" s="12">
        <f>(250*10000)/10250</f>
        <v>243.90243902439025</v>
      </c>
      <c r="L60" s="9"/>
      <c r="M60" s="9"/>
      <c r="N60" s="9"/>
      <c r="O60" s="10" t="s">
        <v>32</v>
      </c>
      <c r="P60" s="12">
        <f>(250*1000)/10250</f>
        <v>24.390243902439025</v>
      </c>
      <c r="V60" s="10" t="s">
        <v>32</v>
      </c>
      <c r="W60" s="12">
        <v>244</v>
      </c>
      <c r="AG60" s="10" t="s">
        <v>32</v>
      </c>
      <c r="AH60" s="12">
        <v>24</v>
      </c>
    </row>
    <row r="61" spans="1:70" ht="14.4" x14ac:dyDescent="0.3">
      <c r="A61" s="8"/>
      <c r="B61" s="9"/>
      <c r="C61" s="9"/>
      <c r="D61" s="9"/>
      <c r="E61" s="9"/>
      <c r="F61" s="9"/>
      <c r="G61" s="9"/>
      <c r="H61" s="9"/>
      <c r="I61" s="9"/>
      <c r="J61" s="10" t="s">
        <v>40</v>
      </c>
      <c r="K61" s="11">
        <f>AVERAGE(K52:K56)</f>
        <v>247.2</v>
      </c>
      <c r="L61" s="9"/>
      <c r="M61" s="9"/>
      <c r="N61" s="9"/>
      <c r="O61" s="10" t="s">
        <v>40</v>
      </c>
      <c r="P61" s="11">
        <f>AVERAGE(P52:P56)</f>
        <v>22.9</v>
      </c>
      <c r="V61" s="10" t="s">
        <v>40</v>
      </c>
      <c r="W61" s="11">
        <f>AVERAGE(W52:W56)</f>
        <v>247.2</v>
      </c>
      <c r="AG61" s="10" t="s">
        <v>40</v>
      </c>
      <c r="AH61" s="11">
        <f>AVERAGE(AH52:AH56)</f>
        <v>22.9</v>
      </c>
    </row>
    <row r="62" spans="1:70" ht="14.4" x14ac:dyDescent="0.3">
      <c r="A62" s="8"/>
      <c r="B62" s="9"/>
      <c r="D62" s="9"/>
      <c r="E62" s="9"/>
      <c r="F62" s="9"/>
      <c r="G62" s="9"/>
      <c r="H62" s="9"/>
      <c r="I62" s="9"/>
      <c r="J62" s="10" t="s">
        <v>41</v>
      </c>
      <c r="K62" s="11">
        <f>_xlfn.STDEV.S(K52:K56)</f>
        <v>14.754660280738422</v>
      </c>
      <c r="L62" s="9"/>
      <c r="M62" s="9"/>
      <c r="N62" s="9"/>
      <c r="O62" s="10" t="s">
        <v>41</v>
      </c>
      <c r="P62" s="11">
        <f>_xlfn.STDEV.S(P52:P56)</f>
        <v>1.7874562931719478</v>
      </c>
      <c r="V62" s="10" t="s">
        <v>41</v>
      </c>
      <c r="W62" s="11">
        <f>_xlfn.STDEV.S(W52:W56)</f>
        <v>14.754660280738422</v>
      </c>
      <c r="AG62" s="10" t="s">
        <v>41</v>
      </c>
      <c r="AH62" s="11">
        <f>_xlfn.STDEV.S(AH52:AH56)</f>
        <v>1.7874562931719478</v>
      </c>
    </row>
    <row r="63" spans="1:70" ht="14.4" x14ac:dyDescent="0.3">
      <c r="A63" s="8"/>
      <c r="B63" s="9"/>
      <c r="D63" s="9"/>
      <c r="E63" s="9"/>
      <c r="F63" s="9"/>
      <c r="G63" s="9"/>
      <c r="H63" s="9"/>
      <c r="I63" s="9"/>
      <c r="J63" s="10" t="s">
        <v>42</v>
      </c>
      <c r="K63" s="11">
        <f>100*K62/K61</f>
        <v>5.968713705800333</v>
      </c>
      <c r="L63" s="9"/>
      <c r="M63" s="9"/>
      <c r="N63" s="9"/>
      <c r="O63" s="10" t="s">
        <v>42</v>
      </c>
      <c r="P63" s="11">
        <f>100*P62/P61</f>
        <v>7.8054859963840526</v>
      </c>
      <c r="V63" s="10" t="s">
        <v>42</v>
      </c>
      <c r="W63" s="11">
        <f>100*W62/W61</f>
        <v>5.968713705800333</v>
      </c>
      <c r="AG63" s="10" t="s">
        <v>42</v>
      </c>
      <c r="AH63" s="11">
        <f>100*AH62/AH61</f>
        <v>7.8054859963840526</v>
      </c>
    </row>
    <row r="64" spans="1:70" ht="14.4" x14ac:dyDescent="0.3">
      <c r="A64" s="8"/>
      <c r="B64" s="9"/>
      <c r="D64" s="9"/>
      <c r="E64" s="9"/>
      <c r="F64" s="9"/>
      <c r="G64" s="9"/>
      <c r="H64" s="9"/>
      <c r="I64" s="9"/>
      <c r="J64" s="10" t="s">
        <v>43</v>
      </c>
      <c r="K64" s="11">
        <f>TINV(0.02,4)</f>
        <v>3.7469473879791968</v>
      </c>
      <c r="L64" s="9"/>
      <c r="M64" s="9"/>
      <c r="N64" s="9"/>
      <c r="O64" s="10" t="s">
        <v>43</v>
      </c>
      <c r="P64" s="11">
        <f>TINV(0.02,4)</f>
        <v>3.7469473879791968</v>
      </c>
      <c r="V64" s="10" t="s">
        <v>43</v>
      </c>
      <c r="W64" s="11">
        <f>TINV(0.02,4)</f>
        <v>3.7469473879791968</v>
      </c>
      <c r="AG64" s="10" t="s">
        <v>43</v>
      </c>
      <c r="AH64" s="11">
        <f>TINV(0.02,4)</f>
        <v>3.7469473879791968</v>
      </c>
    </row>
    <row r="65" spans="1:70" ht="14.4" x14ac:dyDescent="0.3">
      <c r="A65" s="8"/>
      <c r="B65" s="9"/>
      <c r="D65" s="9"/>
      <c r="E65" s="9"/>
      <c r="F65" s="9"/>
      <c r="G65" s="9"/>
      <c r="H65" s="9"/>
      <c r="I65" s="9"/>
      <c r="J65" s="10" t="s">
        <v>44</v>
      </c>
      <c r="K65" s="11">
        <f>K62*K64</f>
        <v>55.284935799433235</v>
      </c>
      <c r="L65" s="9"/>
      <c r="M65" s="9"/>
      <c r="N65" s="9"/>
      <c r="O65" s="10" t="s">
        <v>44</v>
      </c>
      <c r="P65" s="11">
        <f>P62*P64</f>
        <v>6.6975046888276069</v>
      </c>
      <c r="V65" s="10" t="s">
        <v>44</v>
      </c>
      <c r="W65" s="11">
        <f>W62*W64</f>
        <v>55.284935799433235</v>
      </c>
      <c r="AG65" s="10" t="s">
        <v>44</v>
      </c>
      <c r="AH65" s="11">
        <f>AH62*AH64</f>
        <v>6.6975046888276069</v>
      </c>
    </row>
    <row r="66" spans="1:70" ht="14.4" x14ac:dyDescent="0.3">
      <c r="A66" s="8"/>
      <c r="B66" s="9"/>
      <c r="D66" s="9"/>
      <c r="E66" s="9"/>
      <c r="F66" s="9"/>
      <c r="G66" s="9"/>
      <c r="H66" s="9"/>
      <c r="I66" s="9"/>
      <c r="J66" s="10" t="s">
        <v>45</v>
      </c>
      <c r="K66" s="11">
        <f>10*K62</f>
        <v>147.54660280738423</v>
      </c>
      <c r="L66" s="9"/>
      <c r="M66" s="9"/>
      <c r="N66" s="9"/>
      <c r="O66" s="10" t="s">
        <v>45</v>
      </c>
      <c r="P66" s="11">
        <f>10*P62</f>
        <v>17.874562931719478</v>
      </c>
      <c r="V66" s="10" t="s">
        <v>45</v>
      </c>
      <c r="W66" s="11">
        <f>10*W62</f>
        <v>147.54660280738423</v>
      </c>
      <c r="AG66" s="10" t="s">
        <v>45</v>
      </c>
      <c r="AH66" s="11">
        <f>10*AH62</f>
        <v>17.874562931719478</v>
      </c>
    </row>
    <row r="67" spans="1:70" ht="14.4" x14ac:dyDescent="0.3">
      <c r="A67" s="8"/>
      <c r="B67" s="9"/>
      <c r="D67" s="9"/>
      <c r="E67" s="9"/>
      <c r="F67" s="9"/>
      <c r="G67" s="9"/>
      <c r="H67" s="9"/>
      <c r="I67" s="9"/>
      <c r="J67" s="10" t="s">
        <v>46</v>
      </c>
      <c r="K67" s="11">
        <f>100*(K61-K60)/K60</f>
        <v>1.3519999999999939</v>
      </c>
      <c r="L67" s="9"/>
      <c r="M67" s="9"/>
      <c r="N67" s="9"/>
      <c r="O67" s="10" t="s">
        <v>46</v>
      </c>
      <c r="P67" s="11">
        <f>100*(P61-P60)/P60</f>
        <v>-6.1100000000000074</v>
      </c>
      <c r="V67" s="10" t="s">
        <v>46</v>
      </c>
      <c r="W67" s="11">
        <f>100*(W61-W60)/W60</f>
        <v>1.3114754098360608</v>
      </c>
      <c r="AG67" s="10" t="s">
        <v>46</v>
      </c>
      <c r="AH67" s="11">
        <f>100*(AH61-AH60)/AH60</f>
        <v>-4.5833333333333393</v>
      </c>
    </row>
    <row r="68" spans="1:70" ht="14.4" x14ac:dyDescent="0.3">
      <c r="A68" s="8"/>
      <c r="B68" s="9"/>
      <c r="D68" s="9"/>
      <c r="E68" s="9"/>
      <c r="F68" s="9"/>
      <c r="G68" s="9"/>
      <c r="H68" s="9"/>
      <c r="I68" s="9"/>
      <c r="J68" s="10" t="s">
        <v>47</v>
      </c>
      <c r="K68" s="11"/>
      <c r="L68" s="9"/>
      <c r="M68" s="9"/>
      <c r="N68" s="9"/>
      <c r="O68" s="10" t="s">
        <v>47</v>
      </c>
      <c r="P68" s="11"/>
      <c r="V68" s="10" t="s">
        <v>47</v>
      </c>
      <c r="W68" s="11"/>
      <c r="AG68" s="10" t="s">
        <v>47</v>
      </c>
      <c r="AH68" s="11"/>
    </row>
    <row r="69" spans="1:70" ht="14.4" x14ac:dyDescent="0.3">
      <c r="A69" s="8"/>
      <c r="B69" s="9"/>
      <c r="D69" s="9"/>
      <c r="E69" s="9"/>
      <c r="F69" s="9"/>
      <c r="G69" s="9"/>
      <c r="H69" s="9"/>
      <c r="I69" s="9"/>
      <c r="J69" s="10" t="s">
        <v>48</v>
      </c>
      <c r="K69" s="11">
        <f>100*K61/K60</f>
        <v>101.352</v>
      </c>
      <c r="L69" s="9"/>
      <c r="M69" s="9"/>
      <c r="N69" s="9"/>
      <c r="O69" s="10" t="s">
        <v>48</v>
      </c>
      <c r="P69" s="11">
        <f>100*P61/P60</f>
        <v>93.89</v>
      </c>
      <c r="V69" s="10" t="s">
        <v>48</v>
      </c>
      <c r="W69" s="11"/>
      <c r="AG69" s="10" t="s">
        <v>48</v>
      </c>
      <c r="AH69" s="11"/>
    </row>
    <row r="70" spans="1:70" ht="14.4" x14ac:dyDescent="0.3">
      <c r="A70" s="6"/>
      <c r="J70" s="10" t="s">
        <v>49</v>
      </c>
      <c r="K70" s="11">
        <f>K61/K62</f>
        <v>16.754028577852722</v>
      </c>
      <c r="O70" s="10" t="s">
        <v>49</v>
      </c>
      <c r="P70" s="11">
        <f>P61/P62</f>
        <v>12.811502069996118</v>
      </c>
      <c r="V70" s="10" t="s">
        <v>49</v>
      </c>
      <c r="W70" s="11">
        <f>W61/W62</f>
        <v>16.754028577852722</v>
      </c>
      <c r="AG70" s="10" t="s">
        <v>49</v>
      </c>
      <c r="AH70" s="11">
        <f>AH61/AH62</f>
        <v>12.811502069996118</v>
      </c>
    </row>
    <row r="73" spans="1:70" x14ac:dyDescent="0.25">
      <c r="A73" s="6"/>
    </row>
    <row r="74" spans="1:70" customFormat="1" ht="14.4" x14ac:dyDescent="0.3">
      <c r="A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/>
      <c r="R76" s="4"/>
      <c r="S76" s="4"/>
      <c r="T76" s="4"/>
      <c r="U76" s="4"/>
      <c r="V76" s="4"/>
      <c r="W76" s="4"/>
      <c r="X76" s="4"/>
      <c r="Y76" s="4"/>
      <c r="AD76" s="4"/>
      <c r="AE76" s="4"/>
      <c r="AF76" s="4"/>
      <c r="AG76" s="4"/>
      <c r="AH76" s="4"/>
      <c r="AO76" s="4"/>
      <c r="AP76" s="4"/>
      <c r="AQ76" s="4"/>
    </row>
    <row r="77" spans="1:70" customFormat="1" ht="14.4" x14ac:dyDescent="0.3">
      <c r="A77" s="1"/>
      <c r="R77" s="4"/>
      <c r="S77" s="4"/>
      <c r="T77" s="4"/>
      <c r="U77" s="4"/>
      <c r="V77" s="4"/>
      <c r="W77" s="4"/>
      <c r="X77" s="4"/>
      <c r="Y77" s="4"/>
      <c r="AD77" s="4"/>
      <c r="AE77" s="4"/>
      <c r="AF77" s="4"/>
      <c r="AG77" s="4"/>
      <c r="AH77" s="4"/>
      <c r="AI77" s="4"/>
      <c r="AJ77" s="4"/>
      <c r="AO77" s="4"/>
      <c r="AP77" s="4"/>
      <c r="AQ77" s="4"/>
    </row>
    <row r="78" spans="1:70" customFormat="1" ht="14.4" x14ac:dyDescent="0.3">
      <c r="A78" s="1"/>
      <c r="R78" s="4"/>
      <c r="S78" s="4"/>
      <c r="T78" s="4"/>
      <c r="U78" s="4"/>
      <c r="V78" s="4"/>
      <c r="W78" s="4"/>
      <c r="X78" s="4"/>
      <c r="Y78" s="4"/>
      <c r="AD78" s="4"/>
      <c r="AE78" s="4"/>
      <c r="AF78" s="4"/>
      <c r="AG78" s="4"/>
      <c r="AH78" s="4"/>
      <c r="AI78" s="4"/>
      <c r="AJ78" s="4"/>
      <c r="AO78" s="4"/>
      <c r="AP78" s="4"/>
      <c r="AQ78" s="4"/>
    </row>
    <row r="81" spans="1:34" ht="14.4" x14ac:dyDescent="0.3">
      <c r="A81" s="8"/>
      <c r="B81" s="9"/>
      <c r="C81" s="9"/>
      <c r="D81" s="9"/>
      <c r="E81" s="9"/>
      <c r="F81" s="9"/>
      <c r="G81" s="9"/>
      <c r="H81" s="10"/>
      <c r="I81" s="9"/>
      <c r="J81" s="10"/>
      <c r="K81" s="12"/>
      <c r="L81" s="9"/>
      <c r="M81" s="10"/>
      <c r="N81" s="9"/>
      <c r="O81" s="10"/>
      <c r="P81" s="12"/>
      <c r="V81" s="10"/>
      <c r="W81" s="12"/>
      <c r="AG81" s="10"/>
      <c r="AH81" s="12"/>
    </row>
    <row r="82" spans="1:34" ht="14.4" x14ac:dyDescent="0.3">
      <c r="A82" s="8"/>
      <c r="B82" s="9"/>
      <c r="C82" s="9"/>
      <c r="D82" s="9"/>
      <c r="E82" s="9"/>
      <c r="F82" s="9"/>
      <c r="G82" s="9"/>
      <c r="H82" s="10"/>
      <c r="I82" s="9"/>
      <c r="J82" s="11"/>
      <c r="K82" s="11"/>
      <c r="L82" s="9"/>
      <c r="M82" s="10"/>
      <c r="N82" s="9"/>
      <c r="O82" s="11"/>
      <c r="P82" s="11"/>
      <c r="V82" s="10"/>
      <c r="W82" s="11"/>
      <c r="AG82" s="10"/>
      <c r="AH82" s="11"/>
    </row>
    <row r="83" spans="1:34" ht="14.4" x14ac:dyDescent="0.3">
      <c r="A83" s="8"/>
      <c r="B83" s="9"/>
      <c r="D83" s="9"/>
      <c r="E83" s="9"/>
      <c r="F83" s="9"/>
      <c r="G83" s="9"/>
      <c r="H83" s="10"/>
      <c r="I83" s="9"/>
      <c r="J83" s="11"/>
      <c r="K83" s="11"/>
      <c r="L83" s="9"/>
      <c r="M83" s="10"/>
      <c r="N83" s="9"/>
      <c r="O83" s="11"/>
      <c r="P83" s="11"/>
      <c r="V83" s="10"/>
      <c r="W83" s="11"/>
      <c r="AG83" s="10"/>
      <c r="AH83" s="11"/>
    </row>
    <row r="84" spans="1:34" ht="14.4" x14ac:dyDescent="0.3">
      <c r="A84" s="8"/>
      <c r="B84" s="9"/>
      <c r="D84" s="9"/>
      <c r="E84" s="9"/>
      <c r="F84" s="9"/>
      <c r="G84" s="9"/>
      <c r="H84" s="10"/>
      <c r="I84" s="9"/>
      <c r="J84" s="11"/>
      <c r="K84" s="11"/>
      <c r="L84" s="9"/>
      <c r="M84" s="10"/>
      <c r="N84" s="9"/>
      <c r="O84" s="11"/>
      <c r="P84" s="11"/>
      <c r="V84" s="10"/>
      <c r="W84" s="11"/>
      <c r="AG84" s="10"/>
      <c r="AH84" s="11"/>
    </row>
    <row r="85" spans="1:34" ht="14.4" x14ac:dyDescent="0.3">
      <c r="A85" s="8"/>
      <c r="B85" s="9"/>
      <c r="D85" s="9"/>
      <c r="E85" s="9"/>
      <c r="F85" s="9"/>
      <c r="G85" s="9"/>
      <c r="H85" s="10"/>
      <c r="I85" s="9"/>
      <c r="J85" s="11"/>
      <c r="K85" s="11"/>
      <c r="L85" s="9"/>
      <c r="M85" s="10"/>
      <c r="N85" s="9"/>
      <c r="O85" s="11"/>
      <c r="P85" s="11"/>
      <c r="V85" s="10"/>
      <c r="W85" s="11"/>
      <c r="AG85" s="10"/>
      <c r="AH85" s="11"/>
    </row>
    <row r="86" spans="1:34" ht="14.4" x14ac:dyDescent="0.3">
      <c r="A86" s="8"/>
      <c r="B86" s="9"/>
      <c r="D86" s="9"/>
      <c r="E86" s="9"/>
      <c r="F86" s="9"/>
      <c r="G86" s="9"/>
      <c r="H86" s="10"/>
      <c r="I86" s="9"/>
      <c r="J86" s="11"/>
      <c r="K86" s="11"/>
      <c r="L86" s="9"/>
      <c r="M86" s="10"/>
      <c r="N86" s="9"/>
      <c r="O86" s="11"/>
      <c r="P86" s="11"/>
      <c r="V86" s="10"/>
      <c r="W86" s="11"/>
      <c r="AG86" s="10"/>
      <c r="AH86" s="11"/>
    </row>
    <row r="87" spans="1:34" ht="14.4" x14ac:dyDescent="0.3">
      <c r="A87" s="8"/>
      <c r="B87" s="9"/>
      <c r="D87" s="9"/>
      <c r="E87" s="9"/>
      <c r="F87" s="9"/>
      <c r="G87" s="9"/>
      <c r="H87" s="10"/>
      <c r="I87" s="9"/>
      <c r="J87" s="11"/>
      <c r="K87" s="11"/>
      <c r="L87" s="9"/>
      <c r="M87" s="10"/>
      <c r="N87" s="9"/>
      <c r="O87" s="11"/>
      <c r="P87" s="11"/>
      <c r="V87" s="10"/>
      <c r="W87" s="11"/>
      <c r="AG87" s="10"/>
      <c r="AH87" s="11"/>
    </row>
    <row r="88" spans="1:34" ht="14.4" x14ac:dyDescent="0.3">
      <c r="A88" s="8"/>
      <c r="B88" s="9"/>
      <c r="D88" s="9"/>
      <c r="E88" s="9"/>
      <c r="F88" s="9"/>
      <c r="G88" s="9"/>
      <c r="H88" s="10"/>
      <c r="I88" s="9"/>
      <c r="J88" s="11"/>
      <c r="K88" s="11"/>
      <c r="L88" s="9"/>
      <c r="M88" s="10"/>
      <c r="N88" s="9"/>
      <c r="O88" s="11"/>
      <c r="P88" s="11"/>
      <c r="V88" s="10"/>
      <c r="W88" s="11"/>
      <c r="AG88" s="10"/>
      <c r="AH88" s="11"/>
    </row>
    <row r="89" spans="1:34" ht="14.4" x14ac:dyDescent="0.3">
      <c r="A89" s="8"/>
      <c r="B89" s="9"/>
      <c r="D89" s="9"/>
      <c r="E89" s="9"/>
      <c r="F89" s="9"/>
      <c r="G89" s="9"/>
      <c r="H89" s="10"/>
      <c r="I89" s="9"/>
      <c r="J89" s="11"/>
      <c r="K89" s="11"/>
      <c r="L89" s="9"/>
      <c r="M89" s="10"/>
      <c r="N89" s="9"/>
      <c r="O89" s="11"/>
      <c r="P89" s="11"/>
      <c r="V89" s="10"/>
      <c r="W89" s="11"/>
      <c r="AG89" s="10"/>
      <c r="AH89" s="11"/>
    </row>
    <row r="90" spans="1:34" ht="14.4" x14ac:dyDescent="0.3">
      <c r="A90" s="8"/>
      <c r="B90" s="9"/>
      <c r="D90" s="9"/>
      <c r="E90" s="9"/>
      <c r="F90" s="9"/>
      <c r="G90" s="9"/>
      <c r="H90" s="10"/>
      <c r="I90" s="9"/>
      <c r="J90" s="11"/>
      <c r="K90" s="11"/>
      <c r="L90" s="9"/>
      <c r="M90" s="10"/>
      <c r="N90" s="9"/>
      <c r="O90" s="11"/>
      <c r="P90" s="11"/>
      <c r="V90" s="10"/>
      <c r="W90" s="11"/>
      <c r="AG90" s="10"/>
      <c r="AH90" s="11"/>
    </row>
    <row r="91" spans="1:34" ht="14.4" x14ac:dyDescent="0.3">
      <c r="A91" s="6"/>
      <c r="H91" s="10"/>
      <c r="J91" s="11"/>
      <c r="K91" s="11"/>
      <c r="M91" s="10"/>
      <c r="O91" s="11"/>
      <c r="P91" s="11"/>
      <c r="V91" s="10"/>
      <c r="W91" s="11"/>
      <c r="AG91" s="10"/>
      <c r="AH91" s="11"/>
    </row>
    <row r="95" spans="1:34" x14ac:dyDescent="0.25">
      <c r="J95" s="14"/>
      <c r="O95" s="14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88A-0180-442C-924F-317EF104735B}">
  <dimension ref="A1:AP74"/>
  <sheetViews>
    <sheetView workbookViewId="0">
      <selection activeCell="AA3" sqref="AA3"/>
    </sheetView>
  </sheetViews>
  <sheetFormatPr defaultRowHeight="14.4" x14ac:dyDescent="0.3"/>
  <cols>
    <col min="1" max="1" width="7.77734375" customWidth="1"/>
    <col min="3" max="3" width="24.21875" customWidth="1"/>
  </cols>
  <sheetData>
    <row r="1" spans="1:42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82</v>
      </c>
    </row>
    <row r="2" spans="1:42" x14ac:dyDescent="0.3">
      <c r="A2" s="1">
        <v>44979</v>
      </c>
      <c r="B2" t="s">
        <v>90</v>
      </c>
      <c r="C2" t="s">
        <v>224</v>
      </c>
      <c r="D2">
        <v>157</v>
      </c>
      <c r="E2">
        <v>1</v>
      </c>
      <c r="F2">
        <v>1</v>
      </c>
      <c r="G2" t="s">
        <v>53</v>
      </c>
      <c r="H2" t="s">
        <v>54</v>
      </c>
      <c r="I2">
        <v>0.55200000000000005</v>
      </c>
      <c r="J2">
        <v>7.34</v>
      </c>
      <c r="K2">
        <v>264</v>
      </c>
      <c r="L2" t="s">
        <v>51</v>
      </c>
      <c r="M2" t="s">
        <v>52</v>
      </c>
      <c r="N2">
        <v>0.14299999999999999</v>
      </c>
      <c r="O2">
        <v>2.48</v>
      </c>
      <c r="P2">
        <v>29.1</v>
      </c>
      <c r="R2" s="4">
        <v>1</v>
      </c>
      <c r="S2" s="4">
        <v>1</v>
      </c>
      <c r="T2" s="4"/>
      <c r="U2" s="4">
        <f t="shared" ref="U2:U33" si="0">K2*F2</f>
        <v>264</v>
      </c>
      <c r="V2" s="4">
        <f t="shared" ref="V2:V33" si="1">IF(R2=1,U2,(U2-0))</f>
        <v>264</v>
      </c>
      <c r="W2" s="4">
        <f t="shared" ref="W2:W33" si="2">IF(R2=1,U2,(V2*R2))</f>
        <v>264</v>
      </c>
      <c r="X2" s="4"/>
      <c r="Y2" s="4"/>
      <c r="AB2" s="4"/>
      <c r="AC2" s="4"/>
      <c r="AD2" s="4">
        <v>1</v>
      </c>
      <c r="AE2" s="4"/>
      <c r="AF2" s="13">
        <f t="shared" ref="AF2:AF33" si="3">P2*F2</f>
        <v>29.1</v>
      </c>
      <c r="AG2" s="15">
        <f t="shared" ref="AG2:AG33" si="4">IF(R2=1,AF2,(AF2-0))</f>
        <v>29.1</v>
      </c>
      <c r="AH2" s="15">
        <f t="shared" ref="AH2:AH33" si="5">IF(R2=1,AF2,(AG2*R2))</f>
        <v>29.1</v>
      </c>
      <c r="AI2" s="15"/>
      <c r="AJ2" s="4"/>
      <c r="AM2" s="4"/>
      <c r="AN2" s="4"/>
      <c r="AO2" s="4"/>
      <c r="AP2" s="4">
        <v>213</v>
      </c>
    </row>
    <row r="3" spans="1:42" x14ac:dyDescent="0.3">
      <c r="A3" s="1">
        <v>44979</v>
      </c>
      <c r="B3" t="s">
        <v>232</v>
      </c>
      <c r="C3" t="s">
        <v>267</v>
      </c>
      <c r="D3">
        <v>157</v>
      </c>
      <c r="E3">
        <v>1</v>
      </c>
      <c r="F3">
        <v>1</v>
      </c>
      <c r="G3" t="s">
        <v>53</v>
      </c>
      <c r="H3" t="s">
        <v>54</v>
      </c>
      <c r="I3">
        <v>0.57399999999999995</v>
      </c>
      <c r="J3">
        <v>8.0500000000000007</v>
      </c>
      <c r="K3">
        <v>299</v>
      </c>
      <c r="L3" t="s">
        <v>51</v>
      </c>
      <c r="M3" t="s">
        <v>52</v>
      </c>
      <c r="N3">
        <v>0.14399999999999999</v>
      </c>
      <c r="O3">
        <v>2.52</v>
      </c>
      <c r="P3">
        <v>30.5</v>
      </c>
      <c r="R3" s="4">
        <v>1</v>
      </c>
      <c r="S3" s="4">
        <v>1</v>
      </c>
      <c r="T3" s="4"/>
      <c r="U3" s="4">
        <f t="shared" si="0"/>
        <v>299</v>
      </c>
      <c r="V3" s="4">
        <f t="shared" si="1"/>
        <v>299</v>
      </c>
      <c r="W3" s="4">
        <f t="shared" si="2"/>
        <v>299</v>
      </c>
      <c r="Z3">
        <f>ABS(100*ABS(W3-W2)/AVERAGE(W3,W2))</f>
        <v>12.433392539964476</v>
      </c>
      <c r="AA3" t="str">
        <f>IF(W3&gt;10, (IF((AND(Z3&gt;=0,Z3&lt;=20)=TRUE),"PASS","FAIL")),(IF((AND(Z3&gt;=0,Z3&lt;=50)=TRUE),"PASS","FAIL")))</f>
        <v>PASS</v>
      </c>
      <c r="AD3" s="4">
        <v>1</v>
      </c>
      <c r="AE3" s="4"/>
      <c r="AF3" s="13">
        <f t="shared" si="3"/>
        <v>30.5</v>
      </c>
      <c r="AG3" s="15">
        <f t="shared" si="4"/>
        <v>30.5</v>
      </c>
      <c r="AH3" s="15">
        <f t="shared" si="5"/>
        <v>30.5</v>
      </c>
      <c r="AI3" s="13"/>
      <c r="AK3">
        <f>ABS(100*ABS(AH3-AH2)/AVERAGE(AH3,AH2))</f>
        <v>4.6979865771812035</v>
      </c>
      <c r="AL3" t="str">
        <f>IF(AH3&gt;10, (IF((AND(AK3&gt;=0,AK3&lt;=20)=TRUE),"PASS","FAIL")),(IF((AND(AK3&gt;=0,AK3&lt;=50)=TRUE),"PASS","FAIL")))</f>
        <v>PASS</v>
      </c>
      <c r="AO3" s="4"/>
      <c r="AP3" s="4">
        <v>275</v>
      </c>
    </row>
    <row r="4" spans="1:42" x14ac:dyDescent="0.3">
      <c r="A4" s="1">
        <v>44979</v>
      </c>
      <c r="B4" t="s">
        <v>90</v>
      </c>
      <c r="C4" t="s">
        <v>111</v>
      </c>
      <c r="D4">
        <v>50</v>
      </c>
      <c r="E4">
        <v>1</v>
      </c>
      <c r="F4">
        <v>1</v>
      </c>
      <c r="G4" t="s">
        <v>53</v>
      </c>
      <c r="H4" t="s">
        <v>54</v>
      </c>
      <c r="I4">
        <v>0.27500000000000002</v>
      </c>
      <c r="J4">
        <v>3.86</v>
      </c>
      <c r="K4">
        <v>97.9</v>
      </c>
      <c r="L4" t="s">
        <v>51</v>
      </c>
      <c r="M4" t="s">
        <v>52</v>
      </c>
      <c r="N4">
        <v>9.5699999999999993E-2</v>
      </c>
      <c r="O4">
        <v>1.7</v>
      </c>
      <c r="P4">
        <v>3.67</v>
      </c>
      <c r="Q4" s="4"/>
      <c r="R4" s="4">
        <v>1</v>
      </c>
      <c r="S4" s="4">
        <v>1</v>
      </c>
      <c r="T4" s="4"/>
      <c r="U4" s="4">
        <f t="shared" si="0"/>
        <v>97.9</v>
      </c>
      <c r="V4" s="4">
        <f t="shared" si="1"/>
        <v>97.9</v>
      </c>
      <c r="W4" s="4">
        <f t="shared" si="2"/>
        <v>97.9</v>
      </c>
      <c r="X4" s="4"/>
      <c r="Y4" s="4"/>
      <c r="AD4" s="4">
        <v>1</v>
      </c>
      <c r="AE4" s="4"/>
      <c r="AF4" s="13">
        <f t="shared" si="3"/>
        <v>3.67</v>
      </c>
      <c r="AG4" s="15">
        <f t="shared" si="4"/>
        <v>3.67</v>
      </c>
      <c r="AH4" s="15">
        <f t="shared" si="5"/>
        <v>3.67</v>
      </c>
      <c r="AI4" s="15"/>
      <c r="AJ4" s="4"/>
      <c r="AO4" s="4"/>
      <c r="AP4" s="4">
        <v>72</v>
      </c>
    </row>
    <row r="5" spans="1:42" x14ac:dyDescent="0.3">
      <c r="A5" s="1">
        <v>44979</v>
      </c>
      <c r="B5" t="s">
        <v>232</v>
      </c>
      <c r="C5" t="s">
        <v>239</v>
      </c>
      <c r="D5">
        <v>50</v>
      </c>
      <c r="E5">
        <v>1</v>
      </c>
      <c r="F5">
        <v>1</v>
      </c>
      <c r="G5" t="s">
        <v>53</v>
      </c>
      <c r="H5" t="s">
        <v>54</v>
      </c>
      <c r="I5">
        <v>0.24199999999999999</v>
      </c>
      <c r="J5">
        <v>3.26</v>
      </c>
      <c r="K5">
        <v>69.3</v>
      </c>
      <c r="L5" t="s">
        <v>51</v>
      </c>
      <c r="M5" t="s">
        <v>52</v>
      </c>
      <c r="N5">
        <v>9.7699999999999995E-2</v>
      </c>
      <c r="O5">
        <v>1.74</v>
      </c>
      <c r="P5">
        <v>4.9000000000000004</v>
      </c>
      <c r="R5" s="4">
        <v>1</v>
      </c>
      <c r="S5" s="4">
        <v>1</v>
      </c>
      <c r="T5" s="4"/>
      <c r="U5" s="4">
        <f t="shared" si="0"/>
        <v>69.3</v>
      </c>
      <c r="V5" s="4">
        <f t="shared" si="1"/>
        <v>69.3</v>
      </c>
      <c r="W5" s="4">
        <f t="shared" si="2"/>
        <v>69.3</v>
      </c>
      <c r="Z5">
        <f>ABS(100*ABS(W5-W4)/AVERAGE(W5,W4))</f>
        <v>34.210526315789487</v>
      </c>
      <c r="AA5" t="str">
        <f>IF(W5&gt;10, (IF((AND(Z5&gt;=0,Z5&lt;=20)=TRUE),"PASS","FAIL")),(IF((AND(Z5&gt;=0,Z5&lt;=50)=TRUE),"PASS","FAIL")))</f>
        <v>FAIL</v>
      </c>
      <c r="AD5" s="4">
        <v>1</v>
      </c>
      <c r="AE5" s="4"/>
      <c r="AF5" s="13">
        <f t="shared" si="3"/>
        <v>4.9000000000000004</v>
      </c>
      <c r="AG5" s="15">
        <f t="shared" si="4"/>
        <v>4.9000000000000004</v>
      </c>
      <c r="AH5" s="15">
        <f t="shared" si="5"/>
        <v>4.9000000000000004</v>
      </c>
      <c r="AI5" s="13"/>
      <c r="AK5">
        <f>ABS(100*ABS(AH5-AH4)/AVERAGE(AH5,AH4))</f>
        <v>28.704784130688456</v>
      </c>
      <c r="AL5" t="str">
        <f>IF(AH5&gt;10, (IF((AND(AK5&gt;=0,AK5&lt;=20)=TRUE),"PASS","FAIL")),(IF((AND(AK5&gt;=0,AK5&lt;=50)=TRUE),"PASS","FAIL")))</f>
        <v>PASS</v>
      </c>
      <c r="AO5" s="4"/>
      <c r="AP5" s="4">
        <v>247</v>
      </c>
    </row>
    <row r="6" spans="1:42" x14ac:dyDescent="0.3">
      <c r="A6" s="1">
        <v>44979</v>
      </c>
      <c r="B6" t="s">
        <v>232</v>
      </c>
      <c r="C6" t="s">
        <v>270</v>
      </c>
      <c r="D6">
        <v>50</v>
      </c>
      <c r="E6">
        <v>1</v>
      </c>
      <c r="F6">
        <v>1</v>
      </c>
      <c r="G6" t="s">
        <v>53</v>
      </c>
      <c r="H6" t="s">
        <v>54</v>
      </c>
      <c r="I6">
        <v>0.26200000000000001</v>
      </c>
      <c r="J6">
        <v>3.67</v>
      </c>
      <c r="K6">
        <v>88.6</v>
      </c>
      <c r="L6" t="s">
        <v>51</v>
      </c>
      <c r="M6" t="s">
        <v>52</v>
      </c>
      <c r="N6">
        <v>9.4700000000000006E-2</v>
      </c>
      <c r="O6">
        <v>1.63</v>
      </c>
      <c r="P6">
        <v>1.36</v>
      </c>
      <c r="R6" s="4">
        <v>1</v>
      </c>
      <c r="S6" s="4">
        <v>1</v>
      </c>
      <c r="T6" s="4"/>
      <c r="U6" s="4">
        <f t="shared" si="0"/>
        <v>88.6</v>
      </c>
      <c r="V6" s="4">
        <f t="shared" si="1"/>
        <v>88.6</v>
      </c>
      <c r="W6" s="4">
        <f t="shared" si="2"/>
        <v>88.6</v>
      </c>
      <c r="AD6" s="4">
        <v>1</v>
      </c>
      <c r="AE6" s="4"/>
      <c r="AF6" s="13">
        <f t="shared" si="3"/>
        <v>1.36</v>
      </c>
      <c r="AG6" s="15">
        <f t="shared" si="4"/>
        <v>1.36</v>
      </c>
      <c r="AH6" s="15">
        <f t="shared" si="5"/>
        <v>1.36</v>
      </c>
      <c r="AI6" s="13"/>
      <c r="AO6" s="4"/>
      <c r="AP6" s="4">
        <v>286</v>
      </c>
    </row>
    <row r="7" spans="1:42" x14ac:dyDescent="0.3">
      <c r="A7" s="1">
        <v>44979</v>
      </c>
      <c r="B7" t="s">
        <v>90</v>
      </c>
      <c r="C7" t="s">
        <v>114</v>
      </c>
      <c r="D7">
        <v>54</v>
      </c>
      <c r="E7">
        <v>1</v>
      </c>
      <c r="F7">
        <v>1</v>
      </c>
      <c r="G7" t="s">
        <v>53</v>
      </c>
      <c r="H7" t="s">
        <v>54</v>
      </c>
      <c r="I7">
        <v>1.02</v>
      </c>
      <c r="J7">
        <v>14.2</v>
      </c>
      <c r="K7">
        <v>601</v>
      </c>
      <c r="L7" t="s">
        <v>51</v>
      </c>
      <c r="M7" t="s">
        <v>52</v>
      </c>
      <c r="N7">
        <v>0.14299999999999999</v>
      </c>
      <c r="O7">
        <v>2.46</v>
      </c>
      <c r="P7">
        <v>28.6</v>
      </c>
      <c r="Q7" s="4"/>
      <c r="R7" s="4">
        <v>1</v>
      </c>
      <c r="S7" s="4">
        <v>1</v>
      </c>
      <c r="T7" s="4"/>
      <c r="U7" s="4">
        <f t="shared" si="0"/>
        <v>601</v>
      </c>
      <c r="V7" s="4">
        <f t="shared" si="1"/>
        <v>601</v>
      </c>
      <c r="W7" s="4">
        <f t="shared" si="2"/>
        <v>601</v>
      </c>
      <c r="AD7" s="4">
        <v>1</v>
      </c>
      <c r="AE7" s="4"/>
      <c r="AF7" s="13">
        <f t="shared" si="3"/>
        <v>28.6</v>
      </c>
      <c r="AG7" s="15">
        <f t="shared" si="4"/>
        <v>28.6</v>
      </c>
      <c r="AH7" s="15">
        <f t="shared" si="5"/>
        <v>28.6</v>
      </c>
      <c r="AI7" s="13"/>
      <c r="AO7" s="4"/>
      <c r="AP7" s="4">
        <v>76</v>
      </c>
    </row>
    <row r="8" spans="1:42" x14ac:dyDescent="0.3">
      <c r="A8" s="1">
        <v>44979</v>
      </c>
      <c r="B8" t="s">
        <v>232</v>
      </c>
      <c r="C8" t="s">
        <v>240</v>
      </c>
      <c r="D8">
        <v>54</v>
      </c>
      <c r="E8">
        <v>1</v>
      </c>
      <c r="F8">
        <v>1</v>
      </c>
      <c r="G8" t="s">
        <v>53</v>
      </c>
      <c r="H8" t="s">
        <v>54</v>
      </c>
      <c r="I8">
        <v>0.996</v>
      </c>
      <c r="J8">
        <v>13.6</v>
      </c>
      <c r="K8">
        <v>572</v>
      </c>
      <c r="L8" t="s">
        <v>51</v>
      </c>
      <c r="M8" t="s">
        <v>52</v>
      </c>
      <c r="N8">
        <v>0.14499999999999999</v>
      </c>
      <c r="O8">
        <v>2.52</v>
      </c>
      <c r="P8">
        <v>30.3</v>
      </c>
      <c r="R8" s="4">
        <v>1</v>
      </c>
      <c r="S8" s="4">
        <v>1</v>
      </c>
      <c r="T8" s="4"/>
      <c r="U8" s="4">
        <f t="shared" si="0"/>
        <v>572</v>
      </c>
      <c r="V8" s="4">
        <f t="shared" si="1"/>
        <v>572</v>
      </c>
      <c r="W8" s="4">
        <f t="shared" si="2"/>
        <v>572</v>
      </c>
      <c r="Z8">
        <f>ABS(100*ABS(W8-W7)/AVERAGE(W8,W7))</f>
        <v>4.9445865302642797</v>
      </c>
      <c r="AA8" t="str">
        <f>IF(W8&gt;10, (IF((AND(Z8&gt;=0,Z8&lt;=20)=TRUE),"PASS","FAIL")),(IF((AND(Z8&gt;=0,Z8&lt;=50)=TRUE),"PASS","FAIL")))</f>
        <v>PASS</v>
      </c>
      <c r="AD8" s="4">
        <v>1</v>
      </c>
      <c r="AE8" s="4"/>
      <c r="AF8" s="13">
        <f t="shared" si="3"/>
        <v>30.3</v>
      </c>
      <c r="AG8" s="15">
        <f t="shared" si="4"/>
        <v>30.3</v>
      </c>
      <c r="AH8" s="15">
        <f t="shared" si="5"/>
        <v>30.3</v>
      </c>
      <c r="AI8" s="13"/>
      <c r="AK8">
        <f>ABS(100*ABS(AH8-AH7)/AVERAGE(AH8,AH7))</f>
        <v>5.7724957555178245</v>
      </c>
      <c r="AL8" t="str">
        <f>IF(AH8&gt;10, (IF((AND(AK8&gt;=0,AK8&lt;=20)=TRUE),"PASS","FAIL")),(IF((AND(AK8&gt;=0,AK8&lt;=50)=TRUE),"PASS","FAIL")))</f>
        <v>PASS</v>
      </c>
      <c r="AO8" s="4"/>
      <c r="AP8" s="4">
        <v>248</v>
      </c>
    </row>
    <row r="9" spans="1:42" x14ac:dyDescent="0.3">
      <c r="A9" s="1">
        <v>44979</v>
      </c>
      <c r="B9" t="s">
        <v>90</v>
      </c>
      <c r="C9" t="s">
        <v>115</v>
      </c>
      <c r="D9">
        <v>55</v>
      </c>
      <c r="E9">
        <v>1</v>
      </c>
      <c r="F9">
        <v>1</v>
      </c>
      <c r="G9" t="s">
        <v>53</v>
      </c>
      <c r="H9" t="s">
        <v>54</v>
      </c>
      <c r="I9">
        <v>0.45</v>
      </c>
      <c r="J9">
        <v>6.48</v>
      </c>
      <c r="K9">
        <v>223</v>
      </c>
      <c r="L9" t="s">
        <v>51</v>
      </c>
      <c r="M9" t="s">
        <v>52</v>
      </c>
      <c r="N9">
        <v>0.113</v>
      </c>
      <c r="O9">
        <v>2.1</v>
      </c>
      <c r="P9">
        <v>16.7</v>
      </c>
      <c r="Q9" s="4"/>
      <c r="R9" s="4">
        <v>1</v>
      </c>
      <c r="S9" s="4">
        <v>1</v>
      </c>
      <c r="T9" s="4"/>
      <c r="U9" s="4">
        <f t="shared" si="0"/>
        <v>223</v>
      </c>
      <c r="V9" s="4">
        <f t="shared" si="1"/>
        <v>223</v>
      </c>
      <c r="W9" s="4">
        <f t="shared" si="2"/>
        <v>223</v>
      </c>
      <c r="X9" s="4"/>
      <c r="Y9" s="4"/>
      <c r="AB9" s="4"/>
      <c r="AC9" s="4"/>
      <c r="AD9" s="4">
        <v>1</v>
      </c>
      <c r="AE9" s="4"/>
      <c r="AF9" s="13">
        <f t="shared" si="3"/>
        <v>16.7</v>
      </c>
      <c r="AG9" s="15">
        <f t="shared" si="4"/>
        <v>16.7</v>
      </c>
      <c r="AH9" s="15">
        <f t="shared" si="5"/>
        <v>16.7</v>
      </c>
      <c r="AI9" s="15"/>
      <c r="AJ9" s="4"/>
      <c r="AM9" s="4"/>
      <c r="AN9" s="4"/>
      <c r="AO9" s="4"/>
      <c r="AP9" s="4">
        <v>77</v>
      </c>
    </row>
    <row r="10" spans="1:42" x14ac:dyDescent="0.3">
      <c r="A10" s="1">
        <v>44979</v>
      </c>
      <c r="B10" t="s">
        <v>232</v>
      </c>
      <c r="C10" t="s">
        <v>241</v>
      </c>
      <c r="D10">
        <v>55</v>
      </c>
      <c r="E10">
        <v>1</v>
      </c>
      <c r="F10">
        <v>1</v>
      </c>
      <c r="G10" t="s">
        <v>53</v>
      </c>
      <c r="H10" t="s">
        <v>54</v>
      </c>
      <c r="I10">
        <v>0.41299999999999998</v>
      </c>
      <c r="J10">
        <v>5.8</v>
      </c>
      <c r="K10">
        <v>190</v>
      </c>
      <c r="L10" t="s">
        <v>51</v>
      </c>
      <c r="M10" t="s">
        <v>52</v>
      </c>
      <c r="N10">
        <v>0.106</v>
      </c>
      <c r="O10">
        <v>1.87</v>
      </c>
      <c r="P10">
        <v>9.32</v>
      </c>
      <c r="R10" s="4">
        <v>1</v>
      </c>
      <c r="S10" s="4">
        <v>1</v>
      </c>
      <c r="T10" s="4"/>
      <c r="U10" s="4">
        <f t="shared" si="0"/>
        <v>190</v>
      </c>
      <c r="V10" s="4">
        <f t="shared" si="1"/>
        <v>190</v>
      </c>
      <c r="W10" s="4">
        <f t="shared" si="2"/>
        <v>190</v>
      </c>
      <c r="Z10">
        <f>ABS(100*ABS(W10-W9)/AVERAGE(W10,W9))</f>
        <v>15.980629539951574</v>
      </c>
      <c r="AA10" t="str">
        <f>IF(W10&gt;10, (IF((AND(Z10&gt;=0,Z10&lt;=20)=TRUE),"PASS","FAIL")),(IF((AND(Z10&gt;=0,Z10&lt;=50)=TRUE),"PASS","FAIL")))</f>
        <v>PASS</v>
      </c>
      <c r="AD10" s="4">
        <v>1</v>
      </c>
      <c r="AE10" s="4"/>
      <c r="AF10" s="13">
        <f t="shared" si="3"/>
        <v>9.32</v>
      </c>
      <c r="AG10" s="15">
        <f t="shared" si="4"/>
        <v>9.32</v>
      </c>
      <c r="AH10" s="15">
        <f t="shared" si="5"/>
        <v>9.32</v>
      </c>
      <c r="AI10" s="15"/>
      <c r="AJ10" s="4"/>
      <c r="AK10">
        <f>ABS(100*ABS(AH10-AH9)/AVERAGE(AH10,AH9))</f>
        <v>56.72559569561875</v>
      </c>
      <c r="AL10" t="str">
        <f>IF(AH10&gt;10, (IF((AND(AK10&gt;=0,AK10&lt;=20)=TRUE),"PASS","FAIL")),(IF((AND(AK10&gt;=0,AK10&lt;=50)=TRUE),"PASS","FAIL")))</f>
        <v>FAIL</v>
      </c>
      <c r="AO10" s="4"/>
      <c r="AP10" s="4">
        <v>249</v>
      </c>
    </row>
    <row r="11" spans="1:42" x14ac:dyDescent="0.3">
      <c r="A11" s="1">
        <v>44979</v>
      </c>
      <c r="B11" t="s">
        <v>90</v>
      </c>
      <c r="C11" t="s">
        <v>13</v>
      </c>
      <c r="D11">
        <v>36</v>
      </c>
      <c r="E11">
        <v>1</v>
      </c>
      <c r="F11">
        <v>1</v>
      </c>
      <c r="G11" t="s">
        <v>53</v>
      </c>
      <c r="H11" t="s">
        <v>54</v>
      </c>
      <c r="I11">
        <v>0.46</v>
      </c>
      <c r="J11">
        <v>5.97</v>
      </c>
      <c r="K11">
        <v>198</v>
      </c>
      <c r="L11" t="s">
        <v>51</v>
      </c>
      <c r="M11" t="s">
        <v>52</v>
      </c>
      <c r="N11">
        <v>0.19800000000000001</v>
      </c>
      <c r="O11">
        <v>3.34</v>
      </c>
      <c r="P11">
        <v>57.7</v>
      </c>
      <c r="Q11" s="4"/>
      <c r="R11" s="4">
        <v>1</v>
      </c>
      <c r="S11" s="4">
        <v>1</v>
      </c>
      <c r="T11" s="4"/>
      <c r="U11" s="4">
        <f t="shared" si="0"/>
        <v>198</v>
      </c>
      <c r="V11" s="4">
        <f t="shared" si="1"/>
        <v>198</v>
      </c>
      <c r="W11" s="4">
        <f t="shared" si="2"/>
        <v>198</v>
      </c>
      <c r="X11" s="4"/>
      <c r="Y11" s="4"/>
      <c r="AB11" s="4"/>
      <c r="AC11" s="4"/>
      <c r="AD11" s="4">
        <v>1</v>
      </c>
      <c r="AE11" s="4"/>
      <c r="AF11" s="13">
        <f t="shared" si="3"/>
        <v>57.7</v>
      </c>
      <c r="AG11" s="15">
        <f t="shared" si="4"/>
        <v>57.7</v>
      </c>
      <c r="AH11" s="15">
        <f t="shared" si="5"/>
        <v>57.7</v>
      </c>
      <c r="AI11" s="15"/>
      <c r="AJ11" s="4"/>
      <c r="AM11" s="4"/>
      <c r="AN11" s="4"/>
      <c r="AO11" s="4"/>
      <c r="AP11" s="4">
        <v>55</v>
      </c>
    </row>
    <row r="12" spans="1:42" x14ac:dyDescent="0.3">
      <c r="A12" s="1">
        <v>44979</v>
      </c>
      <c r="B12" t="s">
        <v>232</v>
      </c>
      <c r="C12" t="s">
        <v>237</v>
      </c>
      <c r="D12">
        <v>36</v>
      </c>
      <c r="E12">
        <v>1</v>
      </c>
      <c r="F12">
        <v>1</v>
      </c>
      <c r="G12" t="s">
        <v>53</v>
      </c>
      <c r="H12" t="s">
        <v>54</v>
      </c>
      <c r="I12">
        <v>0.46899999999999997</v>
      </c>
      <c r="J12">
        <v>6.51</v>
      </c>
      <c r="K12">
        <v>224</v>
      </c>
      <c r="L12" t="s">
        <v>51</v>
      </c>
      <c r="M12" t="s">
        <v>52</v>
      </c>
      <c r="N12">
        <v>0.19500000000000001</v>
      </c>
      <c r="O12">
        <v>3.36</v>
      </c>
      <c r="P12">
        <v>58.2</v>
      </c>
      <c r="R12" s="4">
        <v>1</v>
      </c>
      <c r="S12" s="4">
        <v>1</v>
      </c>
      <c r="T12" s="4"/>
      <c r="U12" s="4">
        <f t="shared" si="0"/>
        <v>224</v>
      </c>
      <c r="V12" s="4">
        <f t="shared" si="1"/>
        <v>224</v>
      </c>
      <c r="W12" s="4">
        <f t="shared" si="2"/>
        <v>224</v>
      </c>
      <c r="Z12">
        <f>ABS(100*ABS(W12-W11)/AVERAGE(W12,W11))</f>
        <v>12.322274881516588</v>
      </c>
      <c r="AA12" t="str">
        <f>IF(W12&gt;10, (IF((AND(Z12&gt;=0,Z12&lt;=20)=TRUE),"PASS","FAIL")),(IF((AND(Z12&gt;=0,Z12&lt;=50)=TRUE),"PASS","FAIL")))</f>
        <v>PASS</v>
      </c>
      <c r="AD12" s="4">
        <v>1</v>
      </c>
      <c r="AE12" s="4"/>
      <c r="AF12" s="13">
        <f t="shared" si="3"/>
        <v>58.2</v>
      </c>
      <c r="AG12" s="15">
        <f t="shared" si="4"/>
        <v>58.2</v>
      </c>
      <c r="AH12" s="15">
        <f t="shared" si="5"/>
        <v>58.2</v>
      </c>
      <c r="AI12" s="13"/>
      <c r="AK12">
        <f>ABS(100*ABS(AH12-AH11)/AVERAGE(AH12,AH11))</f>
        <v>0.86281276962899045</v>
      </c>
      <c r="AL12" t="str">
        <f>IF(AH12&gt;10, (IF((AND(AK12&gt;=0,AK12&lt;=20)=TRUE),"PASS","FAIL")),(IF((AND(AK12&gt;=0,AK12&lt;=50)=TRUE),"PASS","FAIL")))</f>
        <v>PASS</v>
      </c>
      <c r="AO12" s="4"/>
      <c r="AP12" s="4">
        <v>245</v>
      </c>
    </row>
    <row r="13" spans="1:42" x14ac:dyDescent="0.3">
      <c r="A13" s="1">
        <v>44979</v>
      </c>
      <c r="B13" t="s">
        <v>90</v>
      </c>
      <c r="C13" t="s">
        <v>116</v>
      </c>
      <c r="D13">
        <v>56</v>
      </c>
      <c r="E13">
        <v>1</v>
      </c>
      <c r="F13">
        <v>1</v>
      </c>
      <c r="G13" t="s">
        <v>53</v>
      </c>
      <c r="H13" t="s">
        <v>54</v>
      </c>
      <c r="I13">
        <v>0.52600000000000002</v>
      </c>
      <c r="J13">
        <v>7.83</v>
      </c>
      <c r="K13">
        <v>288</v>
      </c>
      <c r="L13" t="s">
        <v>51</v>
      </c>
      <c r="M13" t="s">
        <v>52</v>
      </c>
      <c r="N13">
        <v>0.111</v>
      </c>
      <c r="O13">
        <v>1.87</v>
      </c>
      <c r="P13">
        <v>9.33</v>
      </c>
      <c r="Q13" s="4"/>
      <c r="R13" s="4">
        <v>1</v>
      </c>
      <c r="S13" s="4">
        <v>1</v>
      </c>
      <c r="T13" s="4"/>
      <c r="U13" s="4">
        <f t="shared" si="0"/>
        <v>288</v>
      </c>
      <c r="V13" s="4">
        <f t="shared" si="1"/>
        <v>288</v>
      </c>
      <c r="W13" s="4">
        <f t="shared" si="2"/>
        <v>288</v>
      </c>
      <c r="X13" s="4"/>
      <c r="Y13" s="4"/>
      <c r="AD13" s="4">
        <v>1</v>
      </c>
      <c r="AE13" s="4"/>
      <c r="AF13" s="13">
        <f t="shared" si="3"/>
        <v>9.33</v>
      </c>
      <c r="AG13" s="15">
        <f t="shared" si="4"/>
        <v>9.33</v>
      </c>
      <c r="AH13" s="15">
        <f t="shared" si="5"/>
        <v>9.33</v>
      </c>
      <c r="AI13" s="15"/>
      <c r="AJ13" s="4"/>
      <c r="AO13" s="4"/>
      <c r="AP13" s="4">
        <v>78</v>
      </c>
    </row>
    <row r="14" spans="1:42" x14ac:dyDescent="0.3">
      <c r="A14" s="1">
        <v>44979</v>
      </c>
      <c r="B14" t="s">
        <v>232</v>
      </c>
      <c r="C14" t="s">
        <v>242</v>
      </c>
      <c r="D14">
        <v>56</v>
      </c>
      <c r="E14">
        <v>1</v>
      </c>
      <c r="F14">
        <v>1</v>
      </c>
      <c r="G14" t="s">
        <v>53</v>
      </c>
      <c r="H14" t="s">
        <v>54</v>
      </c>
      <c r="I14">
        <v>0.51900000000000002</v>
      </c>
      <c r="J14">
        <v>7.21</v>
      </c>
      <c r="K14">
        <v>258</v>
      </c>
      <c r="L14" t="s">
        <v>51</v>
      </c>
      <c r="M14" t="s">
        <v>52</v>
      </c>
      <c r="N14">
        <v>0.112</v>
      </c>
      <c r="O14">
        <v>1.97</v>
      </c>
      <c r="P14">
        <v>12.4</v>
      </c>
      <c r="R14" s="4">
        <v>1</v>
      </c>
      <c r="S14" s="4">
        <v>1</v>
      </c>
      <c r="T14" s="4"/>
      <c r="U14" s="4">
        <f t="shared" si="0"/>
        <v>258</v>
      </c>
      <c r="V14" s="4">
        <f t="shared" si="1"/>
        <v>258</v>
      </c>
      <c r="W14" s="4">
        <f t="shared" si="2"/>
        <v>258</v>
      </c>
      <c r="Z14">
        <f>ABS(100*ABS(W14-W13)/AVERAGE(W14,W13))</f>
        <v>10.989010989010989</v>
      </c>
      <c r="AA14" t="str">
        <f>IF(W14&gt;10, (IF((AND(Z14&gt;=0,Z14&lt;=20)=TRUE),"PASS","FAIL")),(IF((AND(Z14&gt;=0,Z14&lt;=50)=TRUE),"PASS","FAIL")))</f>
        <v>PASS</v>
      </c>
      <c r="AD14" s="4">
        <v>1</v>
      </c>
      <c r="AE14" s="4"/>
      <c r="AF14" s="13">
        <f t="shared" si="3"/>
        <v>12.4</v>
      </c>
      <c r="AG14" s="15">
        <f t="shared" si="4"/>
        <v>12.4</v>
      </c>
      <c r="AH14" s="15">
        <f t="shared" si="5"/>
        <v>12.4</v>
      </c>
      <c r="AI14" s="15"/>
      <c r="AJ14" s="4"/>
      <c r="AK14">
        <f>ABS(100*ABS(AH14-AH13)/AVERAGE(AH14,AH13))</f>
        <v>28.255867464335019</v>
      </c>
      <c r="AL14" t="str">
        <f>IF(AH14&gt;10, (IF((AND(AK14&gt;=0,AK14&lt;=20)=TRUE),"PASS","FAIL")),(IF((AND(AK14&gt;=0,AK14&lt;=50)=TRUE),"PASS","FAIL")))</f>
        <v>FAIL</v>
      </c>
      <c r="AO14" s="4"/>
      <c r="AP14" s="4">
        <v>250</v>
      </c>
    </row>
    <row r="15" spans="1:42" x14ac:dyDescent="0.3">
      <c r="A15" s="1">
        <v>44979</v>
      </c>
      <c r="B15" t="s">
        <v>90</v>
      </c>
      <c r="C15" t="s">
        <v>119</v>
      </c>
      <c r="D15">
        <v>59</v>
      </c>
      <c r="E15">
        <v>1</v>
      </c>
      <c r="F15">
        <v>1</v>
      </c>
      <c r="G15" t="s">
        <v>53</v>
      </c>
      <c r="H15" t="s">
        <v>54</v>
      </c>
      <c r="I15">
        <v>0.52500000000000002</v>
      </c>
      <c r="J15">
        <v>6.32</v>
      </c>
      <c r="K15">
        <v>215</v>
      </c>
      <c r="L15" t="s">
        <v>51</v>
      </c>
      <c r="M15" t="s">
        <v>52</v>
      </c>
      <c r="N15">
        <v>0.13</v>
      </c>
      <c r="O15">
        <v>2.25</v>
      </c>
      <c r="P15">
        <v>21.5</v>
      </c>
      <c r="Q15" s="4"/>
      <c r="R15" s="4">
        <v>1</v>
      </c>
      <c r="S15" s="4">
        <v>1</v>
      </c>
      <c r="T15" s="4"/>
      <c r="U15" s="4">
        <f t="shared" si="0"/>
        <v>215</v>
      </c>
      <c r="V15" s="4">
        <f t="shared" si="1"/>
        <v>215</v>
      </c>
      <c r="W15" s="4">
        <f t="shared" si="2"/>
        <v>215</v>
      </c>
      <c r="X15" s="4"/>
      <c r="Y15" s="4"/>
      <c r="AB15" s="4"/>
      <c r="AC15" s="4"/>
      <c r="AD15" s="4">
        <v>1</v>
      </c>
      <c r="AE15" s="4"/>
      <c r="AF15" s="13">
        <f t="shared" si="3"/>
        <v>21.5</v>
      </c>
      <c r="AG15" s="15">
        <f t="shared" si="4"/>
        <v>21.5</v>
      </c>
      <c r="AH15" s="15">
        <f t="shared" si="5"/>
        <v>21.5</v>
      </c>
      <c r="AI15" s="15"/>
      <c r="AJ15" s="4"/>
      <c r="AM15" s="4"/>
      <c r="AN15" s="4"/>
      <c r="AO15" s="4"/>
      <c r="AP15" s="4">
        <v>84</v>
      </c>
    </row>
    <row r="16" spans="1:42" x14ac:dyDescent="0.3">
      <c r="A16" s="1">
        <v>44979</v>
      </c>
      <c r="B16" t="s">
        <v>232</v>
      </c>
      <c r="C16" t="s">
        <v>243</v>
      </c>
      <c r="D16">
        <v>59</v>
      </c>
      <c r="E16">
        <v>1</v>
      </c>
      <c r="F16">
        <v>1</v>
      </c>
      <c r="G16" t="s">
        <v>53</v>
      </c>
      <c r="H16" t="s">
        <v>54</v>
      </c>
      <c r="I16">
        <v>0.55300000000000005</v>
      </c>
      <c r="J16">
        <v>7.74</v>
      </c>
      <c r="K16">
        <v>284</v>
      </c>
      <c r="L16" t="s">
        <v>51</v>
      </c>
      <c r="M16" t="s">
        <v>52</v>
      </c>
      <c r="N16">
        <v>0.13100000000000001</v>
      </c>
      <c r="O16">
        <v>2.27</v>
      </c>
      <c r="P16">
        <v>22.1</v>
      </c>
      <c r="R16" s="4">
        <v>1</v>
      </c>
      <c r="S16" s="4">
        <v>1</v>
      </c>
      <c r="T16" s="4"/>
      <c r="U16" s="4">
        <f t="shared" si="0"/>
        <v>284</v>
      </c>
      <c r="V16" s="4">
        <f t="shared" si="1"/>
        <v>284</v>
      </c>
      <c r="W16" s="4">
        <f t="shared" si="2"/>
        <v>284</v>
      </c>
      <c r="Z16">
        <f>ABS(100*ABS(W16-W15)/AVERAGE(W16,W15))</f>
        <v>27.655310621242485</v>
      </c>
      <c r="AA16" t="str">
        <f>IF(W16&gt;10, (IF((AND(Z16&gt;=0,Z16&lt;=20)=TRUE),"PASS","FAIL")),(IF((AND(Z16&gt;=0,Z16&lt;=50)=TRUE),"PASS","FAIL")))</f>
        <v>FAIL</v>
      </c>
      <c r="AD16" s="4">
        <v>1</v>
      </c>
      <c r="AE16" s="4"/>
      <c r="AF16" s="13">
        <f t="shared" si="3"/>
        <v>22.1</v>
      </c>
      <c r="AG16" s="15">
        <f t="shared" si="4"/>
        <v>22.1</v>
      </c>
      <c r="AH16" s="15">
        <f t="shared" si="5"/>
        <v>22.1</v>
      </c>
      <c r="AI16" s="15"/>
      <c r="AJ16" s="4"/>
      <c r="AK16">
        <f>ABS(100*ABS(AH16-AH15)/AVERAGE(AH16,AH15))</f>
        <v>2.752293577981658</v>
      </c>
      <c r="AL16" t="str">
        <f>IF(AH16&gt;10, (IF((AND(AK16&gt;=0,AK16&lt;=20)=TRUE),"PASS","FAIL")),(IF((AND(AK16&gt;=0,AK16&lt;=50)=TRUE),"PASS","FAIL")))</f>
        <v>PASS</v>
      </c>
      <c r="AO16" s="4"/>
      <c r="AP16" s="4">
        <v>251</v>
      </c>
    </row>
    <row r="17" spans="1:42" x14ac:dyDescent="0.3">
      <c r="A17" s="1">
        <v>44979</v>
      </c>
      <c r="B17" t="s">
        <v>90</v>
      </c>
      <c r="C17" t="s">
        <v>120</v>
      </c>
      <c r="D17">
        <v>60</v>
      </c>
      <c r="E17">
        <v>1</v>
      </c>
      <c r="F17">
        <v>1</v>
      </c>
      <c r="G17" t="s">
        <v>53</v>
      </c>
      <c r="H17" t="s">
        <v>54</v>
      </c>
      <c r="I17">
        <v>0.46300000000000002</v>
      </c>
      <c r="J17">
        <v>6.12</v>
      </c>
      <c r="K17">
        <v>206</v>
      </c>
      <c r="L17" t="s">
        <v>51</v>
      </c>
      <c r="M17" t="s">
        <v>52</v>
      </c>
      <c r="N17">
        <v>0.17599999999999999</v>
      </c>
      <c r="O17">
        <v>3.02</v>
      </c>
      <c r="P17">
        <v>46.8</v>
      </c>
      <c r="Q17" s="4"/>
      <c r="R17" s="4">
        <v>1</v>
      </c>
      <c r="S17" s="4">
        <v>1</v>
      </c>
      <c r="T17" s="4"/>
      <c r="U17" s="4">
        <f t="shared" si="0"/>
        <v>206</v>
      </c>
      <c r="V17" s="4">
        <f t="shared" si="1"/>
        <v>206</v>
      </c>
      <c r="W17" s="4">
        <f t="shared" si="2"/>
        <v>206</v>
      </c>
      <c r="AD17" s="4">
        <v>1</v>
      </c>
      <c r="AE17" s="4"/>
      <c r="AF17" s="13">
        <f t="shared" si="3"/>
        <v>46.8</v>
      </c>
      <c r="AG17" s="15">
        <f t="shared" si="4"/>
        <v>46.8</v>
      </c>
      <c r="AH17" s="15">
        <f t="shared" si="5"/>
        <v>46.8</v>
      </c>
      <c r="AI17" s="13"/>
      <c r="AO17" s="4"/>
      <c r="AP17" s="4">
        <v>85</v>
      </c>
    </row>
    <row r="18" spans="1:42" x14ac:dyDescent="0.3">
      <c r="A18" s="1">
        <v>44979</v>
      </c>
      <c r="B18" t="s">
        <v>232</v>
      </c>
      <c r="C18" t="s">
        <v>266</v>
      </c>
      <c r="D18">
        <v>60</v>
      </c>
      <c r="E18">
        <v>1</v>
      </c>
      <c r="F18">
        <v>1</v>
      </c>
      <c r="G18" t="s">
        <v>53</v>
      </c>
      <c r="H18" t="s">
        <v>54</v>
      </c>
      <c r="I18">
        <v>0.51900000000000002</v>
      </c>
      <c r="J18">
        <v>7.26</v>
      </c>
      <c r="K18">
        <v>261</v>
      </c>
      <c r="L18" t="s">
        <v>51</v>
      </c>
      <c r="M18" t="s">
        <v>52</v>
      </c>
      <c r="N18">
        <v>0.183</v>
      </c>
      <c r="O18">
        <v>3.08</v>
      </c>
      <c r="P18">
        <v>48.9</v>
      </c>
      <c r="R18" s="4">
        <v>1</v>
      </c>
      <c r="S18" s="4">
        <v>1</v>
      </c>
      <c r="T18" s="4"/>
      <c r="U18" s="4">
        <f t="shared" si="0"/>
        <v>261</v>
      </c>
      <c r="V18" s="4">
        <f t="shared" si="1"/>
        <v>261</v>
      </c>
      <c r="W18" s="4">
        <f t="shared" si="2"/>
        <v>261</v>
      </c>
      <c r="Z18">
        <f>ABS(100*ABS(W18-W17)/AVERAGE(W18,W17))</f>
        <v>23.554603854389722</v>
      </c>
      <c r="AA18" t="str">
        <f>IF(W18&gt;10, (IF((AND(Z18&gt;=0,Z18&lt;=20)=TRUE),"PASS","FAIL")),(IF((AND(Z18&gt;=0,Z18&lt;=50)=TRUE),"PASS","FAIL")))</f>
        <v>FAIL</v>
      </c>
      <c r="AD18" s="4">
        <v>1</v>
      </c>
      <c r="AE18" s="4"/>
      <c r="AF18" s="13">
        <f t="shared" si="3"/>
        <v>48.9</v>
      </c>
      <c r="AG18" s="15">
        <f t="shared" si="4"/>
        <v>48.9</v>
      </c>
      <c r="AH18" s="15">
        <f t="shared" si="5"/>
        <v>48.9</v>
      </c>
      <c r="AI18" s="13"/>
      <c r="AK18">
        <f>ABS(100*ABS(AH18-AH17)/AVERAGE(AH18,AH17))</f>
        <v>4.3887147335423231</v>
      </c>
      <c r="AL18" t="str">
        <f>IF(AH18&gt;10, (IF((AND(AK18&gt;=0,AK18&lt;=20)=TRUE),"PASS","FAIL")),(IF((AND(AK18&gt;=0,AK18&lt;=50)=TRUE),"PASS","FAIL")))</f>
        <v>PASS</v>
      </c>
      <c r="AO18" s="4"/>
      <c r="AP18" s="4">
        <v>274</v>
      </c>
    </row>
    <row r="19" spans="1:42" x14ac:dyDescent="0.3">
      <c r="A19" s="1">
        <v>44979</v>
      </c>
      <c r="B19" t="s">
        <v>232</v>
      </c>
      <c r="C19" t="s">
        <v>244</v>
      </c>
      <c r="D19">
        <v>60</v>
      </c>
      <c r="E19">
        <v>1</v>
      </c>
      <c r="F19">
        <v>1</v>
      </c>
      <c r="G19" t="s">
        <v>53</v>
      </c>
      <c r="H19" t="s">
        <v>54</v>
      </c>
      <c r="I19">
        <v>0.48499999999999999</v>
      </c>
      <c r="J19">
        <v>7.04</v>
      </c>
      <c r="K19">
        <v>250</v>
      </c>
      <c r="L19" t="s">
        <v>51</v>
      </c>
      <c r="M19" t="s">
        <v>52</v>
      </c>
      <c r="N19">
        <v>0.17399999999999999</v>
      </c>
      <c r="O19">
        <v>2.99</v>
      </c>
      <c r="P19">
        <v>46</v>
      </c>
      <c r="R19" s="4">
        <v>1</v>
      </c>
      <c r="S19" s="4">
        <v>1</v>
      </c>
      <c r="T19" s="4"/>
      <c r="U19" s="4">
        <f t="shared" si="0"/>
        <v>250</v>
      </c>
      <c r="V19" s="4">
        <f t="shared" si="1"/>
        <v>250</v>
      </c>
      <c r="W19" s="4">
        <f t="shared" si="2"/>
        <v>250</v>
      </c>
      <c r="AD19" s="4">
        <v>1</v>
      </c>
      <c r="AE19" s="4"/>
      <c r="AF19" s="13">
        <f t="shared" si="3"/>
        <v>46</v>
      </c>
      <c r="AG19" s="15">
        <f t="shared" si="4"/>
        <v>46</v>
      </c>
      <c r="AH19" s="15">
        <f t="shared" si="5"/>
        <v>46</v>
      </c>
      <c r="AI19" s="15"/>
      <c r="AJ19" s="4"/>
      <c r="AO19" s="4"/>
      <c r="AP19" s="4">
        <v>252</v>
      </c>
    </row>
    <row r="20" spans="1:42" x14ac:dyDescent="0.3">
      <c r="A20" s="1">
        <v>44979</v>
      </c>
      <c r="B20" t="s">
        <v>90</v>
      </c>
      <c r="C20" t="s">
        <v>123</v>
      </c>
      <c r="D20">
        <v>63</v>
      </c>
      <c r="E20">
        <v>1</v>
      </c>
      <c r="F20">
        <v>1</v>
      </c>
      <c r="G20" t="s">
        <v>53</v>
      </c>
      <c r="H20" t="s">
        <v>54</v>
      </c>
      <c r="I20">
        <v>0.6</v>
      </c>
      <c r="J20">
        <v>8.65</v>
      </c>
      <c r="K20">
        <v>328</v>
      </c>
      <c r="L20" t="s">
        <v>51</v>
      </c>
      <c r="M20" t="s">
        <v>52</v>
      </c>
      <c r="N20">
        <v>0.11</v>
      </c>
      <c r="O20">
        <v>1.91</v>
      </c>
      <c r="P20">
        <v>10.5</v>
      </c>
      <c r="Q20" s="4"/>
      <c r="R20" s="4">
        <v>1</v>
      </c>
      <c r="S20" s="4">
        <v>1</v>
      </c>
      <c r="T20" s="4"/>
      <c r="U20" s="4">
        <f t="shared" si="0"/>
        <v>328</v>
      </c>
      <c r="V20" s="4">
        <f t="shared" si="1"/>
        <v>328</v>
      </c>
      <c r="W20" s="4">
        <f t="shared" si="2"/>
        <v>328</v>
      </c>
      <c r="AD20" s="4">
        <v>1</v>
      </c>
      <c r="AE20" s="4"/>
      <c r="AF20" s="13">
        <f t="shared" si="3"/>
        <v>10.5</v>
      </c>
      <c r="AG20" s="15">
        <f t="shared" si="4"/>
        <v>10.5</v>
      </c>
      <c r="AH20" s="15">
        <f t="shared" si="5"/>
        <v>10.5</v>
      </c>
      <c r="AI20" s="13"/>
      <c r="AO20" s="4"/>
      <c r="AP20" s="4">
        <v>88</v>
      </c>
    </row>
    <row r="21" spans="1:42" x14ac:dyDescent="0.3">
      <c r="A21" s="1">
        <v>44979</v>
      </c>
      <c r="B21" t="s">
        <v>232</v>
      </c>
      <c r="C21" t="s">
        <v>245</v>
      </c>
      <c r="D21">
        <v>63</v>
      </c>
      <c r="E21">
        <v>1</v>
      </c>
      <c r="F21">
        <v>1</v>
      </c>
      <c r="G21" t="s">
        <v>53</v>
      </c>
      <c r="H21" t="s">
        <v>54</v>
      </c>
      <c r="I21">
        <v>0.54700000000000004</v>
      </c>
      <c r="J21">
        <v>7.59</v>
      </c>
      <c r="K21">
        <v>277</v>
      </c>
      <c r="L21" t="s">
        <v>51</v>
      </c>
      <c r="M21" t="s">
        <v>52</v>
      </c>
      <c r="N21">
        <v>0.105</v>
      </c>
      <c r="O21">
        <v>1.81</v>
      </c>
      <c r="P21">
        <v>7.16</v>
      </c>
      <c r="R21" s="4">
        <v>1</v>
      </c>
      <c r="S21" s="4">
        <v>1</v>
      </c>
      <c r="T21" s="4"/>
      <c r="U21" s="4">
        <f t="shared" si="0"/>
        <v>277</v>
      </c>
      <c r="V21" s="4">
        <f t="shared" si="1"/>
        <v>277</v>
      </c>
      <c r="W21" s="4">
        <f t="shared" si="2"/>
        <v>277</v>
      </c>
      <c r="Z21">
        <f>ABS(100*ABS(W21-W20)/AVERAGE(W21,W20))</f>
        <v>16.859504132231404</v>
      </c>
      <c r="AA21" t="str">
        <f>IF(W21&gt;10, (IF((AND(Z21&gt;=0,Z21&lt;=20)=TRUE),"PASS","FAIL")),(IF((AND(Z21&gt;=0,Z21&lt;=50)=TRUE),"PASS","FAIL")))</f>
        <v>PASS</v>
      </c>
      <c r="AD21" s="4">
        <v>1</v>
      </c>
      <c r="AE21" s="4"/>
      <c r="AF21" s="13">
        <f t="shared" si="3"/>
        <v>7.16</v>
      </c>
      <c r="AG21" s="15">
        <f t="shared" si="4"/>
        <v>7.16</v>
      </c>
      <c r="AH21" s="15">
        <f t="shared" si="5"/>
        <v>7.16</v>
      </c>
      <c r="AI21" s="13"/>
      <c r="AK21">
        <f>ABS(100*ABS(AH21-AH20)/AVERAGE(AH21,AH20))</f>
        <v>37.825594563986407</v>
      </c>
      <c r="AL21" t="str">
        <f>IF(AH21&gt;10, (IF((AND(AK21&gt;=0,AK21&lt;=20)=TRUE),"PASS","FAIL")),(IF((AND(AK21&gt;=0,AK21&lt;=50)=TRUE),"PASS","FAIL")))</f>
        <v>PASS</v>
      </c>
      <c r="AO21" s="4"/>
      <c r="AP21" s="4">
        <v>253</v>
      </c>
    </row>
    <row r="22" spans="1:42" x14ac:dyDescent="0.3">
      <c r="A22" s="1">
        <v>44979</v>
      </c>
      <c r="B22" t="s">
        <v>90</v>
      </c>
      <c r="C22" t="s">
        <v>124</v>
      </c>
      <c r="D22">
        <v>64</v>
      </c>
      <c r="E22">
        <v>1</v>
      </c>
      <c r="F22">
        <v>1</v>
      </c>
      <c r="G22" t="s">
        <v>53</v>
      </c>
      <c r="H22" t="s">
        <v>54</v>
      </c>
      <c r="I22">
        <v>0.55900000000000005</v>
      </c>
      <c r="J22">
        <v>7.86</v>
      </c>
      <c r="K22">
        <v>290</v>
      </c>
      <c r="L22" t="s">
        <v>51</v>
      </c>
      <c r="M22" t="s">
        <v>52</v>
      </c>
      <c r="N22">
        <v>0.13200000000000001</v>
      </c>
      <c r="O22">
        <v>2.2599999999999998</v>
      </c>
      <c r="P22">
        <v>22</v>
      </c>
      <c r="Q22" s="4"/>
      <c r="R22" s="4">
        <v>1</v>
      </c>
      <c r="S22" s="4">
        <v>1</v>
      </c>
      <c r="T22" s="4"/>
      <c r="U22" s="4">
        <f t="shared" si="0"/>
        <v>290</v>
      </c>
      <c r="V22" s="4">
        <f t="shared" si="1"/>
        <v>290</v>
      </c>
      <c r="W22" s="4">
        <f t="shared" si="2"/>
        <v>290</v>
      </c>
      <c r="AD22" s="4">
        <v>1</v>
      </c>
      <c r="AE22" s="4"/>
      <c r="AF22" s="13">
        <f t="shared" si="3"/>
        <v>22</v>
      </c>
      <c r="AG22" s="15">
        <f t="shared" si="4"/>
        <v>22</v>
      </c>
      <c r="AH22" s="15">
        <f t="shared" si="5"/>
        <v>22</v>
      </c>
      <c r="AI22" s="13"/>
      <c r="AO22" s="4"/>
      <c r="AP22" s="4">
        <v>89</v>
      </c>
    </row>
    <row r="23" spans="1:42" x14ac:dyDescent="0.3">
      <c r="A23" s="1">
        <v>44979</v>
      </c>
      <c r="B23" t="s">
        <v>232</v>
      </c>
      <c r="C23" t="s">
        <v>246</v>
      </c>
      <c r="D23">
        <v>64</v>
      </c>
      <c r="E23">
        <v>1</v>
      </c>
      <c r="F23">
        <v>1</v>
      </c>
      <c r="G23" t="s">
        <v>53</v>
      </c>
      <c r="H23" t="s">
        <v>54</v>
      </c>
      <c r="I23">
        <v>0.61799999999999999</v>
      </c>
      <c r="J23">
        <v>8.44</v>
      </c>
      <c r="K23">
        <v>318</v>
      </c>
      <c r="L23" t="s">
        <v>51</v>
      </c>
      <c r="M23" t="s">
        <v>52</v>
      </c>
      <c r="N23">
        <v>0.13300000000000001</v>
      </c>
      <c r="O23">
        <v>2.3199999999999998</v>
      </c>
      <c r="P23">
        <v>23.9</v>
      </c>
      <c r="R23" s="4">
        <v>1</v>
      </c>
      <c r="S23" s="4">
        <v>1</v>
      </c>
      <c r="T23" s="4"/>
      <c r="U23" s="4">
        <f t="shared" si="0"/>
        <v>318</v>
      </c>
      <c r="V23" s="4">
        <f t="shared" si="1"/>
        <v>318</v>
      </c>
      <c r="W23" s="4">
        <f t="shared" si="2"/>
        <v>318</v>
      </c>
      <c r="Z23">
        <f>ABS(100*ABS(W23-W22)/AVERAGE(W23,W22))</f>
        <v>9.2105263157894743</v>
      </c>
      <c r="AA23" t="str">
        <f>IF(W23&gt;10, (IF((AND(Z23&gt;=0,Z23&lt;=20)=TRUE),"PASS","FAIL")),(IF((AND(Z23&gt;=0,Z23&lt;=50)=TRUE),"PASS","FAIL")))</f>
        <v>PASS</v>
      </c>
      <c r="AD23" s="4">
        <v>1</v>
      </c>
      <c r="AE23" s="4"/>
      <c r="AF23" s="13">
        <f t="shared" si="3"/>
        <v>23.9</v>
      </c>
      <c r="AG23" s="15">
        <f t="shared" si="4"/>
        <v>23.9</v>
      </c>
      <c r="AH23" s="15">
        <f t="shared" si="5"/>
        <v>23.9</v>
      </c>
      <c r="AI23" s="13"/>
      <c r="AK23">
        <f>ABS(100*ABS(AH23-AH22)/AVERAGE(AH23,AH22))</f>
        <v>8.278867102396509</v>
      </c>
      <c r="AL23" t="str">
        <f>IF(AH23&gt;10, (IF((AND(AK23&gt;=0,AK23&lt;=20)=TRUE),"PASS","FAIL")),(IF((AND(AK23&gt;=0,AK23&lt;=50)=TRUE),"PASS","FAIL")))</f>
        <v>PASS</v>
      </c>
      <c r="AO23" s="4"/>
      <c r="AP23" s="4">
        <v>254</v>
      </c>
    </row>
    <row r="24" spans="1:42" x14ac:dyDescent="0.3">
      <c r="A24" s="1">
        <v>44979</v>
      </c>
      <c r="B24" t="s">
        <v>90</v>
      </c>
      <c r="C24" t="s">
        <v>128</v>
      </c>
      <c r="D24">
        <v>68</v>
      </c>
      <c r="E24">
        <v>1</v>
      </c>
      <c r="F24">
        <v>1</v>
      </c>
      <c r="G24" t="s">
        <v>53</v>
      </c>
      <c r="H24" t="s">
        <v>54</v>
      </c>
      <c r="I24">
        <v>0.53600000000000003</v>
      </c>
      <c r="J24">
        <v>6.77</v>
      </c>
      <c r="K24">
        <v>237</v>
      </c>
      <c r="L24" t="s">
        <v>51</v>
      </c>
      <c r="M24" t="s">
        <v>52</v>
      </c>
      <c r="N24">
        <v>0.25700000000000001</v>
      </c>
      <c r="O24">
        <v>4.1500000000000004</v>
      </c>
      <c r="P24">
        <v>84.8</v>
      </c>
      <c r="R24" s="4">
        <v>1</v>
      </c>
      <c r="S24" s="4">
        <v>1</v>
      </c>
      <c r="T24" s="4"/>
      <c r="U24" s="4">
        <f t="shared" si="0"/>
        <v>237</v>
      </c>
      <c r="V24" s="4">
        <f t="shared" si="1"/>
        <v>237</v>
      </c>
      <c r="W24" s="4">
        <f t="shared" si="2"/>
        <v>237</v>
      </c>
      <c r="X24" s="4"/>
      <c r="Y24" s="4"/>
      <c r="AD24" s="4">
        <v>1</v>
      </c>
      <c r="AE24" s="4"/>
      <c r="AF24" s="13">
        <f t="shared" si="3"/>
        <v>84.8</v>
      </c>
      <c r="AG24" s="15">
        <f t="shared" si="4"/>
        <v>84.8</v>
      </c>
      <c r="AH24" s="15">
        <f t="shared" si="5"/>
        <v>84.8</v>
      </c>
      <c r="AI24" s="15"/>
      <c r="AJ24" s="4"/>
      <c r="AO24" s="4"/>
      <c r="AP24" s="4">
        <v>93</v>
      </c>
    </row>
    <row r="25" spans="1:42" x14ac:dyDescent="0.3">
      <c r="A25" s="1">
        <v>44979</v>
      </c>
      <c r="B25" t="s">
        <v>232</v>
      </c>
      <c r="C25" t="s">
        <v>247</v>
      </c>
      <c r="D25">
        <v>68</v>
      </c>
      <c r="E25">
        <v>1</v>
      </c>
      <c r="F25">
        <v>1</v>
      </c>
      <c r="G25" t="s">
        <v>53</v>
      </c>
      <c r="H25" t="s">
        <v>54</v>
      </c>
      <c r="I25">
        <v>0.61</v>
      </c>
      <c r="J25">
        <v>8.4499999999999993</v>
      </c>
      <c r="K25">
        <v>318</v>
      </c>
      <c r="L25" t="s">
        <v>51</v>
      </c>
      <c r="M25" t="s">
        <v>52</v>
      </c>
      <c r="N25">
        <v>0.24299999999999999</v>
      </c>
      <c r="O25">
        <v>4.1399999999999997</v>
      </c>
      <c r="P25">
        <v>84.4</v>
      </c>
      <c r="R25" s="4">
        <v>1</v>
      </c>
      <c r="S25" s="4">
        <v>1</v>
      </c>
      <c r="T25" s="4"/>
      <c r="U25" s="4">
        <f t="shared" si="0"/>
        <v>318</v>
      </c>
      <c r="V25" s="4">
        <f t="shared" si="1"/>
        <v>318</v>
      </c>
      <c r="W25" s="4">
        <f t="shared" si="2"/>
        <v>318</v>
      </c>
      <c r="Z25">
        <f>ABS(100*ABS(W25-W24)/AVERAGE(W25,W24))</f>
        <v>29.189189189189189</v>
      </c>
      <c r="AA25" t="str">
        <f>IF(W25&gt;10, (IF((AND(Z25&gt;=0,Z25&lt;=20)=TRUE),"PASS","FAIL")),(IF((AND(Z25&gt;=0,Z25&lt;=50)=TRUE),"PASS","FAIL")))</f>
        <v>FAIL</v>
      </c>
      <c r="AD25" s="4">
        <v>1</v>
      </c>
      <c r="AE25" s="4"/>
      <c r="AF25" s="13">
        <f t="shared" si="3"/>
        <v>84.4</v>
      </c>
      <c r="AG25" s="15">
        <f t="shared" si="4"/>
        <v>84.4</v>
      </c>
      <c r="AH25" s="15">
        <f t="shared" si="5"/>
        <v>84.4</v>
      </c>
      <c r="AI25" s="13"/>
      <c r="AK25">
        <f>ABS(100*ABS(AH25-AH24)/AVERAGE(AH25,AH24))</f>
        <v>0.47281323877067555</v>
      </c>
      <c r="AL25" t="str">
        <f>IF(AH25&gt;10, (IF((AND(AK25&gt;=0,AK25&lt;=20)=TRUE),"PASS","FAIL")),(IF((AND(AK25&gt;=0,AK25&lt;=50)=TRUE),"PASS","FAIL")))</f>
        <v>PASS</v>
      </c>
      <c r="AO25" s="4"/>
      <c r="AP25" s="4">
        <v>255</v>
      </c>
    </row>
    <row r="26" spans="1:42" x14ac:dyDescent="0.3">
      <c r="A26" s="1">
        <v>44979</v>
      </c>
      <c r="B26" t="s">
        <v>90</v>
      </c>
      <c r="C26" t="s">
        <v>132</v>
      </c>
      <c r="D26">
        <v>72</v>
      </c>
      <c r="E26">
        <v>1</v>
      </c>
      <c r="F26">
        <v>1</v>
      </c>
      <c r="G26" t="s">
        <v>53</v>
      </c>
      <c r="H26" t="s">
        <v>54</v>
      </c>
      <c r="I26">
        <v>0.48</v>
      </c>
      <c r="J26">
        <v>6.68</v>
      </c>
      <c r="K26">
        <v>233</v>
      </c>
      <c r="L26" t="s">
        <v>51</v>
      </c>
      <c r="M26" t="s">
        <v>52</v>
      </c>
      <c r="N26">
        <v>0.19600000000000001</v>
      </c>
      <c r="O26">
        <v>3.34</v>
      </c>
      <c r="P26">
        <v>57.4</v>
      </c>
      <c r="R26" s="4">
        <v>1</v>
      </c>
      <c r="S26" s="4">
        <v>1</v>
      </c>
      <c r="T26" s="4"/>
      <c r="U26" s="4">
        <f t="shared" si="0"/>
        <v>233</v>
      </c>
      <c r="V26" s="4">
        <f t="shared" si="1"/>
        <v>233</v>
      </c>
      <c r="W26" s="4">
        <f t="shared" si="2"/>
        <v>233</v>
      </c>
      <c r="X26" s="4"/>
      <c r="Y26" s="4"/>
      <c r="AB26" s="4"/>
      <c r="AC26" s="4"/>
      <c r="AD26" s="4">
        <v>1</v>
      </c>
      <c r="AE26" s="4"/>
      <c r="AF26" s="13">
        <f t="shared" si="3"/>
        <v>57.4</v>
      </c>
      <c r="AG26" s="15">
        <f t="shared" si="4"/>
        <v>57.4</v>
      </c>
      <c r="AH26" s="15">
        <f t="shared" si="5"/>
        <v>57.4</v>
      </c>
      <c r="AI26" s="15"/>
      <c r="AJ26" s="4"/>
      <c r="AM26" s="4"/>
      <c r="AN26" s="4"/>
      <c r="AO26" s="4"/>
      <c r="AP26" s="4">
        <v>100</v>
      </c>
    </row>
    <row r="27" spans="1:42" x14ac:dyDescent="0.3">
      <c r="A27" s="1">
        <v>44979</v>
      </c>
      <c r="B27" t="s">
        <v>232</v>
      </c>
      <c r="C27" t="s">
        <v>248</v>
      </c>
      <c r="D27">
        <v>72</v>
      </c>
      <c r="E27">
        <v>1</v>
      </c>
      <c r="F27">
        <v>1</v>
      </c>
      <c r="G27" t="s">
        <v>53</v>
      </c>
      <c r="H27" t="s">
        <v>54</v>
      </c>
      <c r="I27">
        <v>0.49099999999999999</v>
      </c>
      <c r="J27">
        <v>6.9</v>
      </c>
      <c r="K27">
        <v>243</v>
      </c>
      <c r="L27" t="s">
        <v>51</v>
      </c>
      <c r="M27" t="s">
        <v>52</v>
      </c>
      <c r="N27">
        <v>0.193</v>
      </c>
      <c r="O27">
        <v>3.3</v>
      </c>
      <c r="P27">
        <v>56.3</v>
      </c>
      <c r="R27" s="4">
        <v>1</v>
      </c>
      <c r="S27" s="4">
        <v>1</v>
      </c>
      <c r="T27" s="4"/>
      <c r="U27" s="4">
        <f t="shared" si="0"/>
        <v>243</v>
      </c>
      <c r="V27" s="4">
        <f t="shared" si="1"/>
        <v>243</v>
      </c>
      <c r="W27" s="4">
        <f t="shared" si="2"/>
        <v>243</v>
      </c>
      <c r="Z27">
        <f>ABS(100*ABS(W27-W26)/AVERAGE(W27,W26))</f>
        <v>4.2016806722689077</v>
      </c>
      <c r="AA27" t="str">
        <f>IF(W27&gt;10, (IF((AND(Z27&gt;=0,Z27&lt;=20)=TRUE),"PASS","FAIL")),(IF((AND(Z27&gt;=0,Z27&lt;=50)=TRUE),"PASS","FAIL")))</f>
        <v>PASS</v>
      </c>
      <c r="AD27" s="4">
        <v>1</v>
      </c>
      <c r="AE27" s="4"/>
      <c r="AF27" s="13">
        <f t="shared" si="3"/>
        <v>56.3</v>
      </c>
      <c r="AG27" s="15">
        <f t="shared" si="4"/>
        <v>56.3</v>
      </c>
      <c r="AH27" s="15">
        <f t="shared" si="5"/>
        <v>56.3</v>
      </c>
      <c r="AI27" s="13"/>
      <c r="AK27">
        <f>ABS(100*ABS(AH27-AH26)/AVERAGE(AH27,AH26))</f>
        <v>1.9349164467898003</v>
      </c>
      <c r="AL27" t="str">
        <f>IF(AH27&gt;10, (IF((AND(AK27&gt;=0,AK27&lt;=20)=TRUE),"PASS","FAIL")),(IF((AND(AK27&gt;=0,AK27&lt;=50)=TRUE),"PASS","FAIL")))</f>
        <v>PASS</v>
      </c>
      <c r="AO27" s="4"/>
      <c r="AP27" s="4">
        <v>256</v>
      </c>
    </row>
    <row r="28" spans="1:42" x14ac:dyDescent="0.3">
      <c r="A28" s="1">
        <v>44979</v>
      </c>
      <c r="B28" t="s">
        <v>90</v>
      </c>
      <c r="C28" t="s">
        <v>139</v>
      </c>
      <c r="D28">
        <v>79</v>
      </c>
      <c r="E28">
        <v>1</v>
      </c>
      <c r="F28">
        <v>1</v>
      </c>
      <c r="G28" t="s">
        <v>53</v>
      </c>
      <c r="H28" t="s">
        <v>54</v>
      </c>
      <c r="I28">
        <v>0.44900000000000001</v>
      </c>
      <c r="J28">
        <v>6.42</v>
      </c>
      <c r="K28">
        <v>220</v>
      </c>
      <c r="L28" t="s">
        <v>51</v>
      </c>
      <c r="M28" t="s">
        <v>52</v>
      </c>
      <c r="N28">
        <v>0.115</v>
      </c>
      <c r="O28">
        <v>1.97</v>
      </c>
      <c r="P28">
        <v>12.3</v>
      </c>
      <c r="R28" s="4">
        <v>1</v>
      </c>
      <c r="S28" s="4">
        <v>1</v>
      </c>
      <c r="T28" s="4"/>
      <c r="U28" s="4">
        <f t="shared" si="0"/>
        <v>220</v>
      </c>
      <c r="V28" s="4">
        <f t="shared" si="1"/>
        <v>220</v>
      </c>
      <c r="W28" s="4">
        <f t="shared" si="2"/>
        <v>220</v>
      </c>
      <c r="X28" s="4"/>
      <c r="Y28" s="4"/>
      <c r="AD28" s="4">
        <v>1</v>
      </c>
      <c r="AE28" s="4"/>
      <c r="AF28" s="13">
        <f t="shared" si="3"/>
        <v>12.3</v>
      </c>
      <c r="AG28" s="15">
        <f t="shared" si="4"/>
        <v>12.3</v>
      </c>
      <c r="AH28" s="15">
        <f t="shared" si="5"/>
        <v>12.3</v>
      </c>
      <c r="AI28" s="15"/>
      <c r="AJ28" s="4"/>
      <c r="AO28" s="4"/>
      <c r="AP28" s="4">
        <v>107</v>
      </c>
    </row>
    <row r="29" spans="1:42" x14ac:dyDescent="0.3">
      <c r="A29" s="1">
        <v>44979</v>
      </c>
      <c r="B29" t="s">
        <v>232</v>
      </c>
      <c r="C29" t="s">
        <v>249</v>
      </c>
      <c r="D29">
        <v>79</v>
      </c>
      <c r="E29">
        <v>1</v>
      </c>
      <c r="F29">
        <v>1</v>
      </c>
      <c r="G29" t="s">
        <v>53</v>
      </c>
      <c r="H29" t="s">
        <v>54</v>
      </c>
      <c r="I29">
        <v>0.47699999999999998</v>
      </c>
      <c r="J29">
        <v>6.55</v>
      </c>
      <c r="K29">
        <v>227</v>
      </c>
      <c r="L29" t="s">
        <v>51</v>
      </c>
      <c r="M29" t="s">
        <v>52</v>
      </c>
      <c r="N29">
        <v>0.11700000000000001</v>
      </c>
      <c r="O29">
        <v>2.1</v>
      </c>
      <c r="P29">
        <v>16.5</v>
      </c>
      <c r="R29" s="4">
        <v>1</v>
      </c>
      <c r="S29" s="4">
        <v>1</v>
      </c>
      <c r="T29" s="4"/>
      <c r="U29" s="4">
        <f t="shared" si="0"/>
        <v>227</v>
      </c>
      <c r="V29" s="4">
        <f t="shared" si="1"/>
        <v>227</v>
      </c>
      <c r="W29" s="4">
        <f t="shared" si="2"/>
        <v>227</v>
      </c>
      <c r="Z29">
        <f>ABS(100*ABS(W29-W28)/AVERAGE(W29,W28))</f>
        <v>3.1319910514541389</v>
      </c>
      <c r="AA29" t="str">
        <f>IF(W29&gt;10, (IF((AND(Z29&gt;=0,Z29&lt;=20)=TRUE),"PASS","FAIL")),(IF((AND(Z29&gt;=0,Z29&lt;=50)=TRUE),"PASS","FAIL")))</f>
        <v>PASS</v>
      </c>
      <c r="AD29" s="4">
        <v>1</v>
      </c>
      <c r="AE29" s="4"/>
      <c r="AF29" s="13">
        <f t="shared" si="3"/>
        <v>16.5</v>
      </c>
      <c r="AG29" s="15">
        <f t="shared" si="4"/>
        <v>16.5</v>
      </c>
      <c r="AH29" s="15">
        <f t="shared" si="5"/>
        <v>16.5</v>
      </c>
      <c r="AI29" s="13"/>
      <c r="AK29">
        <f>ABS(100*ABS(AH29-AH28)/AVERAGE(AH29,AH28))</f>
        <v>29.166666666666661</v>
      </c>
      <c r="AL29" t="str">
        <f>IF(AH29&gt;10, (IF((AND(AK29&gt;=0,AK29&lt;=20)=TRUE),"PASS","FAIL")),(IF((AND(AK29&gt;=0,AK29&lt;=50)=TRUE),"PASS","FAIL")))</f>
        <v>FAIL</v>
      </c>
      <c r="AO29" s="4"/>
      <c r="AP29" s="4">
        <v>257</v>
      </c>
    </row>
    <row r="30" spans="1:42" x14ac:dyDescent="0.3">
      <c r="A30" s="1">
        <v>44979</v>
      </c>
      <c r="B30" t="s">
        <v>90</v>
      </c>
      <c r="C30" t="s">
        <v>143</v>
      </c>
      <c r="D30">
        <v>83</v>
      </c>
      <c r="E30">
        <v>1</v>
      </c>
      <c r="F30">
        <v>1</v>
      </c>
      <c r="G30" t="s">
        <v>53</v>
      </c>
      <c r="H30" t="s">
        <v>54</v>
      </c>
      <c r="I30">
        <v>0.25800000000000001</v>
      </c>
      <c r="J30">
        <v>5.05</v>
      </c>
      <c r="K30">
        <v>154</v>
      </c>
      <c r="L30" t="s">
        <v>51</v>
      </c>
      <c r="M30" t="s">
        <v>52</v>
      </c>
      <c r="N30">
        <v>0.11</v>
      </c>
      <c r="O30">
        <v>1.86</v>
      </c>
      <c r="P30">
        <v>8.91</v>
      </c>
      <c r="R30" s="4">
        <v>1</v>
      </c>
      <c r="S30" s="4">
        <v>1</v>
      </c>
      <c r="T30" s="4"/>
      <c r="U30" s="4">
        <f t="shared" si="0"/>
        <v>154</v>
      </c>
      <c r="V30" s="4">
        <f t="shared" si="1"/>
        <v>154</v>
      </c>
      <c r="W30" s="4">
        <f t="shared" si="2"/>
        <v>154</v>
      </c>
      <c r="X30" s="4"/>
      <c r="Y30" s="4"/>
      <c r="AB30" s="4"/>
      <c r="AC30" s="4"/>
      <c r="AD30" s="4">
        <v>1</v>
      </c>
      <c r="AE30" s="4"/>
      <c r="AF30" s="13">
        <f t="shared" si="3"/>
        <v>8.91</v>
      </c>
      <c r="AG30" s="15">
        <f t="shared" si="4"/>
        <v>8.91</v>
      </c>
      <c r="AH30" s="15">
        <f t="shared" si="5"/>
        <v>8.91</v>
      </c>
      <c r="AI30" s="15"/>
      <c r="AJ30" s="4"/>
      <c r="AM30" s="4"/>
      <c r="AN30" s="4"/>
      <c r="AO30" s="4"/>
      <c r="AP30" s="4">
        <v>114</v>
      </c>
    </row>
    <row r="31" spans="1:42" x14ac:dyDescent="0.3">
      <c r="A31" s="1">
        <v>44979</v>
      </c>
      <c r="B31" t="s">
        <v>232</v>
      </c>
      <c r="C31" t="s">
        <v>250</v>
      </c>
      <c r="D31">
        <v>83</v>
      </c>
      <c r="E31">
        <v>1</v>
      </c>
      <c r="F31">
        <v>1</v>
      </c>
      <c r="G31" t="s">
        <v>53</v>
      </c>
      <c r="H31" t="s">
        <v>54</v>
      </c>
      <c r="I31">
        <v>0.25900000000000001</v>
      </c>
      <c r="J31">
        <v>3.64</v>
      </c>
      <c r="K31">
        <v>87.3</v>
      </c>
      <c r="L31" t="s">
        <v>51</v>
      </c>
      <c r="M31" t="s">
        <v>52</v>
      </c>
      <c r="N31">
        <v>0.111</v>
      </c>
      <c r="O31">
        <v>1.93</v>
      </c>
      <c r="P31">
        <v>11.2</v>
      </c>
      <c r="R31" s="4">
        <v>1</v>
      </c>
      <c r="S31" s="4">
        <v>1</v>
      </c>
      <c r="T31" s="4"/>
      <c r="U31" s="4">
        <f t="shared" si="0"/>
        <v>87.3</v>
      </c>
      <c r="V31" s="4">
        <f t="shared" si="1"/>
        <v>87.3</v>
      </c>
      <c r="W31" s="4">
        <f t="shared" si="2"/>
        <v>87.3</v>
      </c>
      <c r="Z31">
        <f>ABS(100*ABS(W31-W30)/AVERAGE(W31,W30))</f>
        <v>55.283878988810606</v>
      </c>
      <c r="AA31" t="str">
        <f>IF(W31&gt;10, (IF((AND(Z31&gt;=0,Z31&lt;=20)=TRUE),"PASS","FAIL")),(IF((AND(Z31&gt;=0,Z31&lt;=50)=TRUE),"PASS","FAIL")))</f>
        <v>FAIL</v>
      </c>
      <c r="AD31" s="4">
        <v>1</v>
      </c>
      <c r="AE31" s="4"/>
      <c r="AF31" s="13">
        <f t="shared" si="3"/>
        <v>11.2</v>
      </c>
      <c r="AG31" s="15">
        <f t="shared" si="4"/>
        <v>11.2</v>
      </c>
      <c r="AH31" s="15">
        <f t="shared" si="5"/>
        <v>11.2</v>
      </c>
      <c r="AI31" s="13"/>
      <c r="AK31">
        <f>ABS(100*ABS(AH31-AH30)/AVERAGE(AH31,AH30))</f>
        <v>22.774738935852803</v>
      </c>
      <c r="AL31" t="str">
        <f>IF(AH31&gt;10, (IF((AND(AK31&gt;=0,AK31&lt;=20)=TRUE),"PASS","FAIL")),(IF((AND(AK31&gt;=0,AK31&lt;=50)=TRUE),"PASS","FAIL")))</f>
        <v>FAIL</v>
      </c>
      <c r="AO31" s="4"/>
      <c r="AP31" s="4">
        <v>258</v>
      </c>
    </row>
    <row r="32" spans="1:42" x14ac:dyDescent="0.3">
      <c r="A32" s="1">
        <v>44979</v>
      </c>
      <c r="B32" t="s">
        <v>90</v>
      </c>
      <c r="C32" t="s">
        <v>145</v>
      </c>
      <c r="D32">
        <v>85</v>
      </c>
      <c r="E32">
        <v>1</v>
      </c>
      <c r="F32">
        <v>1</v>
      </c>
      <c r="G32" t="s">
        <v>53</v>
      </c>
      <c r="H32" t="s">
        <v>54</v>
      </c>
      <c r="I32">
        <v>0.499</v>
      </c>
      <c r="J32">
        <v>6.56</v>
      </c>
      <c r="K32">
        <v>227</v>
      </c>
      <c r="L32" t="s">
        <v>51</v>
      </c>
      <c r="M32" t="s">
        <v>52</v>
      </c>
      <c r="N32">
        <v>0.108</v>
      </c>
      <c r="O32">
        <v>1.86</v>
      </c>
      <c r="P32">
        <v>8.9</v>
      </c>
      <c r="R32" s="4">
        <v>1</v>
      </c>
      <c r="S32" s="4">
        <v>1</v>
      </c>
      <c r="T32" s="4"/>
      <c r="U32" s="4">
        <f t="shared" si="0"/>
        <v>227</v>
      </c>
      <c r="V32" s="4">
        <f t="shared" si="1"/>
        <v>227</v>
      </c>
      <c r="W32" s="4">
        <f t="shared" si="2"/>
        <v>227</v>
      </c>
      <c r="X32" s="4"/>
      <c r="Y32" s="4"/>
      <c r="AD32" s="4">
        <v>1</v>
      </c>
      <c r="AE32" s="4"/>
      <c r="AF32" s="13">
        <f t="shared" si="3"/>
        <v>8.9</v>
      </c>
      <c r="AG32" s="15">
        <f t="shared" si="4"/>
        <v>8.9</v>
      </c>
      <c r="AH32" s="15">
        <f t="shared" si="5"/>
        <v>8.9</v>
      </c>
      <c r="AI32" s="15"/>
      <c r="AJ32" s="4"/>
      <c r="AO32" s="4"/>
      <c r="AP32" s="4">
        <v>116</v>
      </c>
    </row>
    <row r="33" spans="1:42" x14ac:dyDescent="0.3">
      <c r="A33" s="1">
        <v>44979</v>
      </c>
      <c r="B33" t="s">
        <v>232</v>
      </c>
      <c r="C33" t="s">
        <v>251</v>
      </c>
      <c r="D33">
        <v>85</v>
      </c>
      <c r="E33">
        <v>1</v>
      </c>
      <c r="F33">
        <v>1</v>
      </c>
      <c r="G33" t="s">
        <v>53</v>
      </c>
      <c r="H33" t="s">
        <v>54</v>
      </c>
      <c r="I33">
        <v>0.49099999999999999</v>
      </c>
      <c r="J33">
        <v>6.85</v>
      </c>
      <c r="K33">
        <v>241</v>
      </c>
      <c r="L33" t="s">
        <v>51</v>
      </c>
      <c r="M33" t="s">
        <v>52</v>
      </c>
      <c r="N33">
        <v>0.108</v>
      </c>
      <c r="O33">
        <v>1.93</v>
      </c>
      <c r="P33">
        <v>11.2</v>
      </c>
      <c r="R33" s="4">
        <v>1</v>
      </c>
      <c r="S33" s="4">
        <v>1</v>
      </c>
      <c r="T33" s="4"/>
      <c r="U33" s="4">
        <f t="shared" si="0"/>
        <v>241</v>
      </c>
      <c r="V33" s="4">
        <f t="shared" si="1"/>
        <v>241</v>
      </c>
      <c r="W33" s="4">
        <f t="shared" si="2"/>
        <v>241</v>
      </c>
      <c r="Z33">
        <f>ABS(100*ABS(W33-W32)/AVERAGE(W33,W32))</f>
        <v>5.982905982905983</v>
      </c>
      <c r="AA33" t="str">
        <f>IF(W33&gt;10, (IF((AND(Z33&gt;=0,Z33&lt;=20)=TRUE),"PASS","FAIL")),(IF((AND(Z33&gt;=0,Z33&lt;=50)=TRUE),"PASS","FAIL")))</f>
        <v>PASS</v>
      </c>
      <c r="AD33" s="4">
        <v>1</v>
      </c>
      <c r="AE33" s="4"/>
      <c r="AF33" s="13">
        <f t="shared" si="3"/>
        <v>11.2</v>
      </c>
      <c r="AG33" s="15">
        <f t="shared" si="4"/>
        <v>11.2</v>
      </c>
      <c r="AH33" s="15">
        <f t="shared" si="5"/>
        <v>11.2</v>
      </c>
      <c r="AI33" s="13"/>
      <c r="AK33">
        <f>ABS(100*ABS(AH33-AH32)/AVERAGE(AH33,AH32))</f>
        <v>22.88557213930347</v>
      </c>
      <c r="AL33" t="str">
        <f>IF(AH33&gt;10, (IF((AND(AK33&gt;=0,AK33&lt;=20)=TRUE),"PASS","FAIL")),(IF((AND(AK33&gt;=0,AK33&lt;=50)=TRUE),"PASS","FAIL")))</f>
        <v>FAIL</v>
      </c>
      <c r="AO33" s="4"/>
      <c r="AP33" s="4">
        <v>259</v>
      </c>
    </row>
    <row r="34" spans="1:42" x14ac:dyDescent="0.3">
      <c r="A34" s="1">
        <v>44979</v>
      </c>
      <c r="B34" t="s">
        <v>90</v>
      </c>
      <c r="C34" t="s">
        <v>149</v>
      </c>
      <c r="D34">
        <v>89</v>
      </c>
      <c r="E34">
        <v>1</v>
      </c>
      <c r="F34">
        <v>1</v>
      </c>
      <c r="G34" t="s">
        <v>53</v>
      </c>
      <c r="H34" t="s">
        <v>54</v>
      </c>
      <c r="I34">
        <v>0.63100000000000001</v>
      </c>
      <c r="J34">
        <v>9.5500000000000007</v>
      </c>
      <c r="K34">
        <v>372</v>
      </c>
      <c r="L34" t="s">
        <v>51</v>
      </c>
      <c r="M34" t="s">
        <v>52</v>
      </c>
      <c r="N34">
        <v>0.129</v>
      </c>
      <c r="O34">
        <v>2.2000000000000002</v>
      </c>
      <c r="P34">
        <v>20</v>
      </c>
      <c r="Q34" s="4"/>
      <c r="R34" s="4">
        <v>1</v>
      </c>
      <c r="S34" s="4">
        <v>1</v>
      </c>
      <c r="T34" s="4"/>
      <c r="U34" s="4">
        <f t="shared" ref="U34:U67" si="6">K34*F34</f>
        <v>372</v>
      </c>
      <c r="V34" s="4">
        <f t="shared" ref="V34:V65" si="7">IF(R34=1,U34,(U34-0))</f>
        <v>372</v>
      </c>
      <c r="W34" s="4">
        <f t="shared" ref="W34:W65" si="8">IF(R34=1,U34,(V34*R34))</f>
        <v>372</v>
      </c>
      <c r="X34" s="4"/>
      <c r="Y34" s="4"/>
      <c r="AD34" s="4">
        <v>1</v>
      </c>
      <c r="AE34" s="4"/>
      <c r="AF34" s="13">
        <f t="shared" ref="AF34:AF67" si="9">P34*F34</f>
        <v>20</v>
      </c>
      <c r="AG34" s="15">
        <f t="shared" ref="AG34:AG65" si="10">IF(R34=1,AF34,(AF34-0))</f>
        <v>20</v>
      </c>
      <c r="AH34" s="15">
        <f t="shared" ref="AH34:AH65" si="11">IF(R34=1,AF34,(AG34*R34))</f>
        <v>20</v>
      </c>
      <c r="AI34" s="15"/>
      <c r="AJ34" s="4"/>
      <c r="AO34" s="4"/>
      <c r="AP34" s="4">
        <v>120</v>
      </c>
    </row>
    <row r="35" spans="1:42" x14ac:dyDescent="0.3">
      <c r="A35" s="1">
        <v>44979</v>
      </c>
      <c r="B35" t="s">
        <v>232</v>
      </c>
      <c r="C35" t="s">
        <v>252</v>
      </c>
      <c r="D35">
        <v>89</v>
      </c>
      <c r="E35">
        <v>1</v>
      </c>
      <c r="F35">
        <v>1</v>
      </c>
      <c r="G35" t="s">
        <v>53</v>
      </c>
      <c r="H35" t="s">
        <v>54</v>
      </c>
      <c r="I35">
        <v>0.57199999999999995</v>
      </c>
      <c r="J35">
        <v>8.06</v>
      </c>
      <c r="K35">
        <v>299</v>
      </c>
      <c r="L35" t="s">
        <v>51</v>
      </c>
      <c r="M35" t="s">
        <v>52</v>
      </c>
      <c r="N35">
        <v>0.127</v>
      </c>
      <c r="O35">
        <v>2.17</v>
      </c>
      <c r="P35">
        <v>18.899999999999999</v>
      </c>
      <c r="R35" s="4">
        <v>1</v>
      </c>
      <c r="S35" s="4">
        <v>1</v>
      </c>
      <c r="T35" s="4"/>
      <c r="U35" s="4">
        <f t="shared" si="6"/>
        <v>299</v>
      </c>
      <c r="V35" s="4">
        <f t="shared" si="7"/>
        <v>299</v>
      </c>
      <c r="W35" s="4">
        <f t="shared" si="8"/>
        <v>299</v>
      </c>
      <c r="Z35">
        <f>ABS(100*ABS(W35-W34)/AVERAGE(W35,W34))</f>
        <v>21.758569299552907</v>
      </c>
      <c r="AA35" t="str">
        <f>IF(W35&gt;10, (IF((AND(Z35&gt;=0,Z35&lt;=20)=TRUE),"PASS","FAIL")),(IF((AND(Z35&gt;=0,Z35&lt;=50)=TRUE),"PASS","FAIL")))</f>
        <v>FAIL</v>
      </c>
      <c r="AD35" s="4">
        <v>1</v>
      </c>
      <c r="AE35" s="4"/>
      <c r="AF35" s="13">
        <f t="shared" si="9"/>
        <v>18.899999999999999</v>
      </c>
      <c r="AG35" s="15">
        <f t="shared" si="10"/>
        <v>18.899999999999999</v>
      </c>
      <c r="AH35" s="15">
        <f t="shared" si="11"/>
        <v>18.899999999999999</v>
      </c>
      <c r="AI35" s="13"/>
      <c r="AK35">
        <f>ABS(100*ABS(AH35-AH34)/AVERAGE(AH35,AH34))</f>
        <v>5.6555269922879257</v>
      </c>
      <c r="AL35" t="str">
        <f>IF(AH35&gt;10, (IF((AND(AK35&gt;=0,AK35&lt;=20)=TRUE),"PASS","FAIL")),(IF((AND(AK35&gt;=0,AK35&lt;=50)=TRUE),"PASS","FAIL")))</f>
        <v>PASS</v>
      </c>
      <c r="AO35" s="4"/>
      <c r="AP35" s="4">
        <v>260</v>
      </c>
    </row>
    <row r="36" spans="1:42" x14ac:dyDescent="0.3">
      <c r="A36" s="1">
        <v>44979</v>
      </c>
      <c r="B36" t="s">
        <v>90</v>
      </c>
      <c r="C36" t="s">
        <v>151</v>
      </c>
      <c r="D36">
        <v>91</v>
      </c>
      <c r="E36">
        <v>1</v>
      </c>
      <c r="F36">
        <v>1</v>
      </c>
      <c r="G36" t="s">
        <v>53</v>
      </c>
      <c r="H36" t="s">
        <v>54</v>
      </c>
      <c r="I36">
        <v>0.754</v>
      </c>
      <c r="J36">
        <v>9.69</v>
      </c>
      <c r="K36">
        <v>378</v>
      </c>
      <c r="L36" t="s">
        <v>51</v>
      </c>
      <c r="M36" t="s">
        <v>52</v>
      </c>
      <c r="N36">
        <v>0.154</v>
      </c>
      <c r="O36">
        <v>2.61</v>
      </c>
      <c r="P36">
        <v>33.4</v>
      </c>
      <c r="R36" s="4">
        <v>1</v>
      </c>
      <c r="S36" s="4">
        <v>1</v>
      </c>
      <c r="T36" s="4"/>
      <c r="U36" s="4">
        <f t="shared" si="6"/>
        <v>378</v>
      </c>
      <c r="V36" s="4">
        <f t="shared" si="7"/>
        <v>378</v>
      </c>
      <c r="W36" s="4">
        <f t="shared" si="8"/>
        <v>378</v>
      </c>
      <c r="X36" s="4"/>
      <c r="Y36" s="4"/>
      <c r="AB36" s="4"/>
      <c r="AC36" s="4"/>
      <c r="AD36" s="4">
        <v>1</v>
      </c>
      <c r="AE36" s="4"/>
      <c r="AF36" s="13">
        <f t="shared" si="9"/>
        <v>33.4</v>
      </c>
      <c r="AG36" s="15">
        <f t="shared" si="10"/>
        <v>33.4</v>
      </c>
      <c r="AH36" s="15">
        <f t="shared" si="11"/>
        <v>33.4</v>
      </c>
      <c r="AI36" s="15"/>
      <c r="AJ36" s="4"/>
      <c r="AM36" s="4"/>
      <c r="AN36" s="4"/>
      <c r="AO36" s="4"/>
      <c r="AP36" s="4">
        <v>122</v>
      </c>
    </row>
    <row r="37" spans="1:42" x14ac:dyDescent="0.3">
      <c r="A37" s="1">
        <v>44979</v>
      </c>
      <c r="B37" t="s">
        <v>232</v>
      </c>
      <c r="C37" t="s">
        <v>253</v>
      </c>
      <c r="D37">
        <v>91</v>
      </c>
      <c r="E37">
        <v>1</v>
      </c>
      <c r="F37">
        <v>1</v>
      </c>
      <c r="G37" t="s">
        <v>53</v>
      </c>
      <c r="H37" t="s">
        <v>54</v>
      </c>
      <c r="I37">
        <v>0.84799999999999998</v>
      </c>
      <c r="J37">
        <v>11.7</v>
      </c>
      <c r="K37">
        <v>479</v>
      </c>
      <c r="L37" t="s">
        <v>51</v>
      </c>
      <c r="M37" t="s">
        <v>52</v>
      </c>
      <c r="N37">
        <v>0.14399999999999999</v>
      </c>
      <c r="O37">
        <v>2.41</v>
      </c>
      <c r="P37">
        <v>26.8</v>
      </c>
      <c r="R37" s="4">
        <v>1</v>
      </c>
      <c r="S37" s="4">
        <v>1</v>
      </c>
      <c r="T37" s="4"/>
      <c r="U37" s="4">
        <f t="shared" si="6"/>
        <v>479</v>
      </c>
      <c r="V37" s="4">
        <f t="shared" si="7"/>
        <v>479</v>
      </c>
      <c r="W37" s="4">
        <f t="shared" si="8"/>
        <v>479</v>
      </c>
      <c r="Z37">
        <f>ABS(100*ABS(W37-W36)/AVERAGE(W37,W36))</f>
        <v>23.570595099183198</v>
      </c>
      <c r="AA37" t="str">
        <f>IF(W37&gt;10, (IF((AND(Z37&gt;=0,Z37&lt;=20)=TRUE),"PASS","FAIL")),(IF((AND(Z37&gt;=0,Z37&lt;=50)=TRUE),"PASS","FAIL")))</f>
        <v>FAIL</v>
      </c>
      <c r="AD37" s="4">
        <v>1</v>
      </c>
      <c r="AE37" s="4"/>
      <c r="AF37" s="13">
        <f t="shared" si="9"/>
        <v>26.8</v>
      </c>
      <c r="AG37" s="15">
        <f t="shared" si="10"/>
        <v>26.8</v>
      </c>
      <c r="AH37" s="15">
        <f t="shared" si="11"/>
        <v>26.8</v>
      </c>
      <c r="AI37" s="13"/>
      <c r="AK37">
        <f>ABS(100*ABS(AH37-AH36)/AVERAGE(AH37,AH36))</f>
        <v>21.926910299003314</v>
      </c>
      <c r="AL37" t="str">
        <f>IF(AH37&gt;10, (IF((AND(AK37&gt;=0,AK37&lt;=20)=TRUE),"PASS","FAIL")),(IF((AND(AK37&gt;=0,AK37&lt;=50)=TRUE),"PASS","FAIL")))</f>
        <v>FAIL</v>
      </c>
      <c r="AO37" s="4"/>
      <c r="AP37" s="4">
        <v>261</v>
      </c>
    </row>
    <row r="38" spans="1:42" x14ac:dyDescent="0.3">
      <c r="A38" s="1">
        <v>44979</v>
      </c>
      <c r="B38" t="s">
        <v>90</v>
      </c>
      <c r="C38" t="s">
        <v>152</v>
      </c>
      <c r="D38">
        <v>92</v>
      </c>
      <c r="E38">
        <v>1</v>
      </c>
      <c r="F38">
        <v>1</v>
      </c>
      <c r="G38" t="s">
        <v>53</v>
      </c>
      <c r="H38" t="s">
        <v>54</v>
      </c>
      <c r="I38">
        <v>0.38200000000000001</v>
      </c>
      <c r="J38">
        <v>4.71</v>
      </c>
      <c r="K38">
        <v>139</v>
      </c>
      <c r="L38" t="s">
        <v>51</v>
      </c>
      <c r="M38" t="s">
        <v>52</v>
      </c>
      <c r="N38">
        <v>0.10299999999999999</v>
      </c>
      <c r="O38">
        <v>1.81</v>
      </c>
      <c r="P38">
        <v>7.16</v>
      </c>
      <c r="R38" s="4">
        <v>1</v>
      </c>
      <c r="S38" s="4">
        <v>1</v>
      </c>
      <c r="T38" s="4"/>
      <c r="U38" s="4">
        <f t="shared" si="6"/>
        <v>139</v>
      </c>
      <c r="V38" s="4">
        <f t="shared" si="7"/>
        <v>139</v>
      </c>
      <c r="W38" s="4">
        <f t="shared" si="8"/>
        <v>139</v>
      </c>
      <c r="AD38" s="4">
        <v>1</v>
      </c>
      <c r="AE38" s="4"/>
      <c r="AF38" s="13">
        <f t="shared" si="9"/>
        <v>7.16</v>
      </c>
      <c r="AG38" s="15">
        <f t="shared" si="10"/>
        <v>7.16</v>
      </c>
      <c r="AH38" s="15">
        <f t="shared" si="11"/>
        <v>7.16</v>
      </c>
      <c r="AI38" s="13"/>
      <c r="AO38" s="4"/>
      <c r="AP38" s="4">
        <v>123</v>
      </c>
    </row>
    <row r="39" spans="1:42" x14ac:dyDescent="0.3">
      <c r="A39" s="1">
        <v>44979</v>
      </c>
      <c r="B39" t="s">
        <v>232</v>
      </c>
      <c r="C39" t="s">
        <v>254</v>
      </c>
      <c r="D39">
        <v>92</v>
      </c>
      <c r="E39">
        <v>1</v>
      </c>
      <c r="F39">
        <v>1</v>
      </c>
      <c r="G39" t="s">
        <v>53</v>
      </c>
      <c r="H39" t="s">
        <v>54</v>
      </c>
      <c r="I39">
        <v>0.38200000000000001</v>
      </c>
      <c r="J39">
        <v>5.29</v>
      </c>
      <c r="K39">
        <v>166</v>
      </c>
      <c r="L39" t="s">
        <v>51</v>
      </c>
      <c r="M39" t="s">
        <v>52</v>
      </c>
      <c r="N39">
        <v>0.10100000000000001</v>
      </c>
      <c r="O39">
        <v>1.79</v>
      </c>
      <c r="P39">
        <v>6.49</v>
      </c>
      <c r="R39" s="4">
        <v>1</v>
      </c>
      <c r="S39" s="4">
        <v>1</v>
      </c>
      <c r="T39" s="4"/>
      <c r="U39" s="4">
        <f t="shared" si="6"/>
        <v>166</v>
      </c>
      <c r="V39" s="4">
        <f t="shared" si="7"/>
        <v>166</v>
      </c>
      <c r="W39" s="4">
        <f t="shared" si="8"/>
        <v>166</v>
      </c>
      <c r="Z39">
        <f>ABS(100*ABS(W39-W38)/AVERAGE(W39,W38))</f>
        <v>17.704918032786885</v>
      </c>
      <c r="AA39" t="str">
        <f>IF(W39&gt;10, (IF((AND(Z39&gt;=0,Z39&lt;=20)=TRUE),"PASS","FAIL")),(IF((AND(Z39&gt;=0,Z39&lt;=50)=TRUE),"PASS","FAIL")))</f>
        <v>PASS</v>
      </c>
      <c r="AD39" s="4">
        <v>1</v>
      </c>
      <c r="AE39" s="4"/>
      <c r="AF39" s="13">
        <f t="shared" si="9"/>
        <v>6.49</v>
      </c>
      <c r="AG39" s="15">
        <f t="shared" si="10"/>
        <v>6.49</v>
      </c>
      <c r="AH39" s="15">
        <f t="shared" si="11"/>
        <v>6.49</v>
      </c>
      <c r="AI39" s="13"/>
      <c r="AK39">
        <f>ABS(100*ABS(AH39-AH38)/AVERAGE(AH39,AH38))</f>
        <v>9.8168498168498157</v>
      </c>
      <c r="AL39" t="str">
        <f>IF(AH39&gt;10, (IF((AND(AK39&gt;=0,AK39&lt;=20)=TRUE),"PASS","FAIL")),(IF((AND(AK39&gt;=0,AK39&lt;=50)=TRUE),"PASS","FAIL")))</f>
        <v>PASS</v>
      </c>
      <c r="AO39" s="4"/>
      <c r="AP39" s="4">
        <v>262</v>
      </c>
    </row>
    <row r="40" spans="1:42" x14ac:dyDescent="0.3">
      <c r="A40" s="1">
        <v>44979</v>
      </c>
      <c r="B40" t="s">
        <v>90</v>
      </c>
      <c r="C40" t="s">
        <v>165</v>
      </c>
      <c r="D40">
        <v>98</v>
      </c>
      <c r="E40">
        <v>1</v>
      </c>
      <c r="F40">
        <v>1</v>
      </c>
      <c r="G40" t="s">
        <v>53</v>
      </c>
      <c r="H40" t="s">
        <v>54</v>
      </c>
      <c r="I40">
        <v>0.50700000000000001</v>
      </c>
      <c r="J40">
        <v>6.39</v>
      </c>
      <c r="K40">
        <v>219</v>
      </c>
      <c r="L40" t="s">
        <v>51</v>
      </c>
      <c r="M40" t="s">
        <v>52</v>
      </c>
      <c r="N40">
        <v>0.126</v>
      </c>
      <c r="O40">
        <v>2.16</v>
      </c>
      <c r="P40">
        <v>18.5</v>
      </c>
      <c r="R40" s="4">
        <v>1</v>
      </c>
      <c r="S40" s="4">
        <v>1</v>
      </c>
      <c r="T40" s="4"/>
      <c r="U40" s="4">
        <f t="shared" si="6"/>
        <v>219</v>
      </c>
      <c r="V40" s="4">
        <f t="shared" si="7"/>
        <v>219</v>
      </c>
      <c r="W40" s="4">
        <f t="shared" si="8"/>
        <v>219</v>
      </c>
      <c r="X40" s="4"/>
      <c r="Y40" s="4"/>
      <c r="AD40" s="4">
        <v>1</v>
      </c>
      <c r="AE40" s="4"/>
      <c r="AF40" s="13">
        <f t="shared" si="9"/>
        <v>18.5</v>
      </c>
      <c r="AG40" s="15">
        <f t="shared" si="10"/>
        <v>18.5</v>
      </c>
      <c r="AH40" s="15">
        <f t="shared" si="11"/>
        <v>18.5</v>
      </c>
      <c r="AI40" s="15"/>
      <c r="AJ40" s="4"/>
      <c r="AO40" s="4"/>
      <c r="AP40" s="4">
        <v>139</v>
      </c>
    </row>
    <row r="41" spans="1:42" x14ac:dyDescent="0.3">
      <c r="A41" s="1">
        <v>44979</v>
      </c>
      <c r="B41" t="s">
        <v>232</v>
      </c>
      <c r="C41" t="s">
        <v>255</v>
      </c>
      <c r="D41">
        <v>98</v>
      </c>
      <c r="E41">
        <v>1</v>
      </c>
      <c r="F41">
        <v>1</v>
      </c>
      <c r="G41" t="s">
        <v>53</v>
      </c>
      <c r="H41" t="s">
        <v>54</v>
      </c>
      <c r="I41">
        <v>0.56599999999999995</v>
      </c>
      <c r="J41">
        <v>7.83</v>
      </c>
      <c r="K41">
        <v>288</v>
      </c>
      <c r="L41" t="s">
        <v>51</v>
      </c>
      <c r="M41" t="s">
        <v>52</v>
      </c>
      <c r="N41">
        <v>0.129</v>
      </c>
      <c r="O41">
        <v>2.27</v>
      </c>
      <c r="P41">
        <v>22.3</v>
      </c>
      <c r="R41" s="4">
        <v>1</v>
      </c>
      <c r="S41" s="4">
        <v>1</v>
      </c>
      <c r="T41" s="4"/>
      <c r="U41" s="4">
        <f t="shared" si="6"/>
        <v>288</v>
      </c>
      <c r="V41" s="4">
        <f t="shared" si="7"/>
        <v>288</v>
      </c>
      <c r="W41" s="4">
        <f t="shared" si="8"/>
        <v>288</v>
      </c>
      <c r="Z41">
        <f>ABS(100*ABS(W41-W40)/AVERAGE(W41,W40))</f>
        <v>27.218934911242602</v>
      </c>
      <c r="AA41" t="str">
        <f>IF(W41&gt;10, (IF((AND(Z41&gt;=0,Z41&lt;=20)=TRUE),"PASS","FAIL")),(IF((AND(Z41&gt;=0,Z41&lt;=50)=TRUE),"PASS","FAIL")))</f>
        <v>FAIL</v>
      </c>
      <c r="AD41" s="4">
        <v>1</v>
      </c>
      <c r="AE41" s="4"/>
      <c r="AF41" s="13">
        <f t="shared" si="9"/>
        <v>22.3</v>
      </c>
      <c r="AG41" s="15">
        <f t="shared" si="10"/>
        <v>22.3</v>
      </c>
      <c r="AH41" s="15">
        <f t="shared" si="11"/>
        <v>22.3</v>
      </c>
      <c r="AI41" s="13"/>
      <c r="AK41">
        <f>ABS(100*ABS(AH41-AH40)/AVERAGE(AH41,AH40))</f>
        <v>18.627450980392162</v>
      </c>
      <c r="AL41" t="str">
        <f>IF(AH41&gt;10, (IF((AND(AK41&gt;=0,AK41&lt;=20)=TRUE),"PASS","FAIL")),(IF((AND(AK41&gt;=0,AK41&lt;=50)=TRUE),"PASS","FAIL")))</f>
        <v>PASS</v>
      </c>
      <c r="AO41" s="4"/>
      <c r="AP41" s="4">
        <v>263</v>
      </c>
    </row>
    <row r="42" spans="1:42" x14ac:dyDescent="0.3">
      <c r="A42" s="1">
        <v>44979</v>
      </c>
      <c r="B42" t="s">
        <v>90</v>
      </c>
      <c r="C42" t="s">
        <v>169</v>
      </c>
      <c r="D42">
        <v>102</v>
      </c>
      <c r="E42">
        <v>1</v>
      </c>
      <c r="F42">
        <v>1</v>
      </c>
      <c r="G42" t="s">
        <v>53</v>
      </c>
      <c r="H42" t="s">
        <v>54</v>
      </c>
      <c r="I42">
        <v>0.55200000000000005</v>
      </c>
      <c r="J42">
        <v>7.37</v>
      </c>
      <c r="K42">
        <v>266</v>
      </c>
      <c r="L42" t="s">
        <v>51</v>
      </c>
      <c r="M42" t="s">
        <v>52</v>
      </c>
      <c r="N42">
        <v>0.13300000000000001</v>
      </c>
      <c r="O42">
        <v>2.2999999999999998</v>
      </c>
      <c r="P42">
        <v>23.2</v>
      </c>
      <c r="R42" s="4">
        <v>1</v>
      </c>
      <c r="S42" s="4">
        <v>1</v>
      </c>
      <c r="T42" s="4"/>
      <c r="U42" s="4">
        <f t="shared" si="6"/>
        <v>266</v>
      </c>
      <c r="V42" s="4">
        <f t="shared" si="7"/>
        <v>266</v>
      </c>
      <c r="W42" s="4">
        <f t="shared" si="8"/>
        <v>266</v>
      </c>
      <c r="X42" s="4"/>
      <c r="Y42" s="4"/>
      <c r="AD42" s="4">
        <v>1</v>
      </c>
      <c r="AE42" s="4"/>
      <c r="AF42" s="13">
        <f t="shared" si="9"/>
        <v>23.2</v>
      </c>
      <c r="AG42" s="15">
        <f t="shared" si="10"/>
        <v>23.2</v>
      </c>
      <c r="AH42" s="15">
        <f t="shared" si="11"/>
        <v>23.2</v>
      </c>
      <c r="AI42" s="15"/>
      <c r="AJ42" s="4"/>
      <c r="AO42" s="4"/>
      <c r="AP42" s="4">
        <v>143</v>
      </c>
    </row>
    <row r="43" spans="1:42" x14ac:dyDescent="0.3">
      <c r="A43" s="1">
        <v>44979</v>
      </c>
      <c r="B43" t="s">
        <v>232</v>
      </c>
      <c r="C43" t="s">
        <v>256</v>
      </c>
      <c r="D43">
        <v>102</v>
      </c>
      <c r="E43">
        <v>1</v>
      </c>
      <c r="F43">
        <v>1</v>
      </c>
      <c r="G43" t="s">
        <v>53</v>
      </c>
      <c r="H43" t="s">
        <v>54</v>
      </c>
      <c r="I43">
        <v>0.55700000000000005</v>
      </c>
      <c r="J43">
        <v>7.68</v>
      </c>
      <c r="K43">
        <v>281</v>
      </c>
      <c r="L43" t="s">
        <v>51</v>
      </c>
      <c r="M43" t="s">
        <v>52</v>
      </c>
      <c r="N43">
        <v>0.13</v>
      </c>
      <c r="O43">
        <v>2.25</v>
      </c>
      <c r="P43">
        <v>21.5</v>
      </c>
      <c r="R43" s="4">
        <v>1</v>
      </c>
      <c r="S43" s="4">
        <v>1</v>
      </c>
      <c r="T43" s="4"/>
      <c r="U43" s="4">
        <f t="shared" si="6"/>
        <v>281</v>
      </c>
      <c r="V43" s="4">
        <f t="shared" si="7"/>
        <v>281</v>
      </c>
      <c r="W43" s="4">
        <f t="shared" si="8"/>
        <v>281</v>
      </c>
      <c r="Z43">
        <f>ABS(100*ABS(W43-W42)/AVERAGE(W43,W42))</f>
        <v>5.4844606946983543</v>
      </c>
      <c r="AA43" t="str">
        <f>IF(W43&gt;10, (IF((AND(Z43&gt;=0,Z43&lt;=20)=TRUE),"PASS","FAIL")),(IF((AND(Z43&gt;=0,Z43&lt;=50)=TRUE),"PASS","FAIL")))</f>
        <v>PASS</v>
      </c>
      <c r="AD43" s="4">
        <v>1</v>
      </c>
      <c r="AE43" s="4"/>
      <c r="AF43" s="13">
        <f t="shared" si="9"/>
        <v>21.5</v>
      </c>
      <c r="AG43" s="15">
        <f t="shared" si="10"/>
        <v>21.5</v>
      </c>
      <c r="AH43" s="15">
        <f t="shared" si="11"/>
        <v>21.5</v>
      </c>
      <c r="AI43" s="13"/>
      <c r="AK43">
        <f>ABS(100*ABS(AH43-AH42)/AVERAGE(AH43,AH42))</f>
        <v>7.606263982102905</v>
      </c>
      <c r="AL43" t="str">
        <f>IF(AH43&gt;10, (IF((AND(AK43&gt;=0,AK43&lt;=20)=TRUE),"PASS","FAIL")),(IF((AND(AK43&gt;=0,AK43&lt;=50)=TRUE),"PASS","FAIL")))</f>
        <v>PASS</v>
      </c>
      <c r="AO43" s="4"/>
      <c r="AP43" s="4">
        <v>264</v>
      </c>
    </row>
    <row r="44" spans="1:42" x14ac:dyDescent="0.3">
      <c r="A44" s="1">
        <v>44979</v>
      </c>
      <c r="B44" t="s">
        <v>90</v>
      </c>
      <c r="C44" t="s">
        <v>171</v>
      </c>
      <c r="D44">
        <v>104</v>
      </c>
      <c r="E44">
        <v>1</v>
      </c>
      <c r="F44">
        <v>1</v>
      </c>
      <c r="G44" t="s">
        <v>53</v>
      </c>
      <c r="H44" t="s">
        <v>54</v>
      </c>
      <c r="I44">
        <v>0.60499999999999998</v>
      </c>
      <c r="J44">
        <v>7.96</v>
      </c>
      <c r="K44">
        <v>295</v>
      </c>
      <c r="L44" t="s">
        <v>51</v>
      </c>
      <c r="M44" t="s">
        <v>52</v>
      </c>
      <c r="N44">
        <v>0.14099999999999999</v>
      </c>
      <c r="O44">
        <v>2.46</v>
      </c>
      <c r="P44">
        <v>28.5</v>
      </c>
      <c r="R44" s="4">
        <v>1</v>
      </c>
      <c r="S44" s="4">
        <v>1</v>
      </c>
      <c r="T44" s="4"/>
      <c r="U44" s="4">
        <f t="shared" si="6"/>
        <v>295</v>
      </c>
      <c r="V44" s="4">
        <f t="shared" si="7"/>
        <v>295</v>
      </c>
      <c r="W44" s="4">
        <f t="shared" si="8"/>
        <v>295</v>
      </c>
      <c r="X44" s="4"/>
      <c r="Y44" s="4"/>
      <c r="AD44" s="4">
        <v>1</v>
      </c>
      <c r="AE44" s="4"/>
      <c r="AF44" s="13">
        <f t="shared" si="9"/>
        <v>28.5</v>
      </c>
      <c r="AG44" s="15">
        <f t="shared" si="10"/>
        <v>28.5</v>
      </c>
      <c r="AH44" s="15">
        <f t="shared" si="11"/>
        <v>28.5</v>
      </c>
      <c r="AI44" s="15"/>
      <c r="AJ44" s="4"/>
      <c r="AO44" s="4"/>
      <c r="AP44" s="4">
        <v>145</v>
      </c>
    </row>
    <row r="45" spans="1:42" x14ac:dyDescent="0.3">
      <c r="A45" s="1">
        <v>44979</v>
      </c>
      <c r="B45" t="s">
        <v>232</v>
      </c>
      <c r="C45" t="s">
        <v>257</v>
      </c>
      <c r="D45">
        <v>104</v>
      </c>
      <c r="E45">
        <v>1</v>
      </c>
      <c r="F45">
        <v>1</v>
      </c>
      <c r="G45" t="s">
        <v>53</v>
      </c>
      <c r="H45" t="s">
        <v>54</v>
      </c>
      <c r="I45">
        <v>0.65400000000000003</v>
      </c>
      <c r="J45">
        <v>9.19</v>
      </c>
      <c r="K45">
        <v>354</v>
      </c>
      <c r="L45" t="s">
        <v>51</v>
      </c>
      <c r="M45" t="s">
        <v>52</v>
      </c>
      <c r="N45">
        <v>0.14299999999999999</v>
      </c>
      <c r="O45">
        <v>2.4900000000000002</v>
      </c>
      <c r="P45">
        <v>29.4</v>
      </c>
      <c r="R45" s="4">
        <v>1</v>
      </c>
      <c r="S45" s="4">
        <v>1</v>
      </c>
      <c r="T45" s="4"/>
      <c r="U45" s="4">
        <f t="shared" si="6"/>
        <v>354</v>
      </c>
      <c r="V45" s="4">
        <f t="shared" si="7"/>
        <v>354</v>
      </c>
      <c r="W45" s="4">
        <f t="shared" si="8"/>
        <v>354</v>
      </c>
      <c r="Z45">
        <f>ABS(100*ABS(W45-W44)/AVERAGE(W45,W44))</f>
        <v>18.181818181818183</v>
      </c>
      <c r="AA45" t="str">
        <f>IF(W45&gt;10, (IF((AND(Z45&gt;=0,Z45&lt;=20)=TRUE),"PASS","FAIL")),(IF((AND(Z45&gt;=0,Z45&lt;=50)=TRUE),"PASS","FAIL")))</f>
        <v>PASS</v>
      </c>
      <c r="AD45" s="4">
        <v>1</v>
      </c>
      <c r="AE45" s="4"/>
      <c r="AF45" s="13">
        <f t="shared" si="9"/>
        <v>29.4</v>
      </c>
      <c r="AG45" s="15">
        <f t="shared" si="10"/>
        <v>29.4</v>
      </c>
      <c r="AH45" s="15">
        <f t="shared" si="11"/>
        <v>29.4</v>
      </c>
      <c r="AI45" s="13"/>
      <c r="AK45">
        <f>ABS(100*ABS(AH45-AH44)/AVERAGE(AH45,AH44))</f>
        <v>3.1088082901554355</v>
      </c>
      <c r="AL45" t="str">
        <f>IF(AH45&gt;10, (IF((AND(AK45&gt;=0,AK45&lt;=20)=TRUE),"PASS","FAIL")),(IF((AND(AK45&gt;=0,AK45&lt;=50)=TRUE),"PASS","FAIL")))</f>
        <v>PASS</v>
      </c>
      <c r="AO45" s="4"/>
      <c r="AP45" s="4">
        <v>265</v>
      </c>
    </row>
    <row r="46" spans="1:42" x14ac:dyDescent="0.3">
      <c r="A46" s="1">
        <v>44979</v>
      </c>
      <c r="B46" t="s">
        <v>90</v>
      </c>
      <c r="C46" t="s">
        <v>174</v>
      </c>
      <c r="D46">
        <v>107</v>
      </c>
      <c r="E46">
        <v>1</v>
      </c>
      <c r="F46">
        <v>1</v>
      </c>
      <c r="G46" t="s">
        <v>53</v>
      </c>
      <c r="H46" t="s">
        <v>54</v>
      </c>
      <c r="I46">
        <v>0.77200000000000002</v>
      </c>
      <c r="J46">
        <v>9.44</v>
      </c>
      <c r="K46">
        <v>367</v>
      </c>
      <c r="L46" t="s">
        <v>51</v>
      </c>
      <c r="M46" t="s">
        <v>52</v>
      </c>
      <c r="N46">
        <v>0.15</v>
      </c>
      <c r="O46">
        <v>2.6</v>
      </c>
      <c r="P46">
        <v>33.1</v>
      </c>
      <c r="Q46" s="4"/>
      <c r="R46" s="4">
        <v>1</v>
      </c>
      <c r="S46" s="4">
        <v>1</v>
      </c>
      <c r="T46" s="4"/>
      <c r="U46" s="4">
        <f t="shared" si="6"/>
        <v>367</v>
      </c>
      <c r="V46" s="4">
        <f t="shared" si="7"/>
        <v>367</v>
      </c>
      <c r="W46" s="4">
        <f t="shared" si="8"/>
        <v>367</v>
      </c>
      <c r="X46" s="4"/>
      <c r="Y46" s="4"/>
      <c r="AD46" s="4">
        <v>1</v>
      </c>
      <c r="AE46" s="4"/>
      <c r="AF46" s="13">
        <f t="shared" si="9"/>
        <v>33.1</v>
      </c>
      <c r="AG46" s="15">
        <f t="shared" si="10"/>
        <v>33.1</v>
      </c>
      <c r="AH46" s="15">
        <f t="shared" si="11"/>
        <v>33.1</v>
      </c>
      <c r="AO46" s="4"/>
      <c r="AP46" s="4">
        <v>151</v>
      </c>
    </row>
    <row r="47" spans="1:42" x14ac:dyDescent="0.3">
      <c r="A47" s="1">
        <v>44979</v>
      </c>
      <c r="B47" t="s">
        <v>232</v>
      </c>
      <c r="C47" t="s">
        <v>259</v>
      </c>
      <c r="D47">
        <v>107</v>
      </c>
      <c r="E47">
        <v>1</v>
      </c>
      <c r="F47">
        <v>1</v>
      </c>
      <c r="G47" t="s">
        <v>53</v>
      </c>
      <c r="H47" t="s">
        <v>54</v>
      </c>
      <c r="I47">
        <v>0.81899999999999995</v>
      </c>
      <c r="J47">
        <v>11.2</v>
      </c>
      <c r="K47">
        <v>454</v>
      </c>
      <c r="L47" t="s">
        <v>51</v>
      </c>
      <c r="M47" t="s">
        <v>52</v>
      </c>
      <c r="N47">
        <v>0.14899999999999999</v>
      </c>
      <c r="O47">
        <v>2.56</v>
      </c>
      <c r="P47">
        <v>31.6</v>
      </c>
      <c r="R47" s="4">
        <v>1</v>
      </c>
      <c r="S47" s="4">
        <v>1</v>
      </c>
      <c r="T47" s="4"/>
      <c r="U47" s="4">
        <f t="shared" si="6"/>
        <v>454</v>
      </c>
      <c r="V47" s="4">
        <f t="shared" si="7"/>
        <v>454</v>
      </c>
      <c r="W47" s="4">
        <f t="shared" si="8"/>
        <v>454</v>
      </c>
      <c r="Z47">
        <f>ABS(100*ABS(W47-W46)/AVERAGE(W47,W46))</f>
        <v>21.193666260657736</v>
      </c>
      <c r="AA47" t="str">
        <f>IF(W47&gt;10, (IF((AND(Z47&gt;=0,Z47&lt;=20)=TRUE),"PASS","FAIL")),(IF((AND(Z47&gt;=0,Z47&lt;=50)=TRUE),"PASS","FAIL")))</f>
        <v>FAIL</v>
      </c>
      <c r="AD47" s="4">
        <v>1</v>
      </c>
      <c r="AE47" s="4"/>
      <c r="AF47" s="13">
        <f t="shared" si="9"/>
        <v>31.6</v>
      </c>
      <c r="AG47" s="15">
        <f t="shared" si="10"/>
        <v>31.6</v>
      </c>
      <c r="AH47" s="15">
        <f t="shared" si="11"/>
        <v>31.6</v>
      </c>
      <c r="AI47" s="13"/>
      <c r="AK47">
        <f>ABS(100*ABS(AH47-AH46)/AVERAGE(AH47,AH46))</f>
        <v>4.6367851622874801</v>
      </c>
      <c r="AL47" t="str">
        <f>IF(AH47&gt;10, (IF((AND(AK47&gt;=0,AK47&lt;=20)=TRUE),"PASS","FAIL")),(IF((AND(AK47&gt;=0,AK47&lt;=50)=TRUE),"PASS","FAIL")))</f>
        <v>PASS</v>
      </c>
      <c r="AO47" s="4"/>
      <c r="AP47" s="4">
        <v>267</v>
      </c>
    </row>
    <row r="48" spans="1:42" x14ac:dyDescent="0.3">
      <c r="A48" s="1">
        <v>44979</v>
      </c>
      <c r="B48" t="s">
        <v>90</v>
      </c>
      <c r="C48" t="s">
        <v>175</v>
      </c>
      <c r="D48">
        <v>108</v>
      </c>
      <c r="E48">
        <v>1</v>
      </c>
      <c r="F48">
        <v>1</v>
      </c>
      <c r="G48" t="s">
        <v>53</v>
      </c>
      <c r="H48" t="s">
        <v>54</v>
      </c>
      <c r="I48">
        <v>0.78200000000000003</v>
      </c>
      <c r="J48">
        <v>10.7</v>
      </c>
      <c r="K48">
        <v>428</v>
      </c>
      <c r="L48" t="s">
        <v>51</v>
      </c>
      <c r="M48" t="s">
        <v>52</v>
      </c>
      <c r="N48">
        <v>0.16300000000000001</v>
      </c>
      <c r="O48">
        <v>2.81</v>
      </c>
      <c r="P48">
        <v>39.799999999999997</v>
      </c>
      <c r="Q48" s="4"/>
      <c r="R48" s="4">
        <v>1</v>
      </c>
      <c r="S48" s="4">
        <v>1</v>
      </c>
      <c r="T48" s="4"/>
      <c r="U48" s="4">
        <f t="shared" si="6"/>
        <v>428</v>
      </c>
      <c r="V48" s="4">
        <f t="shared" si="7"/>
        <v>428</v>
      </c>
      <c r="W48" s="4">
        <f t="shared" si="8"/>
        <v>428</v>
      </c>
      <c r="AD48" s="4">
        <v>1</v>
      </c>
      <c r="AE48" s="4"/>
      <c r="AF48" s="13">
        <f t="shared" si="9"/>
        <v>39.799999999999997</v>
      </c>
      <c r="AG48" s="15">
        <f t="shared" si="10"/>
        <v>39.799999999999997</v>
      </c>
      <c r="AH48" s="15">
        <f t="shared" si="11"/>
        <v>39.799999999999997</v>
      </c>
      <c r="AI48" s="13"/>
      <c r="AO48" s="4"/>
      <c r="AP48" s="4">
        <v>152</v>
      </c>
    </row>
    <row r="49" spans="1:42" x14ac:dyDescent="0.3">
      <c r="A49" s="1">
        <v>44979</v>
      </c>
      <c r="B49" t="s">
        <v>232</v>
      </c>
      <c r="C49" t="s">
        <v>260</v>
      </c>
      <c r="D49">
        <v>108</v>
      </c>
      <c r="E49">
        <v>1</v>
      </c>
      <c r="F49">
        <v>1</v>
      </c>
      <c r="G49" t="s">
        <v>53</v>
      </c>
      <c r="H49" t="s">
        <v>54</v>
      </c>
      <c r="I49">
        <v>0.89100000000000001</v>
      </c>
      <c r="J49">
        <v>12.3</v>
      </c>
      <c r="K49">
        <v>504</v>
      </c>
      <c r="L49" t="s">
        <v>51</v>
      </c>
      <c r="M49" t="s">
        <v>52</v>
      </c>
      <c r="N49">
        <v>0.16300000000000001</v>
      </c>
      <c r="O49">
        <v>2.82</v>
      </c>
      <c r="P49">
        <v>40.4</v>
      </c>
      <c r="R49" s="4">
        <v>1</v>
      </c>
      <c r="S49" s="4">
        <v>1</v>
      </c>
      <c r="T49" s="4"/>
      <c r="U49" s="4">
        <f t="shared" si="6"/>
        <v>504</v>
      </c>
      <c r="V49" s="4">
        <f t="shared" si="7"/>
        <v>504</v>
      </c>
      <c r="W49" s="4">
        <f t="shared" si="8"/>
        <v>504</v>
      </c>
      <c r="Z49">
        <f>ABS(100*ABS(W49-W48)/AVERAGE(W49,W48))</f>
        <v>16.309012875536482</v>
      </c>
      <c r="AA49" t="str">
        <f>IF(W49&gt;10, (IF((AND(Z49&gt;=0,Z49&lt;=20)=TRUE),"PASS","FAIL")),(IF((AND(Z49&gt;=0,Z49&lt;=50)=TRUE),"PASS","FAIL")))</f>
        <v>PASS</v>
      </c>
      <c r="AD49" s="4">
        <v>1</v>
      </c>
      <c r="AE49" s="4"/>
      <c r="AF49" s="13">
        <f t="shared" si="9"/>
        <v>40.4</v>
      </c>
      <c r="AG49" s="15">
        <f t="shared" si="10"/>
        <v>40.4</v>
      </c>
      <c r="AH49" s="15">
        <f t="shared" si="11"/>
        <v>40.4</v>
      </c>
      <c r="AI49" s="13"/>
      <c r="AK49">
        <f>ABS(100*ABS(AH49-AH48)/AVERAGE(AH49,AH48))</f>
        <v>1.4962593516209515</v>
      </c>
      <c r="AL49" t="str">
        <f>IF(AH49&gt;10, (IF((AND(AK49&gt;=0,AK49&lt;=20)=TRUE),"PASS","FAIL")),(IF((AND(AK49&gt;=0,AK49&lt;=50)=TRUE),"PASS","FAIL")))</f>
        <v>PASS</v>
      </c>
      <c r="AO49" s="4"/>
      <c r="AP49" s="4">
        <v>268</v>
      </c>
    </row>
    <row r="50" spans="1:42" x14ac:dyDescent="0.3">
      <c r="A50" s="1">
        <v>44979</v>
      </c>
      <c r="B50" t="s">
        <v>90</v>
      </c>
      <c r="C50" t="s">
        <v>176</v>
      </c>
      <c r="D50">
        <v>109</v>
      </c>
      <c r="E50">
        <v>1</v>
      </c>
      <c r="F50">
        <v>1</v>
      </c>
      <c r="G50" t="s">
        <v>53</v>
      </c>
      <c r="H50" t="s">
        <v>54</v>
      </c>
      <c r="I50">
        <v>0.505</v>
      </c>
      <c r="J50">
        <v>6.2</v>
      </c>
      <c r="K50">
        <v>210</v>
      </c>
      <c r="L50" t="s">
        <v>51</v>
      </c>
      <c r="M50" t="s">
        <v>52</v>
      </c>
      <c r="N50">
        <v>0.13300000000000001</v>
      </c>
      <c r="O50">
        <v>2.29</v>
      </c>
      <c r="P50">
        <v>22.9</v>
      </c>
      <c r="Q50" s="4"/>
      <c r="R50" s="4">
        <v>1</v>
      </c>
      <c r="S50" s="4">
        <v>1</v>
      </c>
      <c r="T50" s="4"/>
      <c r="U50" s="4">
        <f t="shared" si="6"/>
        <v>210</v>
      </c>
      <c r="V50" s="4">
        <f t="shared" si="7"/>
        <v>210</v>
      </c>
      <c r="W50" s="4">
        <f t="shared" si="8"/>
        <v>210</v>
      </c>
      <c r="X50" s="4"/>
      <c r="Y50" s="4"/>
      <c r="AD50" s="4">
        <v>1</v>
      </c>
      <c r="AE50" s="4"/>
      <c r="AF50" s="13">
        <f t="shared" si="9"/>
        <v>22.9</v>
      </c>
      <c r="AG50" s="15">
        <f t="shared" si="10"/>
        <v>22.9</v>
      </c>
      <c r="AH50" s="15">
        <f t="shared" si="11"/>
        <v>22.9</v>
      </c>
      <c r="AI50" s="15"/>
      <c r="AJ50" s="4"/>
      <c r="AO50" s="4"/>
      <c r="AP50" s="4">
        <v>153</v>
      </c>
    </row>
    <row r="51" spans="1:42" x14ac:dyDescent="0.3">
      <c r="A51" s="1">
        <v>44979</v>
      </c>
      <c r="B51" t="s">
        <v>232</v>
      </c>
      <c r="C51" t="s">
        <v>261</v>
      </c>
      <c r="D51">
        <v>109</v>
      </c>
      <c r="E51">
        <v>1</v>
      </c>
      <c r="F51">
        <v>1</v>
      </c>
      <c r="G51" t="s">
        <v>53</v>
      </c>
      <c r="H51" t="s">
        <v>54</v>
      </c>
      <c r="I51">
        <v>0.60099999999999998</v>
      </c>
      <c r="J51">
        <v>8.3000000000000007</v>
      </c>
      <c r="K51">
        <v>311</v>
      </c>
      <c r="L51" t="s">
        <v>51</v>
      </c>
      <c r="M51" t="s">
        <v>52</v>
      </c>
      <c r="N51">
        <v>0.13300000000000001</v>
      </c>
      <c r="O51">
        <v>2.31</v>
      </c>
      <c r="P51">
        <v>23.5</v>
      </c>
      <c r="R51" s="4">
        <v>1</v>
      </c>
      <c r="S51" s="4">
        <v>1</v>
      </c>
      <c r="T51" s="4"/>
      <c r="U51" s="4">
        <f t="shared" si="6"/>
        <v>311</v>
      </c>
      <c r="V51" s="4">
        <f t="shared" si="7"/>
        <v>311</v>
      </c>
      <c r="W51" s="4">
        <f t="shared" si="8"/>
        <v>311</v>
      </c>
      <c r="Z51">
        <f>ABS(100*ABS(W51-W50)/AVERAGE(W51,W50))</f>
        <v>38.771593090211134</v>
      </c>
      <c r="AA51" t="str">
        <f>IF(W51&gt;10, (IF((AND(Z51&gt;=0,Z51&lt;=20)=TRUE),"PASS","FAIL")),(IF((AND(Z51&gt;=0,Z51&lt;=50)=TRUE),"PASS","FAIL")))</f>
        <v>FAIL</v>
      </c>
      <c r="AD51" s="4">
        <v>1</v>
      </c>
      <c r="AE51" s="4"/>
      <c r="AF51" s="13">
        <f t="shared" si="9"/>
        <v>23.5</v>
      </c>
      <c r="AG51" s="15">
        <f t="shared" si="10"/>
        <v>23.5</v>
      </c>
      <c r="AH51" s="15">
        <f t="shared" si="11"/>
        <v>23.5</v>
      </c>
      <c r="AI51" s="13"/>
      <c r="AK51">
        <f>ABS(100*ABS(AH51-AH50)/AVERAGE(AH51,AH50))</f>
        <v>2.5862068965517304</v>
      </c>
      <c r="AL51" t="str">
        <f>IF(AH51&gt;10, (IF((AND(AK51&gt;=0,AK51&lt;=20)=TRUE),"PASS","FAIL")),(IF((AND(AK51&gt;=0,AK51&lt;=50)=TRUE),"PASS","FAIL")))</f>
        <v>PASS</v>
      </c>
      <c r="AO51" s="4"/>
      <c r="AP51" s="4">
        <v>269</v>
      </c>
    </row>
    <row r="52" spans="1:42" x14ac:dyDescent="0.3">
      <c r="A52" s="1">
        <v>44979</v>
      </c>
      <c r="B52" t="s">
        <v>90</v>
      </c>
      <c r="C52" t="s">
        <v>178</v>
      </c>
      <c r="D52">
        <v>111</v>
      </c>
      <c r="E52">
        <v>1</v>
      </c>
      <c r="F52">
        <v>1</v>
      </c>
      <c r="G52" t="s">
        <v>53</v>
      </c>
      <c r="H52" t="s">
        <v>54</v>
      </c>
      <c r="I52">
        <v>0.89300000000000002</v>
      </c>
      <c r="J52">
        <v>12.4</v>
      </c>
      <c r="K52">
        <v>513</v>
      </c>
      <c r="L52" t="s">
        <v>51</v>
      </c>
      <c r="M52" t="s">
        <v>52</v>
      </c>
      <c r="N52">
        <v>0.14099999999999999</v>
      </c>
      <c r="O52">
        <v>2.42</v>
      </c>
      <c r="P52">
        <v>27</v>
      </c>
      <c r="Q52" s="4"/>
      <c r="R52" s="4">
        <v>1</v>
      </c>
      <c r="S52" s="4">
        <v>1</v>
      </c>
      <c r="T52" s="4"/>
      <c r="U52" s="4">
        <f t="shared" si="6"/>
        <v>513</v>
      </c>
      <c r="V52" s="4">
        <f t="shared" si="7"/>
        <v>513</v>
      </c>
      <c r="W52" s="4">
        <f t="shared" si="8"/>
        <v>513</v>
      </c>
      <c r="X52" s="4"/>
      <c r="Y52" s="4"/>
      <c r="AD52" s="4">
        <v>1</v>
      </c>
      <c r="AE52" s="4"/>
      <c r="AF52" s="13">
        <f t="shared" si="9"/>
        <v>27</v>
      </c>
      <c r="AG52" s="15">
        <f t="shared" si="10"/>
        <v>27</v>
      </c>
      <c r="AH52" s="15">
        <f t="shared" si="11"/>
        <v>27</v>
      </c>
      <c r="AI52" s="15"/>
      <c r="AJ52" s="4"/>
      <c r="AO52" s="4"/>
      <c r="AP52" s="4">
        <v>155</v>
      </c>
    </row>
    <row r="53" spans="1:42" x14ac:dyDescent="0.3">
      <c r="A53" s="1">
        <v>44979</v>
      </c>
      <c r="B53" t="s">
        <v>232</v>
      </c>
      <c r="C53" t="s">
        <v>258</v>
      </c>
      <c r="D53">
        <v>111</v>
      </c>
      <c r="E53">
        <v>1</v>
      </c>
      <c r="F53">
        <v>1</v>
      </c>
      <c r="G53" t="s">
        <v>53</v>
      </c>
      <c r="H53" t="s">
        <v>54</v>
      </c>
      <c r="I53">
        <v>0.86099999999999999</v>
      </c>
      <c r="J53">
        <v>11.8</v>
      </c>
      <c r="K53">
        <v>482</v>
      </c>
      <c r="L53" t="s">
        <v>51</v>
      </c>
      <c r="M53" t="s">
        <v>52</v>
      </c>
      <c r="N53">
        <v>0.14000000000000001</v>
      </c>
      <c r="O53">
        <v>2.41</v>
      </c>
      <c r="P53">
        <v>26.8</v>
      </c>
      <c r="R53" s="4">
        <v>1</v>
      </c>
      <c r="S53" s="4">
        <v>1</v>
      </c>
      <c r="T53" s="4"/>
      <c r="U53" s="4">
        <f t="shared" si="6"/>
        <v>482</v>
      </c>
      <c r="V53" s="4">
        <f t="shared" si="7"/>
        <v>482</v>
      </c>
      <c r="W53" s="4">
        <f t="shared" si="8"/>
        <v>482</v>
      </c>
      <c r="Z53">
        <f>ABS(100*ABS(W53-W52)/AVERAGE(W53,W52))</f>
        <v>6.2311557788944727</v>
      </c>
      <c r="AA53" t="str">
        <f>IF(W53&gt;10, (IF((AND(Z53&gt;=0,Z53&lt;=20)=TRUE),"PASS","FAIL")),(IF((AND(Z53&gt;=0,Z53&lt;=50)=TRUE),"PASS","FAIL")))</f>
        <v>PASS</v>
      </c>
      <c r="AD53" s="4">
        <v>1</v>
      </c>
      <c r="AE53" s="4"/>
      <c r="AF53" s="13">
        <f t="shared" si="9"/>
        <v>26.8</v>
      </c>
      <c r="AG53" s="15">
        <f t="shared" si="10"/>
        <v>26.8</v>
      </c>
      <c r="AH53" s="15">
        <f t="shared" si="11"/>
        <v>26.8</v>
      </c>
      <c r="AI53" s="13"/>
      <c r="AK53">
        <f>ABS(100*ABS(AH53-AH52)/AVERAGE(AH53,AH52))</f>
        <v>0.74349442379181896</v>
      </c>
      <c r="AL53" t="str">
        <f>IF(AH53&gt;10, (IF((AND(AK53&gt;=0,AK53&lt;=20)=TRUE),"PASS","FAIL")),(IF((AND(AK53&gt;=0,AK53&lt;=50)=TRUE),"PASS","FAIL")))</f>
        <v>PASS</v>
      </c>
      <c r="AO53" s="4"/>
      <c r="AP53" s="4">
        <v>266</v>
      </c>
    </row>
    <row r="54" spans="1:42" x14ac:dyDescent="0.3">
      <c r="A54" s="1">
        <v>44979</v>
      </c>
      <c r="B54" t="s">
        <v>90</v>
      </c>
      <c r="C54" t="s">
        <v>179</v>
      </c>
      <c r="D54">
        <v>112</v>
      </c>
      <c r="E54">
        <v>1</v>
      </c>
      <c r="F54">
        <v>1</v>
      </c>
      <c r="G54" t="s">
        <v>53</v>
      </c>
      <c r="H54" t="s">
        <v>54</v>
      </c>
      <c r="I54">
        <v>0.76700000000000002</v>
      </c>
      <c r="J54">
        <v>10.1</v>
      </c>
      <c r="K54">
        <v>396</v>
      </c>
      <c r="L54" t="s">
        <v>51</v>
      </c>
      <c r="M54" t="s">
        <v>52</v>
      </c>
      <c r="N54">
        <v>0.14199999999999999</v>
      </c>
      <c r="O54">
        <v>2.42</v>
      </c>
      <c r="P54">
        <v>27</v>
      </c>
      <c r="Q54" s="4"/>
      <c r="R54" s="4">
        <v>1</v>
      </c>
      <c r="S54" s="4">
        <v>1</v>
      </c>
      <c r="T54" s="4"/>
      <c r="U54" s="4">
        <f t="shared" si="6"/>
        <v>396</v>
      </c>
      <c r="V54" s="4">
        <f t="shared" si="7"/>
        <v>396</v>
      </c>
      <c r="W54" s="4">
        <f t="shared" si="8"/>
        <v>396</v>
      </c>
      <c r="X54" s="4"/>
      <c r="Y54" s="4"/>
      <c r="AD54" s="4">
        <v>1</v>
      </c>
      <c r="AE54" s="4"/>
      <c r="AF54" s="13">
        <f t="shared" si="9"/>
        <v>27</v>
      </c>
      <c r="AG54" s="15">
        <f t="shared" si="10"/>
        <v>27</v>
      </c>
      <c r="AH54" s="15">
        <f t="shared" si="11"/>
        <v>27</v>
      </c>
      <c r="AI54" s="15"/>
      <c r="AJ54" s="4"/>
      <c r="AO54" s="4"/>
      <c r="AP54" s="4">
        <v>156</v>
      </c>
    </row>
    <row r="55" spans="1:42" x14ac:dyDescent="0.3">
      <c r="A55" s="1">
        <v>44979</v>
      </c>
      <c r="B55" t="s">
        <v>232</v>
      </c>
      <c r="C55" t="s">
        <v>262</v>
      </c>
      <c r="D55">
        <v>112</v>
      </c>
      <c r="E55">
        <v>1</v>
      </c>
      <c r="F55">
        <v>1</v>
      </c>
      <c r="G55" t="s">
        <v>53</v>
      </c>
      <c r="H55" t="s">
        <v>54</v>
      </c>
      <c r="I55">
        <v>0.75700000000000001</v>
      </c>
      <c r="J55">
        <v>10.5</v>
      </c>
      <c r="K55">
        <v>417</v>
      </c>
      <c r="L55" t="s">
        <v>51</v>
      </c>
      <c r="M55" t="s">
        <v>52</v>
      </c>
      <c r="N55">
        <v>0.14499999999999999</v>
      </c>
      <c r="O55">
        <v>2.52</v>
      </c>
      <c r="P55">
        <v>30.5</v>
      </c>
      <c r="R55" s="4">
        <v>1</v>
      </c>
      <c r="S55" s="4">
        <v>1</v>
      </c>
      <c r="T55" s="4"/>
      <c r="U55" s="4">
        <f t="shared" si="6"/>
        <v>417</v>
      </c>
      <c r="V55" s="4">
        <f t="shared" si="7"/>
        <v>417</v>
      </c>
      <c r="W55" s="4">
        <f t="shared" si="8"/>
        <v>417</v>
      </c>
      <c r="Z55">
        <f>ABS(100*ABS(W55-W54)/AVERAGE(W55,W54))</f>
        <v>5.1660516605166054</v>
      </c>
      <c r="AA55" t="str">
        <f>IF(W55&gt;10, (IF((AND(Z55&gt;=0,Z55&lt;=20)=TRUE),"PASS","FAIL")),(IF((AND(Z55&gt;=0,Z55&lt;=50)=TRUE),"PASS","FAIL")))</f>
        <v>PASS</v>
      </c>
      <c r="AD55" s="4">
        <v>1</v>
      </c>
      <c r="AE55" s="4"/>
      <c r="AF55" s="13">
        <f t="shared" si="9"/>
        <v>30.5</v>
      </c>
      <c r="AG55" s="15">
        <f t="shared" si="10"/>
        <v>30.5</v>
      </c>
      <c r="AH55" s="15">
        <f t="shared" si="11"/>
        <v>30.5</v>
      </c>
      <c r="AI55" s="13"/>
      <c r="AK55">
        <f>ABS(100*ABS(AH55-AH54)/AVERAGE(AH55,AH54))</f>
        <v>12.173913043478262</v>
      </c>
      <c r="AL55" t="str">
        <f>IF(AH55&gt;10, (IF((AND(AK55&gt;=0,AK55&lt;=20)=TRUE),"PASS","FAIL")),(IF((AND(AK55&gt;=0,AK55&lt;=50)=TRUE),"PASS","FAIL")))</f>
        <v>PASS</v>
      </c>
      <c r="AO55" s="4"/>
      <c r="AP55" s="4">
        <v>270</v>
      </c>
    </row>
    <row r="56" spans="1:42" x14ac:dyDescent="0.3">
      <c r="A56" s="1">
        <v>44979</v>
      </c>
      <c r="B56" t="s">
        <v>90</v>
      </c>
      <c r="C56" t="s">
        <v>101</v>
      </c>
      <c r="D56">
        <v>41</v>
      </c>
      <c r="E56">
        <v>1</v>
      </c>
      <c r="F56">
        <v>1</v>
      </c>
      <c r="G56" t="s">
        <v>53</v>
      </c>
      <c r="H56" t="s">
        <v>54</v>
      </c>
      <c r="I56">
        <v>0.33200000000000002</v>
      </c>
      <c r="J56">
        <v>4.29</v>
      </c>
      <c r="K56">
        <v>118</v>
      </c>
      <c r="L56" t="s">
        <v>51</v>
      </c>
      <c r="M56" t="s">
        <v>52</v>
      </c>
      <c r="N56">
        <v>0.32200000000000001</v>
      </c>
      <c r="O56">
        <v>5.37</v>
      </c>
      <c r="P56">
        <v>126</v>
      </c>
      <c r="Q56" s="4"/>
      <c r="R56" s="4">
        <v>1</v>
      </c>
      <c r="S56" s="4">
        <v>1</v>
      </c>
      <c r="T56" s="4"/>
      <c r="U56" s="4">
        <f t="shared" si="6"/>
        <v>118</v>
      </c>
      <c r="V56" s="4">
        <f t="shared" si="7"/>
        <v>118</v>
      </c>
      <c r="W56" s="4">
        <f t="shared" si="8"/>
        <v>118</v>
      </c>
      <c r="X56" s="4"/>
      <c r="Y56" s="4"/>
      <c r="AB56" s="4"/>
      <c r="AC56" s="4"/>
      <c r="AD56" s="4">
        <v>1</v>
      </c>
      <c r="AE56" s="4"/>
      <c r="AF56" s="13">
        <f t="shared" si="9"/>
        <v>126</v>
      </c>
      <c r="AG56" s="15">
        <f t="shared" si="10"/>
        <v>126</v>
      </c>
      <c r="AH56" s="15">
        <f t="shared" si="11"/>
        <v>126</v>
      </c>
      <c r="AI56" s="15"/>
      <c r="AJ56" s="4"/>
      <c r="AM56" s="4"/>
      <c r="AN56" s="4"/>
      <c r="AO56" s="4"/>
      <c r="AP56" s="4">
        <v>60</v>
      </c>
    </row>
    <row r="57" spans="1:42" x14ac:dyDescent="0.3">
      <c r="A57" s="1">
        <v>44979</v>
      </c>
      <c r="B57" t="s">
        <v>232</v>
      </c>
      <c r="C57" t="s">
        <v>238</v>
      </c>
      <c r="D57">
        <v>41</v>
      </c>
      <c r="E57">
        <v>1</v>
      </c>
      <c r="F57">
        <v>1</v>
      </c>
      <c r="G57" t="s">
        <v>53</v>
      </c>
      <c r="H57" t="s">
        <v>54</v>
      </c>
      <c r="I57">
        <v>0.371</v>
      </c>
      <c r="J57">
        <v>5.18</v>
      </c>
      <c r="K57">
        <v>161</v>
      </c>
      <c r="L57" t="s">
        <v>51</v>
      </c>
      <c r="M57" t="s">
        <v>52</v>
      </c>
      <c r="N57">
        <v>0.31900000000000001</v>
      </c>
      <c r="O57">
        <v>5.38</v>
      </c>
      <c r="P57">
        <v>126</v>
      </c>
      <c r="R57" s="4">
        <v>1</v>
      </c>
      <c r="S57" s="4">
        <v>1</v>
      </c>
      <c r="T57" s="4"/>
      <c r="U57" s="4">
        <f t="shared" si="6"/>
        <v>161</v>
      </c>
      <c r="V57" s="4">
        <f t="shared" si="7"/>
        <v>161</v>
      </c>
      <c r="W57" s="4">
        <f t="shared" si="8"/>
        <v>161</v>
      </c>
      <c r="Z57">
        <f>ABS(100*ABS(W57-W56)/AVERAGE(W57,W56))</f>
        <v>30.82437275985663</v>
      </c>
      <c r="AA57" t="str">
        <f>IF(W57&gt;10, (IF((AND(Z57&gt;=0,Z57&lt;=20)=TRUE),"PASS","FAIL")),(IF((AND(Z57&gt;=0,Z57&lt;=50)=TRUE),"PASS","FAIL")))</f>
        <v>FAIL</v>
      </c>
      <c r="AD57" s="4">
        <v>1</v>
      </c>
      <c r="AE57" s="4"/>
      <c r="AF57" s="13">
        <f t="shared" si="9"/>
        <v>126</v>
      </c>
      <c r="AG57" s="15">
        <f t="shared" si="10"/>
        <v>126</v>
      </c>
      <c r="AH57" s="15">
        <f t="shared" si="11"/>
        <v>126</v>
      </c>
      <c r="AI57" s="13"/>
      <c r="AK57">
        <f>ABS(100*ABS(AH57-AH56)/AVERAGE(AH57,AH56))</f>
        <v>0</v>
      </c>
      <c r="AL57" t="str">
        <f>IF(AH57&gt;10, (IF((AND(AK57&gt;=0,AK57&lt;=20)=TRUE),"PASS","FAIL")),(IF((AND(AK57&gt;=0,AK57&lt;=50)=TRUE),"PASS","FAIL")))</f>
        <v>PASS</v>
      </c>
      <c r="AO57" s="4"/>
      <c r="AP57" s="4">
        <v>246</v>
      </c>
    </row>
    <row r="58" spans="1:42" x14ac:dyDescent="0.3">
      <c r="A58" s="1">
        <v>44979</v>
      </c>
      <c r="B58" t="s">
        <v>90</v>
      </c>
      <c r="C58" t="s">
        <v>189</v>
      </c>
      <c r="D58">
        <v>122</v>
      </c>
      <c r="E58">
        <v>1</v>
      </c>
      <c r="F58">
        <v>1</v>
      </c>
      <c r="G58" t="s">
        <v>53</v>
      </c>
      <c r="H58" t="s">
        <v>54</v>
      </c>
      <c r="I58">
        <v>0.61299999999999999</v>
      </c>
      <c r="J58">
        <v>8.32</v>
      </c>
      <c r="K58">
        <v>312</v>
      </c>
      <c r="L58" t="s">
        <v>51</v>
      </c>
      <c r="M58" t="s">
        <v>52</v>
      </c>
      <c r="N58">
        <v>0.13900000000000001</v>
      </c>
      <c r="O58">
        <v>2.4</v>
      </c>
      <c r="P58">
        <v>26.4</v>
      </c>
      <c r="R58" s="4">
        <v>1</v>
      </c>
      <c r="S58" s="4">
        <v>1</v>
      </c>
      <c r="T58" s="4"/>
      <c r="U58" s="4">
        <f t="shared" si="6"/>
        <v>312</v>
      </c>
      <c r="V58" s="4">
        <f t="shared" si="7"/>
        <v>312</v>
      </c>
      <c r="W58" s="4">
        <f t="shared" si="8"/>
        <v>312</v>
      </c>
      <c r="X58" s="4"/>
      <c r="Y58" s="4"/>
      <c r="AD58" s="4">
        <v>1</v>
      </c>
      <c r="AE58" s="4"/>
      <c r="AF58" s="13">
        <f t="shared" si="9"/>
        <v>26.4</v>
      </c>
      <c r="AG58" s="15">
        <f t="shared" si="10"/>
        <v>26.4</v>
      </c>
      <c r="AH58" s="15">
        <f t="shared" si="11"/>
        <v>26.4</v>
      </c>
      <c r="AI58" s="15"/>
      <c r="AJ58" s="4"/>
      <c r="AO58" s="4"/>
      <c r="AP58" s="4">
        <v>169</v>
      </c>
    </row>
    <row r="59" spans="1:42" x14ac:dyDescent="0.3">
      <c r="A59" s="1">
        <v>44979</v>
      </c>
      <c r="B59" t="s">
        <v>232</v>
      </c>
      <c r="C59" t="s">
        <v>263</v>
      </c>
      <c r="D59">
        <v>122</v>
      </c>
      <c r="E59">
        <v>1</v>
      </c>
      <c r="F59">
        <v>1</v>
      </c>
      <c r="G59" t="s">
        <v>53</v>
      </c>
      <c r="H59" t="s">
        <v>54</v>
      </c>
      <c r="I59">
        <v>0.61699999999999999</v>
      </c>
      <c r="J59">
        <v>8.49</v>
      </c>
      <c r="K59">
        <v>320</v>
      </c>
      <c r="L59" t="s">
        <v>51</v>
      </c>
      <c r="M59" t="s">
        <v>52</v>
      </c>
      <c r="N59">
        <v>0.13600000000000001</v>
      </c>
      <c r="O59">
        <v>2.39</v>
      </c>
      <c r="P59">
        <v>26.1</v>
      </c>
      <c r="R59" s="4">
        <v>1</v>
      </c>
      <c r="S59" s="4">
        <v>1</v>
      </c>
      <c r="T59" s="4"/>
      <c r="U59" s="4">
        <f t="shared" si="6"/>
        <v>320</v>
      </c>
      <c r="V59" s="4">
        <f t="shared" si="7"/>
        <v>320</v>
      </c>
      <c r="W59" s="4">
        <f t="shared" si="8"/>
        <v>320</v>
      </c>
      <c r="Z59">
        <f>ABS(100*ABS(W59-W58)/AVERAGE(W59,W58))</f>
        <v>2.5316455696202533</v>
      </c>
      <c r="AA59" t="str">
        <f>IF(W59&gt;10, (IF((AND(Z59&gt;=0,Z59&lt;=20)=TRUE),"PASS","FAIL")),(IF((AND(Z59&gt;=0,Z59&lt;=50)=TRUE),"PASS","FAIL")))</f>
        <v>PASS</v>
      </c>
      <c r="AD59" s="4">
        <v>1</v>
      </c>
      <c r="AE59" s="4"/>
      <c r="AF59" s="13">
        <f t="shared" si="9"/>
        <v>26.1</v>
      </c>
      <c r="AG59" s="15">
        <f t="shared" si="10"/>
        <v>26.1</v>
      </c>
      <c r="AH59" s="15">
        <f t="shared" si="11"/>
        <v>26.1</v>
      </c>
      <c r="AI59" s="13"/>
      <c r="AK59">
        <f>ABS(100*ABS(AH59-AH58)/AVERAGE(AH59,AH58))</f>
        <v>1.1428571428571321</v>
      </c>
      <c r="AL59" t="str">
        <f>IF(AH59&gt;10, (IF((AND(AK59&gt;=0,AK59&lt;=20)=TRUE),"PASS","FAIL")),(IF((AND(AK59&gt;=0,AK59&lt;=50)=TRUE),"PASS","FAIL")))</f>
        <v>PASS</v>
      </c>
      <c r="AO59" s="4"/>
      <c r="AP59" s="4">
        <v>271</v>
      </c>
    </row>
    <row r="60" spans="1:42" x14ac:dyDescent="0.3">
      <c r="A60" s="1">
        <v>44979</v>
      </c>
      <c r="B60" t="s">
        <v>90</v>
      </c>
      <c r="C60" t="s">
        <v>190</v>
      </c>
      <c r="D60">
        <v>123</v>
      </c>
      <c r="E60">
        <v>1</v>
      </c>
      <c r="F60">
        <v>1</v>
      </c>
      <c r="G60" t="s">
        <v>53</v>
      </c>
      <c r="H60" t="s">
        <v>54</v>
      </c>
      <c r="I60">
        <v>0.51200000000000001</v>
      </c>
      <c r="J60">
        <v>6.64</v>
      </c>
      <c r="K60">
        <v>231</v>
      </c>
      <c r="L60" t="s">
        <v>51</v>
      </c>
      <c r="M60" t="s">
        <v>52</v>
      </c>
      <c r="N60">
        <v>0.24399999999999999</v>
      </c>
      <c r="O60">
        <v>4.12</v>
      </c>
      <c r="P60">
        <v>83.8</v>
      </c>
      <c r="R60" s="4">
        <v>1</v>
      </c>
      <c r="S60" s="4">
        <v>1</v>
      </c>
      <c r="T60" s="4"/>
      <c r="U60" s="4">
        <f t="shared" si="6"/>
        <v>231</v>
      </c>
      <c r="V60" s="4">
        <f t="shared" si="7"/>
        <v>231</v>
      </c>
      <c r="W60" s="4">
        <f t="shared" si="8"/>
        <v>231</v>
      </c>
      <c r="X60" s="4"/>
      <c r="Y60" s="4"/>
      <c r="AD60" s="4">
        <v>1</v>
      </c>
      <c r="AE60" s="4"/>
      <c r="AF60" s="13">
        <f t="shared" si="9"/>
        <v>83.8</v>
      </c>
      <c r="AG60" s="15">
        <f t="shared" si="10"/>
        <v>83.8</v>
      </c>
      <c r="AH60" s="15">
        <f t="shared" si="11"/>
        <v>83.8</v>
      </c>
      <c r="AI60" s="15"/>
      <c r="AJ60" s="4"/>
      <c r="AO60" s="4"/>
      <c r="AP60" s="4">
        <v>170</v>
      </c>
    </row>
    <row r="61" spans="1:42" x14ac:dyDescent="0.3">
      <c r="A61" s="1">
        <v>44979</v>
      </c>
      <c r="B61" t="s">
        <v>232</v>
      </c>
      <c r="C61" t="s">
        <v>264</v>
      </c>
      <c r="D61">
        <v>123</v>
      </c>
      <c r="E61">
        <v>1</v>
      </c>
      <c r="F61">
        <v>1</v>
      </c>
      <c r="G61" t="s">
        <v>53</v>
      </c>
      <c r="H61" t="s">
        <v>54</v>
      </c>
      <c r="I61">
        <v>0.53900000000000003</v>
      </c>
      <c r="J61">
        <v>7.55</v>
      </c>
      <c r="K61">
        <v>275</v>
      </c>
      <c r="L61" t="s">
        <v>51</v>
      </c>
      <c r="M61" t="s">
        <v>52</v>
      </c>
      <c r="N61">
        <v>0.252</v>
      </c>
      <c r="O61">
        <v>4.1500000000000004</v>
      </c>
      <c r="P61">
        <v>84.6</v>
      </c>
      <c r="R61" s="4">
        <v>1</v>
      </c>
      <c r="S61" s="4">
        <v>1</v>
      </c>
      <c r="T61" s="4"/>
      <c r="U61" s="4">
        <f t="shared" si="6"/>
        <v>275</v>
      </c>
      <c r="V61" s="4">
        <f t="shared" si="7"/>
        <v>275</v>
      </c>
      <c r="W61" s="4">
        <f t="shared" si="8"/>
        <v>275</v>
      </c>
      <c r="Z61">
        <f>ABS(100*ABS(W61-W60)/AVERAGE(W61,W60))</f>
        <v>17.391304347826086</v>
      </c>
      <c r="AA61" t="str">
        <f>IF(W61&gt;10, (IF((AND(Z61&gt;=0,Z61&lt;=20)=TRUE),"PASS","FAIL")),(IF((AND(Z61&gt;=0,Z61&lt;=50)=TRUE),"PASS","FAIL")))</f>
        <v>PASS</v>
      </c>
      <c r="AD61" s="4">
        <v>1</v>
      </c>
      <c r="AE61" s="4"/>
      <c r="AF61" s="13">
        <f t="shared" si="9"/>
        <v>84.6</v>
      </c>
      <c r="AG61" s="15">
        <f t="shared" si="10"/>
        <v>84.6</v>
      </c>
      <c r="AH61" s="15">
        <f t="shared" si="11"/>
        <v>84.6</v>
      </c>
      <c r="AI61" s="13"/>
      <c r="AK61">
        <f>ABS(100*ABS(AH61-AH60)/AVERAGE(AH61,AH60))</f>
        <v>0.95011876484560243</v>
      </c>
      <c r="AL61" t="str">
        <f>IF(AH61&gt;10, (IF((AND(AK61&gt;=0,AK61&lt;=20)=TRUE),"PASS","FAIL")),(IF((AND(AK61&gt;=0,AK61&lt;=50)=TRUE),"PASS","FAIL")))</f>
        <v>PASS</v>
      </c>
      <c r="AO61" s="4"/>
      <c r="AP61" s="4">
        <v>272</v>
      </c>
    </row>
    <row r="62" spans="1:42" x14ac:dyDescent="0.3">
      <c r="A62" s="1">
        <v>44979</v>
      </c>
      <c r="B62" t="s">
        <v>90</v>
      </c>
      <c r="C62" t="s">
        <v>211</v>
      </c>
      <c r="D62">
        <v>144</v>
      </c>
      <c r="E62">
        <v>1</v>
      </c>
      <c r="F62">
        <v>1</v>
      </c>
      <c r="G62" t="s">
        <v>53</v>
      </c>
      <c r="H62" t="s">
        <v>54</v>
      </c>
      <c r="I62">
        <v>0.59199999999999997</v>
      </c>
      <c r="J62">
        <v>8.1300000000000008</v>
      </c>
      <c r="K62">
        <v>303</v>
      </c>
      <c r="L62" t="s">
        <v>51</v>
      </c>
      <c r="M62" t="s">
        <v>52</v>
      </c>
      <c r="N62">
        <v>0.13700000000000001</v>
      </c>
      <c r="O62">
        <v>2.4300000000000002</v>
      </c>
      <c r="P62">
        <v>27.4</v>
      </c>
      <c r="R62" s="4">
        <v>1</v>
      </c>
      <c r="S62" s="4">
        <v>1</v>
      </c>
      <c r="T62" s="4"/>
      <c r="U62" s="4">
        <f t="shared" si="6"/>
        <v>303</v>
      </c>
      <c r="V62" s="4">
        <f t="shared" si="7"/>
        <v>303</v>
      </c>
      <c r="W62" s="4">
        <f t="shared" si="8"/>
        <v>303</v>
      </c>
      <c r="X62" s="4"/>
      <c r="Y62" s="4"/>
      <c r="AB62" s="4"/>
      <c r="AC62" s="4"/>
      <c r="AD62" s="4">
        <v>1</v>
      </c>
      <c r="AE62" s="4"/>
      <c r="AF62" s="13">
        <f t="shared" si="9"/>
        <v>27.4</v>
      </c>
      <c r="AG62" s="15">
        <f t="shared" si="10"/>
        <v>27.4</v>
      </c>
      <c r="AH62" s="15">
        <f t="shared" si="11"/>
        <v>27.4</v>
      </c>
      <c r="AI62" s="15"/>
      <c r="AJ62" s="4"/>
      <c r="AM62" s="4"/>
      <c r="AN62" s="4"/>
      <c r="AO62" s="4"/>
      <c r="AP62" s="4">
        <v>197</v>
      </c>
    </row>
    <row r="63" spans="1:42" x14ac:dyDescent="0.3">
      <c r="A63" s="1">
        <v>44979</v>
      </c>
      <c r="B63" t="s">
        <v>232</v>
      </c>
      <c r="C63" t="s">
        <v>268</v>
      </c>
      <c r="D63">
        <v>144</v>
      </c>
      <c r="E63">
        <v>1</v>
      </c>
      <c r="F63">
        <v>1</v>
      </c>
      <c r="G63" t="s">
        <v>53</v>
      </c>
      <c r="H63" t="s">
        <v>54</v>
      </c>
      <c r="I63">
        <v>0.60799999999999998</v>
      </c>
      <c r="J63">
        <v>8.3800000000000008</v>
      </c>
      <c r="K63">
        <v>315</v>
      </c>
      <c r="L63" t="s">
        <v>51</v>
      </c>
      <c r="M63" t="s">
        <v>52</v>
      </c>
      <c r="N63">
        <v>0.13700000000000001</v>
      </c>
      <c r="O63">
        <v>2.4500000000000002</v>
      </c>
      <c r="P63">
        <v>28.2</v>
      </c>
      <c r="R63" s="4">
        <v>1</v>
      </c>
      <c r="S63" s="4">
        <v>1</v>
      </c>
      <c r="T63" s="4"/>
      <c r="U63" s="4">
        <f t="shared" si="6"/>
        <v>315</v>
      </c>
      <c r="V63" s="4">
        <f t="shared" si="7"/>
        <v>315</v>
      </c>
      <c r="W63" s="4">
        <f t="shared" si="8"/>
        <v>315</v>
      </c>
      <c r="X63" s="4"/>
      <c r="Y63" s="4"/>
      <c r="Z63">
        <f>ABS(100*ABS(W63-W62)/AVERAGE(W63,W62))</f>
        <v>3.883495145631068</v>
      </c>
      <c r="AA63" t="str">
        <f>IF(W63&gt;10, (IF((AND(Z63&gt;=0,Z63&lt;=20)=TRUE),"PASS","FAIL")),(IF((AND(Z63&gt;=0,Z63&lt;=50)=TRUE),"PASS","FAIL")))</f>
        <v>PASS</v>
      </c>
      <c r="AD63" s="4">
        <v>1</v>
      </c>
      <c r="AE63" s="4"/>
      <c r="AF63" s="13">
        <f t="shared" si="9"/>
        <v>28.2</v>
      </c>
      <c r="AG63" s="15">
        <f t="shared" si="10"/>
        <v>28.2</v>
      </c>
      <c r="AH63" s="15">
        <f t="shared" si="11"/>
        <v>28.2</v>
      </c>
      <c r="AI63" s="4"/>
      <c r="AJ63" s="4"/>
      <c r="AK63">
        <f>ABS(100*ABS(AH63-AH62)/AVERAGE(AH63,AH62))</f>
        <v>2.8776978417266217</v>
      </c>
      <c r="AL63" t="str">
        <f>IF(AH63&gt;10, (IF((AND(AK63&gt;=0,AK63&lt;=20)=TRUE),"PASS","FAIL")),(IF((AND(AK63&gt;=0,AK63&lt;=50)=TRUE),"PASS","FAIL")))</f>
        <v>PASS</v>
      </c>
      <c r="AO63" s="4"/>
      <c r="AP63" s="4">
        <v>279</v>
      </c>
    </row>
    <row r="64" spans="1:42" x14ac:dyDescent="0.3">
      <c r="A64" s="1">
        <v>44979</v>
      </c>
      <c r="B64" t="s">
        <v>90</v>
      </c>
      <c r="C64" t="s">
        <v>212</v>
      </c>
      <c r="D64">
        <v>145</v>
      </c>
      <c r="E64">
        <v>1</v>
      </c>
      <c r="F64">
        <v>1</v>
      </c>
      <c r="G64" t="s">
        <v>53</v>
      </c>
      <c r="H64" t="s">
        <v>54</v>
      </c>
      <c r="I64">
        <v>0.51300000000000001</v>
      </c>
      <c r="J64">
        <v>6.2</v>
      </c>
      <c r="K64">
        <v>210</v>
      </c>
      <c r="L64" t="s">
        <v>51</v>
      </c>
      <c r="M64" t="s">
        <v>52</v>
      </c>
      <c r="N64">
        <v>0.13700000000000001</v>
      </c>
      <c r="O64">
        <v>2.41</v>
      </c>
      <c r="P64">
        <v>26.8</v>
      </c>
      <c r="R64" s="4">
        <v>1</v>
      </c>
      <c r="S64" s="4">
        <v>1</v>
      </c>
      <c r="T64" s="4"/>
      <c r="U64" s="4">
        <f t="shared" si="6"/>
        <v>210</v>
      </c>
      <c r="V64" s="4">
        <f t="shared" si="7"/>
        <v>210</v>
      </c>
      <c r="W64" s="4">
        <f t="shared" si="8"/>
        <v>210</v>
      </c>
      <c r="X64" s="4"/>
      <c r="Y64" s="4"/>
      <c r="AD64" s="4">
        <v>1</v>
      </c>
      <c r="AE64" s="4"/>
      <c r="AF64" s="13">
        <f t="shared" si="9"/>
        <v>26.8</v>
      </c>
      <c r="AG64" s="15">
        <f t="shared" si="10"/>
        <v>26.8</v>
      </c>
      <c r="AH64" s="15">
        <f t="shared" si="11"/>
        <v>26.8</v>
      </c>
      <c r="AI64" s="15"/>
      <c r="AJ64" s="4"/>
      <c r="AO64" s="4"/>
      <c r="AP64" s="4">
        <v>198</v>
      </c>
    </row>
    <row r="65" spans="1:42" x14ac:dyDescent="0.3">
      <c r="A65" s="1">
        <v>44979</v>
      </c>
      <c r="B65" t="s">
        <v>232</v>
      </c>
      <c r="C65" t="s">
        <v>269</v>
      </c>
      <c r="D65">
        <v>145</v>
      </c>
      <c r="E65">
        <v>1</v>
      </c>
      <c r="F65">
        <v>1</v>
      </c>
      <c r="G65" t="s">
        <v>53</v>
      </c>
      <c r="H65" t="s">
        <v>54</v>
      </c>
      <c r="I65">
        <v>0.57799999999999996</v>
      </c>
      <c r="J65">
        <v>7.94</v>
      </c>
      <c r="K65">
        <v>294</v>
      </c>
      <c r="L65" t="s">
        <v>51</v>
      </c>
      <c r="M65" t="s">
        <v>52</v>
      </c>
      <c r="N65">
        <v>0.14099999999999999</v>
      </c>
      <c r="O65">
        <v>2.5</v>
      </c>
      <c r="P65">
        <v>29.9</v>
      </c>
      <c r="R65" s="4">
        <v>1</v>
      </c>
      <c r="S65" s="4">
        <v>1</v>
      </c>
      <c r="T65" s="4"/>
      <c r="U65" s="4">
        <f t="shared" si="6"/>
        <v>294</v>
      </c>
      <c r="V65" s="4">
        <f t="shared" si="7"/>
        <v>294</v>
      </c>
      <c r="W65" s="4">
        <f t="shared" si="8"/>
        <v>294</v>
      </c>
      <c r="X65" s="4"/>
      <c r="Y65" s="4"/>
      <c r="Z65">
        <f>ABS(100*ABS(W65-W64)/AVERAGE(W65,W64))</f>
        <v>33.333333333333336</v>
      </c>
      <c r="AA65" t="str">
        <f>IF(W65&gt;10, (IF((AND(Z65&gt;=0,Z65&lt;=20)=TRUE),"PASS","FAIL")),(IF((AND(Z65&gt;=0,Z65&lt;=50)=TRUE),"PASS","FAIL")))</f>
        <v>FAIL</v>
      </c>
      <c r="AD65" s="4">
        <v>1</v>
      </c>
      <c r="AE65" s="4"/>
      <c r="AF65" s="13">
        <f t="shared" si="9"/>
        <v>29.9</v>
      </c>
      <c r="AG65" s="15">
        <f t="shared" si="10"/>
        <v>29.9</v>
      </c>
      <c r="AH65" s="15">
        <f t="shared" si="11"/>
        <v>29.9</v>
      </c>
      <c r="AI65" s="4"/>
      <c r="AJ65" s="4"/>
      <c r="AK65">
        <f>ABS(100*ABS(AH65-AH64)/AVERAGE(AH65,AH64))</f>
        <v>10.934744268077592</v>
      </c>
      <c r="AL65" t="str">
        <f>IF(AH65&gt;10, (IF((AND(AK65&gt;=0,AK65&lt;=20)=TRUE),"PASS","FAIL")),(IF((AND(AK65&gt;=0,AK65&lt;=50)=TRUE),"PASS","FAIL")))</f>
        <v>PASS</v>
      </c>
      <c r="AO65" s="4"/>
      <c r="AP65" s="4">
        <v>280</v>
      </c>
    </row>
    <row r="66" spans="1:42" x14ac:dyDescent="0.3">
      <c r="A66" s="1">
        <v>44979</v>
      </c>
      <c r="B66" t="s">
        <v>90</v>
      </c>
      <c r="C66" t="s">
        <v>217</v>
      </c>
      <c r="D66">
        <v>150</v>
      </c>
      <c r="E66">
        <v>1</v>
      </c>
      <c r="F66">
        <v>1</v>
      </c>
      <c r="G66" t="s">
        <v>53</v>
      </c>
      <c r="H66" t="s">
        <v>54</v>
      </c>
      <c r="I66">
        <v>1.26</v>
      </c>
      <c r="J66">
        <v>16.5</v>
      </c>
      <c r="K66">
        <v>713</v>
      </c>
      <c r="L66" t="s">
        <v>51</v>
      </c>
      <c r="M66" t="s">
        <v>52</v>
      </c>
      <c r="N66">
        <v>0.13800000000000001</v>
      </c>
      <c r="O66">
        <v>2.39</v>
      </c>
      <c r="P66">
        <v>26.1</v>
      </c>
      <c r="Q66" s="4"/>
      <c r="R66" s="4">
        <v>1</v>
      </c>
      <c r="S66" s="4">
        <v>1</v>
      </c>
      <c r="T66" s="4"/>
      <c r="U66" s="4">
        <f t="shared" si="6"/>
        <v>713</v>
      </c>
      <c r="V66" s="4">
        <f t="shared" ref="V66:V97" si="12">IF(R66=1,U66,(U66-0))</f>
        <v>713</v>
      </c>
      <c r="W66" s="4">
        <f t="shared" ref="W66:W97" si="13">IF(R66=1,U66,(V66*R66))</f>
        <v>713</v>
      </c>
      <c r="X66" s="4"/>
      <c r="Y66" s="4"/>
      <c r="AD66" s="4">
        <v>1</v>
      </c>
      <c r="AE66" s="4"/>
      <c r="AF66" s="13">
        <f t="shared" si="9"/>
        <v>26.1</v>
      </c>
      <c r="AG66" s="15">
        <f t="shared" ref="AG66:AG97" si="14">IF(R66=1,AF66,(AF66-0))</f>
        <v>26.1</v>
      </c>
      <c r="AH66" s="15">
        <f t="shared" ref="AH66:AH97" si="15">IF(R66=1,AF66,(AG66*R66))</f>
        <v>26.1</v>
      </c>
      <c r="AI66" s="15"/>
      <c r="AJ66" s="4"/>
      <c r="AO66" s="4"/>
      <c r="AP66" s="4">
        <v>203</v>
      </c>
    </row>
    <row r="67" spans="1:42" x14ac:dyDescent="0.3">
      <c r="A67" s="1">
        <v>44979</v>
      </c>
      <c r="B67" t="s">
        <v>232</v>
      </c>
      <c r="C67" t="s">
        <v>265</v>
      </c>
      <c r="D67">
        <v>150</v>
      </c>
      <c r="E67">
        <v>1</v>
      </c>
      <c r="F67">
        <v>1</v>
      </c>
      <c r="G67" t="s">
        <v>53</v>
      </c>
      <c r="H67" t="s">
        <v>54</v>
      </c>
      <c r="I67">
        <v>1.31</v>
      </c>
      <c r="J67">
        <v>17.600000000000001</v>
      </c>
      <c r="K67">
        <v>769</v>
      </c>
      <c r="L67" t="s">
        <v>51</v>
      </c>
      <c r="M67" t="s">
        <v>52</v>
      </c>
      <c r="N67">
        <v>0.13900000000000001</v>
      </c>
      <c r="O67">
        <v>2.41</v>
      </c>
      <c r="P67">
        <v>26.7</v>
      </c>
      <c r="R67" s="4">
        <v>1</v>
      </c>
      <c r="S67" s="4">
        <v>1</v>
      </c>
      <c r="T67" s="4"/>
      <c r="U67" s="4">
        <f t="shared" si="6"/>
        <v>769</v>
      </c>
      <c r="V67" s="4">
        <f t="shared" si="12"/>
        <v>769</v>
      </c>
      <c r="W67" s="4">
        <f t="shared" si="13"/>
        <v>769</v>
      </c>
      <c r="Z67">
        <f>ABS(100*ABS(W67-W66)/AVERAGE(W67,W66))</f>
        <v>7.5573549257759787</v>
      </c>
      <c r="AA67" t="str">
        <f>IF(W67&gt;10, (IF((AND(Z67&gt;=0,Z67&lt;=20)=TRUE),"PASS","FAIL")),(IF((AND(Z67&gt;=0,Z67&lt;=50)=TRUE),"PASS","FAIL")))</f>
        <v>PASS</v>
      </c>
      <c r="AD67" s="4">
        <v>1</v>
      </c>
      <c r="AE67" s="4"/>
      <c r="AF67" s="13">
        <f t="shared" si="9"/>
        <v>26.7</v>
      </c>
      <c r="AG67" s="15">
        <f t="shared" si="14"/>
        <v>26.7</v>
      </c>
      <c r="AH67" s="15">
        <f t="shared" si="15"/>
        <v>26.7</v>
      </c>
      <c r="AI67" s="13"/>
      <c r="AK67">
        <f>ABS(100*ABS(AH67-AH66)/AVERAGE(AH67,AH66))</f>
        <v>2.2727272727272649</v>
      </c>
      <c r="AL67" t="str">
        <f>IF(AH67&gt;10, (IF((AND(AK67&gt;=0,AK67&lt;=20)=TRUE),"PASS","FAIL")),(IF((AND(AK67&gt;=0,AK67&lt;=50)=TRUE),"PASS","FAIL")))</f>
        <v>PASS</v>
      </c>
      <c r="AO67" s="4"/>
      <c r="AP67" s="4">
        <v>273</v>
      </c>
    </row>
    <row r="68" spans="1:42" x14ac:dyDescent="0.3"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3">
      <c r="A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13">
        <f>P69*F69</f>
        <v>0</v>
      </c>
      <c r="AG69" s="15"/>
      <c r="AH69" s="15"/>
      <c r="AI69" s="15"/>
      <c r="AJ69" s="4"/>
      <c r="AK69" s="4"/>
      <c r="AL69" s="4"/>
      <c r="AM69" s="4"/>
      <c r="AN69" s="4"/>
      <c r="AO69" s="4"/>
      <c r="AP69" s="4"/>
    </row>
    <row r="70" spans="1:42" x14ac:dyDescent="0.3">
      <c r="A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13">
        <f>P70*F70</f>
        <v>0</v>
      </c>
      <c r="AG70" s="15"/>
      <c r="AH70" s="15"/>
      <c r="AI70" s="15"/>
      <c r="AJ70" s="4"/>
      <c r="AK70" s="4"/>
      <c r="AL70" s="4"/>
      <c r="AM70" s="4"/>
      <c r="AN70" s="4"/>
      <c r="AO70" s="4"/>
      <c r="AP70" s="4"/>
    </row>
    <row r="71" spans="1:42" x14ac:dyDescent="0.3">
      <c r="A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13">
        <f>P71*F71</f>
        <v>0</v>
      </c>
      <c r="AG71" s="15"/>
      <c r="AH71" s="15"/>
      <c r="AI71" s="15"/>
      <c r="AJ71" s="4"/>
      <c r="AK71" s="4"/>
      <c r="AL71" s="4"/>
      <c r="AM71" s="4"/>
      <c r="AN71" s="4"/>
      <c r="AO71" s="4"/>
      <c r="AP71" s="4"/>
    </row>
    <row r="72" spans="1:42" x14ac:dyDescent="0.3">
      <c r="A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13">
        <f>P72*F72</f>
        <v>0</v>
      </c>
      <c r="AG72" s="15"/>
      <c r="AH72" s="15"/>
      <c r="AI72" s="15"/>
      <c r="AJ72" s="4"/>
      <c r="AK72" s="4"/>
      <c r="AL72" s="4"/>
      <c r="AM72" s="4"/>
      <c r="AN72" s="4"/>
      <c r="AO72" s="4"/>
      <c r="AP72" s="4"/>
    </row>
    <row r="73" spans="1:42" x14ac:dyDescent="0.3">
      <c r="A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3">
        <f>P73*F73</f>
        <v>0</v>
      </c>
      <c r="AG73" s="15"/>
      <c r="AH73" s="15"/>
      <c r="AI73" s="15"/>
      <c r="AJ73" s="4"/>
      <c r="AK73" s="4"/>
      <c r="AL73" s="4"/>
      <c r="AM73" s="4"/>
      <c r="AN73" s="4"/>
      <c r="AO73" s="4"/>
      <c r="AP73" s="4"/>
    </row>
    <row r="74" spans="1:42" x14ac:dyDescent="0.3">
      <c r="AD74" s="4"/>
      <c r="AE74" s="4"/>
    </row>
  </sheetData>
  <sortState xmlns:xlrd2="http://schemas.microsoft.com/office/spreadsheetml/2017/richdata2" ref="A2:AP77">
    <sortCondition ref="C2:C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Notes</vt:lpstr>
      <vt:lpstr>QAQC</vt:lpstr>
      <vt:lpstr>method checks</vt:lpstr>
      <vt:lpstr>reruns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2023-03-29T22:56:18Z</dcterms:modified>
</cp:coreProperties>
</file>